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30" tabRatio="587" firstSheet="4" activeTab="13"/>
  </bookViews>
  <sheets>
    <sheet name="пищ ценность" sheetId="1" state="hidden" r:id="rId1"/>
    <sheet name="Лист1" sheetId="2" state="hidden" r:id="rId2"/>
    <sheet name="Лист2" sheetId="3" state="hidden" r:id="rId3"/>
    <sheet name="школа" sheetId="4" state="hidden" r:id="rId4"/>
    <sheet name="шапка" sheetId="5" r:id="rId5"/>
    <sheet name="ОВЗ" sheetId="6" state="hidden" r:id="rId6"/>
    <sheet name="Лист5" sheetId="7" state="hidden" r:id="rId7"/>
    <sheet name="стена" sheetId="8" state="hidden" r:id="rId8"/>
    <sheet name="1-4" sheetId="9" state="hidden" r:id="rId9"/>
    <sheet name="5-11" sheetId="10" state="hidden" r:id="rId10"/>
    <sheet name="нак-ая" sheetId="11" r:id="rId11"/>
    <sheet name="ср.шк стена 2015" sheetId="12" state="hidden" r:id="rId12"/>
    <sheet name="треб 2015" sheetId="13" state="hidden" r:id="rId13"/>
    <sheet name="треб" sheetId="14" r:id="rId14"/>
  </sheets>
  <definedNames>
    <definedName name="_xlnm.Print_Area" localSheetId="10">'нак-ая'!$A$1:$AU$132</definedName>
    <definedName name="_xlnm.Print_Area" localSheetId="11">'ср.шк стена 2015'!$A$1:$AD$347</definedName>
    <definedName name="_xlnm.Print_Area" localSheetId="7">'стена'!$A$1:$I$343</definedName>
    <definedName name="_xlnm.Print_Area" localSheetId="13">'треб'!$A$1:$AC$803</definedName>
    <definedName name="_xlnm.Print_Area" localSheetId="4">'шапка'!$A$1:$O$25</definedName>
    <definedName name="_xlnm.Print_Area" localSheetId="3">'школа'!$A$1:$AF$321</definedName>
  </definedNames>
  <calcPr fullCalcOnLoad="1"/>
</workbook>
</file>

<file path=xl/sharedStrings.xml><?xml version="1.0" encoding="utf-8"?>
<sst xmlns="http://schemas.openxmlformats.org/spreadsheetml/2006/main" count="4930" uniqueCount="1053">
  <si>
    <t>Фарш говяд</t>
  </si>
  <si>
    <t>крупа кукурузн</t>
  </si>
  <si>
    <t>аскорб.  Кислота</t>
  </si>
  <si>
    <t>коф напит</t>
  </si>
  <si>
    <t>масло сливоч</t>
  </si>
  <si>
    <t>томат.паста</t>
  </si>
  <si>
    <t>булка пром произв</t>
  </si>
  <si>
    <t>конд изд</t>
  </si>
  <si>
    <t>ьулка</t>
  </si>
  <si>
    <t>булка</t>
  </si>
  <si>
    <t>масло р</t>
  </si>
  <si>
    <t>Батон</t>
  </si>
  <si>
    <t>Булка</t>
  </si>
  <si>
    <t>горбуша</t>
  </si>
  <si>
    <t>Наименование блюда</t>
  </si>
  <si>
    <t>сахар</t>
  </si>
  <si>
    <t>хлеб пшеничный</t>
  </si>
  <si>
    <t>масло растительное</t>
  </si>
  <si>
    <t>масло сливочное</t>
  </si>
  <si>
    <t>Хлеб пшеничный</t>
  </si>
  <si>
    <t>мука пшеничная</t>
  </si>
  <si>
    <t>сухофрукты</t>
  </si>
  <si>
    <t>Хлеб ржаной</t>
  </si>
  <si>
    <t>Пюре картофельное (520-2004)</t>
  </si>
  <si>
    <t>Жаркое по домашнему (436-2004)</t>
  </si>
  <si>
    <t>Капуста тушённая (534-2004)</t>
  </si>
  <si>
    <t xml:space="preserve">Хлеб пшеничный </t>
  </si>
  <si>
    <t>Картофель</t>
  </si>
  <si>
    <t>Чай</t>
  </si>
  <si>
    <t>Масло сливочное</t>
  </si>
  <si>
    <t>% выполнения</t>
  </si>
  <si>
    <t>Меню содержит обязательные вложения - титульный лист, накопительную ведомость, аннотацию, таблицу по соли и специям.</t>
  </si>
  <si>
    <t>шиповник</t>
  </si>
  <si>
    <t>Отвар из плодов шиповника (705-2004)</t>
  </si>
  <si>
    <t>или хлеб  витаминизированный</t>
  </si>
  <si>
    <t>Какао</t>
  </si>
  <si>
    <t>%</t>
  </si>
  <si>
    <t>Сахар</t>
  </si>
  <si>
    <t>Соль</t>
  </si>
  <si>
    <t xml:space="preserve"> 1 день </t>
  </si>
  <si>
    <t xml:space="preserve">2 день  </t>
  </si>
  <si>
    <t>сметана</t>
  </si>
  <si>
    <t xml:space="preserve"> 3 день </t>
  </si>
  <si>
    <t xml:space="preserve"> 4 день </t>
  </si>
  <si>
    <t xml:space="preserve">6 день </t>
  </si>
  <si>
    <t xml:space="preserve">5 день </t>
  </si>
  <si>
    <t xml:space="preserve">  7 день </t>
  </si>
  <si>
    <t xml:space="preserve">  8 день </t>
  </si>
  <si>
    <t>молоко питьевое</t>
  </si>
  <si>
    <t xml:space="preserve">  9 день</t>
  </si>
  <si>
    <t xml:space="preserve">10 день </t>
  </si>
  <si>
    <t>макаронные изделия</t>
  </si>
  <si>
    <t>яйца</t>
  </si>
  <si>
    <t>Горошек зеленый консервированный (после термической обработки)</t>
  </si>
  <si>
    <t>или помидор свежий парниковый</t>
  </si>
  <si>
    <t xml:space="preserve">Помидор соленый или свежий </t>
  </si>
  <si>
    <t>или огурец свежий парниковый</t>
  </si>
  <si>
    <t>Бефстроганов из говядины (№423-2004)</t>
  </si>
  <si>
    <t>Рыба, запеченная в омлете с маслом (№148-2001, Пермь)</t>
  </si>
  <si>
    <t>Яйцо отварное (№337-2004)</t>
  </si>
  <si>
    <t>Сыр</t>
  </si>
  <si>
    <t>Макароны отварные с подгарнировкой (№332-2004)</t>
  </si>
  <si>
    <t>сыр</t>
  </si>
  <si>
    <t>ИЛИ</t>
  </si>
  <si>
    <t>Биточки, запеченные под сметанным соусом (№480-2004)</t>
  </si>
  <si>
    <t>Рагу овощное (224-2004)</t>
  </si>
  <si>
    <t>Цена, руб.</t>
  </si>
  <si>
    <t>Сумма, руб.</t>
  </si>
  <si>
    <t>ИТОГО В СРЕДНЕМ ЗА 10 ДНЕЙ:</t>
  </si>
  <si>
    <t>ЗАВТРАК</t>
  </si>
  <si>
    <t>яйцо</t>
  </si>
  <si>
    <t>или хлеб витаминизированный</t>
  </si>
  <si>
    <t>Каша пшенная жидкая, с маслом №311-2004</t>
  </si>
  <si>
    <t>Бутерброд с маслом №1-2004</t>
  </si>
  <si>
    <t>Какао с молоком №642-1996</t>
  </si>
  <si>
    <t>творог</t>
  </si>
  <si>
    <t>молоко сгущенное</t>
  </si>
  <si>
    <t>сухари</t>
  </si>
  <si>
    <t>Чай с сахаром №685-2004</t>
  </si>
  <si>
    <t>Сок  (посчитана средняя пищевая ценность соков - яблочного, виноградного, сливового, мультифруктового)</t>
  </si>
  <si>
    <t>Компот из сухофруктов + Витамин "С" №638-2004</t>
  </si>
  <si>
    <t>Салат рыбный с маслом (ТТК)</t>
  </si>
  <si>
    <t>Каша пшеничная жидкая, с маслом №311-2004</t>
  </si>
  <si>
    <t>крупа пшеничная</t>
  </si>
  <si>
    <t>лимон</t>
  </si>
  <si>
    <t xml:space="preserve">Распределение энергетической ценности  (калорийности) на отдельные приемы пищи  с 7 до 11 лет                                                                               </t>
  </si>
  <si>
    <t xml:space="preserve">Завтрак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</si>
  <si>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</si>
  <si>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</si>
  <si>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</si>
  <si>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</si>
  <si>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</si>
  <si>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</si>
  <si>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</si>
  <si>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</si>
  <si>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</si>
  <si>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</si>
  <si>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в среднем за день</t>
  </si>
  <si>
    <t>588</t>
  </si>
  <si>
    <t>Горошек зеленный консервированный (после термической обработки)</t>
  </si>
  <si>
    <t>Салат из свеклы с морской капустой (№ 623 - 2002)</t>
  </si>
  <si>
    <t>или помидоры свежие парниковые</t>
  </si>
  <si>
    <t>Икра кабачковая промышленного производства</t>
  </si>
  <si>
    <t>Запеканка из творога со сгущенным молоком №366-2004</t>
  </si>
  <si>
    <t>Рис припущенный с овощами  на подгарнировку (512-2004)</t>
  </si>
  <si>
    <t>Сок  (посчитана  пищевая ценность сока яблочного с мякотью)</t>
  </si>
  <si>
    <r>
      <t xml:space="preserve">Суточная потребность по СанПиН 2.4.5.2409-08, </t>
    </r>
    <r>
      <rPr>
        <b/>
        <sz val="10"/>
        <rFont val="Arial"/>
        <family val="2"/>
      </rPr>
      <t>2350 ккал</t>
    </r>
  </si>
  <si>
    <t xml:space="preserve">Фрукт </t>
  </si>
  <si>
    <t>Чай с лимоном №686-2004</t>
  </si>
  <si>
    <t>Котлеты, шницели из говядины с соусом  (№451-2004)</t>
  </si>
  <si>
    <t>Печень или мясо тушеные с овощами ТТК</t>
  </si>
  <si>
    <t>Масло сливочное (порциями) №96-2004</t>
  </si>
  <si>
    <t>Сыр (порциями) №97-2004</t>
  </si>
  <si>
    <t>Бутерброд с маслом и джемом или повидлом №1,2-2004</t>
  </si>
  <si>
    <t>Бутерброд с сыром (3-2004)</t>
  </si>
  <si>
    <t>Кура запеченная в молочном соусе (494-2004)</t>
  </si>
  <si>
    <t>Колбаса вареная отварная с соусом молочным  (№413-2004)</t>
  </si>
  <si>
    <t>Салат из белокочанной капусты с морковью (№43-2004)</t>
  </si>
  <si>
    <t>40</t>
  </si>
  <si>
    <t>Продукт кисломолочный "Бифилайф" с фруктовыми наполнителями 2,5 % жирности в индивидуальной упаковке</t>
  </si>
  <si>
    <t>Йогурт сливочно - молочный 7,5% в индивидуальной упаковке</t>
  </si>
  <si>
    <t xml:space="preserve">Фрукт  </t>
  </si>
  <si>
    <t xml:space="preserve">ПРИМЕРНОЕ 10 - ти ДНЕВНОЕ МЕНЮ ГОРЯЧИХ ЗАВТРАКОВ   </t>
  </si>
  <si>
    <t>для питания детей с 7 до 11  лет №10-ШК/2409-08/17 от "05" ноября 2013г  (сезон осенне - зимний)</t>
  </si>
  <si>
    <t>Йогурт молочно - сливочный 4,7 % в индивидуальной упаковке</t>
  </si>
  <si>
    <t xml:space="preserve">Йогурт сливочно - молочный 7,5%  </t>
  </si>
  <si>
    <t xml:space="preserve">Каша пшеничная жидкая, с маслом </t>
  </si>
  <si>
    <t>Бутерброд с маслом и джемом или повидлом</t>
  </si>
  <si>
    <t xml:space="preserve">Чай с лимоном </t>
  </si>
  <si>
    <t xml:space="preserve">Компот из сухофруктов + Витамин "С" </t>
  </si>
  <si>
    <t xml:space="preserve">Капуста тушённая </t>
  </si>
  <si>
    <t>Кура запеченная в молочном соусе</t>
  </si>
  <si>
    <t>Сыр (порциями)</t>
  </si>
  <si>
    <t xml:space="preserve">Масло сливочное (порциями) </t>
  </si>
  <si>
    <t xml:space="preserve">Сок  </t>
  </si>
  <si>
    <t xml:space="preserve">Пюре картофельное </t>
  </si>
  <si>
    <t xml:space="preserve">Котлеты, шницели из говядины с соусом  </t>
  </si>
  <si>
    <t>Салат рыбный с маслом</t>
  </si>
  <si>
    <t>Продукт кисломолочный "Бифилайф"</t>
  </si>
  <si>
    <t xml:space="preserve">Сок </t>
  </si>
  <si>
    <t xml:space="preserve">Горошек зеленый консервированный </t>
  </si>
  <si>
    <t xml:space="preserve">Рис припущенный с овощами  на подгарнировку </t>
  </si>
  <si>
    <t xml:space="preserve">Колбаса вареная отварная с соусом молочным  </t>
  </si>
  <si>
    <t xml:space="preserve">Икра кабачковая </t>
  </si>
  <si>
    <t>Какао с молоком</t>
  </si>
  <si>
    <t>Жаркое по домашнему</t>
  </si>
  <si>
    <t xml:space="preserve">Йогурт молочно - сливочный 4,7 % </t>
  </si>
  <si>
    <t>Компот из сухофруктов + Витамин "С"</t>
  </si>
  <si>
    <t>Печень или мясо тушеные с овощами</t>
  </si>
  <si>
    <t>Рыба, запеченная в омлете с маслом</t>
  </si>
  <si>
    <t xml:space="preserve">Салат из свеклы с морской капустой </t>
  </si>
  <si>
    <t>Чай с сахаром</t>
  </si>
  <si>
    <t>Запеканка из творога со сгущенным молоком</t>
  </si>
  <si>
    <t xml:space="preserve">Яйцо отварное </t>
  </si>
  <si>
    <t xml:space="preserve">Какао с молоком </t>
  </si>
  <si>
    <t xml:space="preserve">Каша пшенная жидкая, с маслом </t>
  </si>
  <si>
    <t xml:space="preserve">Бутерброд с маслом </t>
  </si>
  <si>
    <t xml:space="preserve">или Бефстроганов из говядины </t>
  </si>
  <si>
    <t xml:space="preserve">Отвар из плодов шиповника </t>
  </si>
  <si>
    <t xml:space="preserve">Биточки, запеченные под сметанным соусом </t>
  </si>
  <si>
    <t xml:space="preserve">Горошек зеленный консервированный </t>
  </si>
  <si>
    <t xml:space="preserve">Макароны отварные с подгарнировкой </t>
  </si>
  <si>
    <t xml:space="preserve">Бутерброд с сыром </t>
  </si>
  <si>
    <t>или Рагу овощное</t>
  </si>
  <si>
    <t xml:space="preserve">или Салат из белокочанной капусты с морковью </t>
  </si>
  <si>
    <t>1-й день</t>
  </si>
  <si>
    <t>меню</t>
  </si>
  <si>
    <t>выход в граммах</t>
  </si>
  <si>
    <t>цена</t>
  </si>
  <si>
    <t>наименование и колличество продуктов питания , подлежащих закладке на 1 человека</t>
  </si>
  <si>
    <t xml:space="preserve">масло сливочное </t>
  </si>
  <si>
    <t>или молоко конц.</t>
  </si>
  <si>
    <t>фрукт</t>
  </si>
  <si>
    <t>картофель</t>
  </si>
  <si>
    <t>морковь</t>
  </si>
  <si>
    <t>лук</t>
  </si>
  <si>
    <t>говядина п/ф</t>
  </si>
  <si>
    <t>хлеб</t>
  </si>
  <si>
    <t>масло раст.</t>
  </si>
  <si>
    <t>мука пшенич.</t>
  </si>
  <si>
    <t>гречка</t>
  </si>
  <si>
    <t>соль йодированная</t>
  </si>
  <si>
    <t>чай</t>
  </si>
  <si>
    <t>Завтраки 1-4 кл</t>
  </si>
  <si>
    <t xml:space="preserve">или огурец свежий </t>
  </si>
  <si>
    <t>Биточки, запеченные под сметанным соусом</t>
  </si>
  <si>
    <t>итого на 1 человека</t>
  </si>
  <si>
    <t>итого на       человек</t>
  </si>
  <si>
    <t>Завтраки 5-11кл</t>
  </si>
  <si>
    <t>итого на 1 человека по меню</t>
  </si>
  <si>
    <t>итого на       человек по меню</t>
  </si>
  <si>
    <t>Повар ______________________</t>
  </si>
  <si>
    <t>2-й день</t>
  </si>
  <si>
    <t>молоко</t>
  </si>
  <si>
    <t>масло слив.</t>
  </si>
  <si>
    <t>сок</t>
  </si>
  <si>
    <t>Конд. Издел.</t>
  </si>
  <si>
    <t>Бутерброд с маслом</t>
  </si>
  <si>
    <t xml:space="preserve">Чай с сахаром </t>
  </si>
  <si>
    <t>3-й день</t>
  </si>
  <si>
    <t>манка</t>
  </si>
  <si>
    <t>молоко сгущ.</t>
  </si>
  <si>
    <t>минтай</t>
  </si>
  <si>
    <t>томат-паста</t>
  </si>
  <si>
    <t>макароны</t>
  </si>
  <si>
    <t xml:space="preserve">Бутерброд с маслом с джемом или повидлом      </t>
  </si>
  <si>
    <t xml:space="preserve"> Запеканка из творога со сгущенным молоком</t>
  </si>
  <si>
    <t>4-й день</t>
  </si>
  <si>
    <t>зелень сушеная</t>
  </si>
  <si>
    <t>рис</t>
  </si>
  <si>
    <t xml:space="preserve">или салат из белокочанной капусты с морковью </t>
  </si>
  <si>
    <t xml:space="preserve">Рыба, запеченная в омлете </t>
  </si>
  <si>
    <t>5-й день</t>
  </si>
  <si>
    <t>какао</t>
  </si>
  <si>
    <t>свекла</t>
  </si>
  <si>
    <t xml:space="preserve">Печень или мясо тушеные с овощами </t>
  </si>
  <si>
    <t xml:space="preserve">Йогурт  молочно-сливочный   4,7% </t>
  </si>
  <si>
    <t>6-й день</t>
  </si>
  <si>
    <t>аскорбиновая кислота</t>
  </si>
  <si>
    <t xml:space="preserve">Жаркое по домашнему </t>
  </si>
  <si>
    <t>7-й день</t>
  </si>
  <si>
    <t xml:space="preserve">соль йодированная </t>
  </si>
  <si>
    <t xml:space="preserve">Колбаса вареная отварная с соусом молочным </t>
  </si>
  <si>
    <t xml:space="preserve">Рис припущенный с овощами на подгарнировку </t>
  </si>
  <si>
    <t>8-й день</t>
  </si>
  <si>
    <t>соль ийодированная</t>
  </si>
  <si>
    <t>масло сливоч.</t>
  </si>
  <si>
    <t>пшеничная крупа</t>
  </si>
  <si>
    <t>конд. Изд.</t>
  </si>
  <si>
    <t xml:space="preserve">Котлеты,  шницели из говядины с соусом </t>
  </si>
  <si>
    <t>9-й день</t>
  </si>
  <si>
    <t xml:space="preserve">Масло сливочное </t>
  </si>
  <si>
    <t xml:space="preserve">Сыр </t>
  </si>
  <si>
    <t xml:space="preserve">Кура запеченная с маслом </t>
  </si>
  <si>
    <t xml:space="preserve">или Рагу овощное </t>
  </si>
  <si>
    <t>10-й день</t>
  </si>
  <si>
    <t>ванилин</t>
  </si>
  <si>
    <t xml:space="preserve">Бутерброд с маслом с джемом или повидлом    </t>
  </si>
  <si>
    <t xml:space="preserve">Йогурт сливочно-молочный    7,5% </t>
  </si>
  <si>
    <t>200/</t>
  </si>
  <si>
    <t>горошек зел</t>
  </si>
  <si>
    <t>огурец св</t>
  </si>
  <si>
    <t>фарш</t>
  </si>
  <si>
    <t>жлеб</t>
  </si>
  <si>
    <t>мука</t>
  </si>
  <si>
    <t>мясо</t>
  </si>
  <si>
    <t>джем</t>
  </si>
  <si>
    <t>масло растит</t>
  </si>
  <si>
    <t>капуста морская</t>
  </si>
  <si>
    <t>капуста свеж</t>
  </si>
  <si>
    <t>рыба</t>
  </si>
  <si>
    <t>соль йодир</t>
  </si>
  <si>
    <t>зеленый горошек</t>
  </si>
  <si>
    <t>печень</t>
  </si>
  <si>
    <t>или мясо</t>
  </si>
  <si>
    <t>йогурт</t>
  </si>
  <si>
    <t>помидор</t>
  </si>
  <si>
    <t>масло слив</t>
  </si>
  <si>
    <t>масло раст</t>
  </si>
  <si>
    <t>соль</t>
  </si>
  <si>
    <t>икра кабачковая</t>
  </si>
  <si>
    <t>колбаса</t>
  </si>
  <si>
    <t>помидор свежий</t>
  </si>
  <si>
    <t>бифилайф</t>
  </si>
  <si>
    <t>огурец солен</t>
  </si>
  <si>
    <t>томат пюре</t>
  </si>
  <si>
    <t>масло</t>
  </si>
  <si>
    <t>цена за 1кг</t>
  </si>
  <si>
    <t>фгос</t>
  </si>
  <si>
    <t xml:space="preserve"> "Бифилайф" </t>
  </si>
  <si>
    <t>"Бифилайф"</t>
  </si>
  <si>
    <t>«Утверждаю»</t>
  </si>
  <si>
    <t>_________________</t>
  </si>
  <si>
    <t>М Е Н Ю – Т Р Е Б О В А Н И Е</t>
  </si>
  <si>
    <t>НА ВЫДАЧУ ПРОДУКТОВ ПИТАНИЯ</t>
  </si>
  <si>
    <t>Формула № 298</t>
  </si>
  <si>
    <t>коды</t>
  </si>
  <si>
    <t>По ОКУД</t>
  </si>
  <si>
    <t>дата</t>
  </si>
  <si>
    <r>
      <t xml:space="preserve">Централизованная бухгалтерия  </t>
    </r>
    <r>
      <rPr>
        <u val="single"/>
        <sz val="16"/>
        <color indexed="8"/>
        <rFont val="Times New Roman"/>
        <family val="1"/>
      </rPr>
      <t xml:space="preserve"> _____________________________</t>
    </r>
  </si>
  <si>
    <t>ООО "Тавдапродукт"</t>
  </si>
  <si>
    <t xml:space="preserve">                                                                                                                                                                                дата</t>
  </si>
  <si>
    <t>Раздел ___________________________________________________</t>
  </si>
  <si>
    <r>
      <t xml:space="preserve">Учреждение </t>
    </r>
    <r>
      <rPr>
        <u val="single"/>
        <sz val="16"/>
        <color indexed="8"/>
        <rFont val="Times New Roman"/>
        <family val="1"/>
      </rPr>
      <t xml:space="preserve">                                    </t>
    </r>
  </si>
  <si>
    <t>Отделение ________________________________________________</t>
  </si>
  <si>
    <r>
      <t xml:space="preserve">Материально – ответственное лицо  </t>
    </r>
    <r>
      <rPr>
        <u val="single"/>
        <sz val="16"/>
        <color indexed="8"/>
        <rFont val="Times New Roman"/>
        <family val="1"/>
      </rPr>
      <t xml:space="preserve">   _______________ </t>
    </r>
    <r>
      <rPr>
        <sz val="16"/>
        <color indexed="8"/>
        <rFont val="Times New Roman"/>
        <family val="1"/>
      </rPr>
      <t>_________</t>
    </r>
  </si>
  <si>
    <t>Количество довольствующихся ______________________________</t>
  </si>
  <si>
    <t>Контрольная сумма ________________________________________</t>
  </si>
  <si>
    <t>Наименование организации: ________________________________________________________</t>
  </si>
  <si>
    <t>ООО" Тавда Продукт"</t>
  </si>
  <si>
    <t>Материально ответственное лицо: ___________________________________________________</t>
  </si>
  <si>
    <t>Наименование товара</t>
  </si>
  <si>
    <t>о</t>
  </si>
  <si>
    <t>п</t>
  </si>
  <si>
    <t>р</t>
  </si>
  <si>
    <t>Апельсины</t>
  </si>
  <si>
    <t>Аскорбиновая к-та</t>
  </si>
  <si>
    <t>Бананы</t>
  </si>
  <si>
    <t>баранка</t>
  </si>
  <si>
    <t>Вафли в ассорт.</t>
  </si>
  <si>
    <t>Груши</t>
  </si>
  <si>
    <t>Дрожжи</t>
  </si>
  <si>
    <t>Джем</t>
  </si>
  <si>
    <t>Зеленный горошек</t>
  </si>
  <si>
    <t>Изюм</t>
  </si>
  <si>
    <t>Капуста</t>
  </si>
  <si>
    <t>Кисель 0,2</t>
  </si>
  <si>
    <t>Кисель с вит.</t>
  </si>
  <si>
    <t>Кофейный напиток</t>
  </si>
  <si>
    <t>Колбаса</t>
  </si>
  <si>
    <t>конфеты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</si>
  <si>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</si>
  <si>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</si>
  <si>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</si>
  <si>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</si>
  <si>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</si>
  <si>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</si>
  <si>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</si>
  <si>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рис</t>
  </si>
  <si>
    <t>Крупа ячневая</t>
  </si>
  <si>
    <t>Крахмал</t>
  </si>
  <si>
    <t>Курага</t>
  </si>
  <si>
    <t>Кукуруза</t>
  </si>
  <si>
    <t>Лавровый лист</t>
  </si>
  <si>
    <t>Лимон</t>
  </si>
  <si>
    <t>Лимонная кислота</t>
  </si>
  <si>
    <t>Лук</t>
  </si>
  <si>
    <t>Масло раст.</t>
  </si>
  <si>
    <t>Минтай св.мор.</t>
  </si>
  <si>
    <t>Молоко</t>
  </si>
  <si>
    <t>Молоко стер</t>
  </si>
  <si>
    <t>Молоко сгущ</t>
  </si>
  <si>
    <t>Морковь</t>
  </si>
  <si>
    <t>Мука</t>
  </si>
  <si>
    <t>мясо говядина</t>
  </si>
  <si>
    <t>нап. Золотой шар</t>
  </si>
  <si>
    <t>Огурцы свежие</t>
  </si>
  <si>
    <t>Огурцы соленные</t>
  </si>
  <si>
    <t>печень гов</t>
  </si>
  <si>
    <t>Пастила</t>
  </si>
  <si>
    <t>Печенье в ассорт.</t>
  </si>
  <si>
    <t>Повидло</t>
  </si>
  <si>
    <t>Пряник</t>
  </si>
  <si>
    <t>Помидоры свежие</t>
  </si>
  <si>
    <t>Сахар-песок</t>
  </si>
  <si>
    <t>Свекла</t>
  </si>
  <si>
    <t>Сметана</t>
  </si>
  <si>
    <t>Сок 0,2</t>
  </si>
  <si>
    <t>сосиска</t>
  </si>
  <si>
    <t>Сухофрукты</t>
  </si>
  <si>
    <t>Творог</t>
  </si>
  <si>
    <t>Томатная паста</t>
  </si>
  <si>
    <t>укроп</t>
  </si>
  <si>
    <t>Цыплята</t>
  </si>
  <si>
    <t>Шиповник</t>
  </si>
  <si>
    <t>Яблоки</t>
  </si>
  <si>
    <t>Яблоко компот</t>
  </si>
  <si>
    <t>Яйцо</t>
  </si>
  <si>
    <t>Фарш</t>
  </si>
  <si>
    <t>Сухарь панир</t>
  </si>
  <si>
    <t>Булочка</t>
  </si>
  <si>
    <t>Хлеб</t>
  </si>
  <si>
    <t>Прилагается _________ штук меню-требований                                  Проверил ________________________                                       Составил _____________________________</t>
  </si>
  <si>
    <t>1-день</t>
  </si>
  <si>
    <t>стоимость блюда</t>
  </si>
  <si>
    <t>хлеб пшеничный или батон</t>
  </si>
  <si>
    <t>кофейный напиток</t>
  </si>
  <si>
    <t>помидоры</t>
  </si>
  <si>
    <t>огурцы</t>
  </si>
  <si>
    <t>капуста свежая</t>
  </si>
  <si>
    <t xml:space="preserve">лук </t>
  </si>
  <si>
    <t>томатное пюре</t>
  </si>
  <si>
    <t>кондитерское изд.</t>
  </si>
  <si>
    <t>батон</t>
  </si>
  <si>
    <t>завтрак</t>
  </si>
  <si>
    <t>Омлет натуральный  с маслом, с колбасными изделиями</t>
  </si>
  <si>
    <t xml:space="preserve">Кондитерское изделие </t>
  </si>
  <si>
    <t>обед</t>
  </si>
  <si>
    <t xml:space="preserve">Икра кабачковая промышленного производства  </t>
  </si>
  <si>
    <t>Рассольник Ленинградский с мясом  со сметаной</t>
  </si>
  <si>
    <t>Макароны отварные с подгарнировкой</t>
  </si>
  <si>
    <t>или огурцы свежие парниковые</t>
  </si>
  <si>
    <t>или огурцы свежие грунтовые</t>
  </si>
  <si>
    <t>Бефстроганов из говядины</t>
  </si>
  <si>
    <t>мучное изделие с добавлением витаминов и минералов</t>
  </si>
  <si>
    <t>Сок фруктовый или сок с содержанием витаминов и минералов (посчитана пищевая ценность сока виноградного)</t>
  </si>
  <si>
    <t>или</t>
  </si>
  <si>
    <t>Отвар из плодов шиповника</t>
  </si>
  <si>
    <t xml:space="preserve">Продукт кисломолочный "Бифилайф" </t>
  </si>
  <si>
    <t>на сумму</t>
  </si>
  <si>
    <t>выдал продукты_________________________</t>
  </si>
  <si>
    <t>пшено</t>
  </si>
  <si>
    <t>батон или хлеб</t>
  </si>
  <si>
    <t>огурцы свежие</t>
  </si>
  <si>
    <t>томат-пюре</t>
  </si>
  <si>
    <t>булочка</t>
  </si>
  <si>
    <t>молоко в</t>
  </si>
  <si>
    <t>Каша пшенная с маслом (№302-2004)</t>
  </si>
  <si>
    <t>200/5</t>
  </si>
  <si>
    <t>Батон пшеничный или хлеб с содержанием витаминов и минералов</t>
  </si>
  <si>
    <t>30</t>
  </si>
  <si>
    <t>Йогурт или кисломолочная продукция с добавлением лакто и бифидобактерий</t>
  </si>
  <si>
    <t>200</t>
  </si>
  <si>
    <t>Чай с сахаром (№685-2004)</t>
  </si>
  <si>
    <t>Нарезка из огурцов свежих (1996)</t>
  </si>
  <si>
    <t>60</t>
  </si>
  <si>
    <t>Борщ летний на вегитарианском бульоне со сметаной (№121-2004)</t>
  </si>
  <si>
    <t>250/5</t>
  </si>
  <si>
    <t>Рыба запеченная с сыром (ТТК)</t>
  </si>
  <si>
    <t>80</t>
  </si>
  <si>
    <t>Картофель отварной с маслом(№204-2004)</t>
  </si>
  <si>
    <t>150</t>
  </si>
  <si>
    <t>Картофельное пюре (№520-2004)</t>
  </si>
  <si>
    <t xml:space="preserve">Сок фруктовый или сок с содержанием витаминов и минералов </t>
  </si>
  <si>
    <t>Хлеб ржаной или хлеб ржаной с содержанием витаминов и минералов</t>
  </si>
  <si>
    <t>Хлеб пшеничный или хлеб пшеничный с содержанием витаминов и минералов</t>
  </si>
  <si>
    <t>полдник</t>
  </si>
  <si>
    <t xml:space="preserve"> Булочка промышленного производства</t>
  </si>
  <si>
    <t>компот из сухофруктов</t>
  </si>
  <si>
    <t>цена за 1 кг</t>
  </si>
  <si>
    <t>итого  на 280 человеку</t>
  </si>
  <si>
    <t xml:space="preserve"> тортик</t>
  </si>
  <si>
    <t>хлеб ржаной</t>
  </si>
  <si>
    <t>мясо говяд</t>
  </si>
  <si>
    <t>макаронные изд.</t>
  </si>
  <si>
    <t>молоко ц</t>
  </si>
  <si>
    <t>капуста св.</t>
  </si>
  <si>
    <t>концентрат киселя</t>
  </si>
  <si>
    <t>Запеканка из творога со сгщенным молоком (№366-2004)</t>
  </si>
  <si>
    <t>Чай с молоком(№630-1996)</t>
  </si>
  <si>
    <t>Кондитерское изделие или кондитерское изделие с добавлением витаминов и минералов</t>
  </si>
  <si>
    <t>16</t>
  </si>
  <si>
    <t>Батон пшеничный или хлеб пшеничный с содержанием витаминов и минералов</t>
  </si>
  <si>
    <t>20</t>
  </si>
  <si>
    <t>Помидоры свежие с луком (1996)</t>
  </si>
  <si>
    <t>Суп лапша домашняя с курицей (№148-2004)</t>
  </si>
  <si>
    <t>250/10</t>
  </si>
  <si>
    <t>Котлета по-хлыновски (мясо-картофельная) (№454-2004)</t>
  </si>
  <si>
    <t>75</t>
  </si>
  <si>
    <t>Капуста тушеная (№534-2004)</t>
  </si>
  <si>
    <t>Кисель из концентрата (№591-1996)</t>
  </si>
  <si>
    <t>Мучное изделие промышленного производства</t>
  </si>
  <si>
    <t>42</t>
  </si>
  <si>
    <t>Кисломолочный напиток (йогурт, снежок, бифидок, биокефир, биоряженка и др. (№439-2006)</t>
  </si>
  <si>
    <t>овсян. Хлопья</t>
  </si>
  <si>
    <t>огурец</t>
  </si>
  <si>
    <t>курица</t>
  </si>
  <si>
    <t>чеснок</t>
  </si>
  <si>
    <t>масло растит.</t>
  </si>
  <si>
    <t>Каша из хлопьев овсяных "Геркулес" жидкая с маслом (№311-2004)</t>
  </si>
  <si>
    <t>Кофейный напиток (№692-2004)</t>
  </si>
  <si>
    <t>Яйцо куриное отварное (№337-2004)</t>
  </si>
  <si>
    <t>Бутерброд с маслом (№1-2004)</t>
  </si>
  <si>
    <t>20/5</t>
  </si>
  <si>
    <t>Нарезка из свежих помидоров и огурцов с маслом(1996)</t>
  </si>
  <si>
    <t>Суп рыбный (№42-2001, Пермь)</t>
  </si>
  <si>
    <t>250/20</t>
  </si>
  <si>
    <t>Курица, запеченная (№494-2004)</t>
  </si>
  <si>
    <t>Картофельное пюре(№520-2004)</t>
  </si>
  <si>
    <t>Сок фруктовый или сок с содержанием витаминов и минералов (посчитана пищевая ценность сока виноградного</t>
  </si>
  <si>
    <t>56</t>
  </si>
  <si>
    <t>Компот из сухофруктов (№638-2004)</t>
  </si>
  <si>
    <t>кукуруза</t>
  </si>
  <si>
    <t>крупа</t>
  </si>
  <si>
    <t>курага</t>
  </si>
  <si>
    <t>банан</t>
  </si>
  <si>
    <t>вафли</t>
  </si>
  <si>
    <t>аскорб кисл</t>
  </si>
  <si>
    <t>Каша пшеничная жидкая с маслом (№311-2004)</t>
  </si>
  <si>
    <t>Чай с сахаром(685-2004)</t>
  </si>
  <si>
    <t>Бутерброд с маслом, сыром (№1,3-2004)</t>
  </si>
  <si>
    <t>30/5/10</t>
  </si>
  <si>
    <t>Ассорти из овощей (1996)</t>
  </si>
  <si>
    <t>Суп крестьянский   на вегитарианском бульоне (№134-2004)</t>
  </si>
  <si>
    <t>250</t>
  </si>
  <si>
    <t>Колбасные изделия отварные (№413-2004)</t>
  </si>
  <si>
    <t>Макаронные изделия отварные (№516-2004)</t>
  </si>
  <si>
    <t>Компот из кураги (№638-2004)</t>
  </si>
  <si>
    <t>Булочка промышленного производства</t>
  </si>
  <si>
    <t>сок плодовый с содерханием витаминов и минералов</t>
  </si>
  <si>
    <t>зел. Горошек</t>
  </si>
  <si>
    <t>говядина</t>
  </si>
  <si>
    <t xml:space="preserve">печенье </t>
  </si>
  <si>
    <t>Омлет натуральный с маслом (№340-2004)</t>
  </si>
  <si>
    <t>Чай с молоком(№630-2004)</t>
  </si>
  <si>
    <t>Нарезка из свежих помидоров с маслом (1996)</t>
  </si>
  <si>
    <t>Суп из овощей на вегитарианском бульоне (№135-2004)</t>
  </si>
  <si>
    <t>90</t>
  </si>
  <si>
    <t>Гречка вязкая с маслом (№510-2004)</t>
  </si>
  <si>
    <t>Фрукт (посчитана средняя пищевая ценность банан, апельсин)</t>
  </si>
  <si>
    <t>120</t>
  </si>
  <si>
    <t xml:space="preserve">мучное изделие промышленного проазводства печенье коровка </t>
  </si>
  <si>
    <t>Кисломолочный напиток в индивидуальной упаковке (йогурт, снежок, бифидок, биокефир, кисломолочная продукция "Смешарики", "Тёма" или др.</t>
  </si>
  <si>
    <t>какао-порошок</t>
  </si>
  <si>
    <t xml:space="preserve">горох </t>
  </si>
  <si>
    <t>аскорб кислота</t>
  </si>
  <si>
    <t>яблоко</t>
  </si>
  <si>
    <t>Ватрушка "Царская" с молоком сгущенным (творожное блюдо( (ТТК)</t>
  </si>
  <si>
    <t>Какао с молоком (№642-1996)</t>
  </si>
  <si>
    <t>15</t>
  </si>
  <si>
    <t>Огурцы свежие с маслом (1996)</t>
  </si>
  <si>
    <t>Суп гороховый на вегитарианском бульоне с гренками (№139-2004)</t>
  </si>
  <si>
    <t>Шницель рыбный натуральный (№391-2004)</t>
  </si>
  <si>
    <t>Сложный гарнир</t>
  </si>
  <si>
    <t>50</t>
  </si>
  <si>
    <t>100</t>
  </si>
  <si>
    <t>Компот из  св плодов (№638-2004)</t>
  </si>
  <si>
    <t>Булочка "Веснушка" (№773-2004)</t>
  </si>
  <si>
    <t>яблоки</t>
  </si>
  <si>
    <t>перловка</t>
  </si>
  <si>
    <t>огурцы консерв</t>
  </si>
  <si>
    <t>Соль иодированная</t>
  </si>
  <si>
    <t xml:space="preserve">мука </t>
  </si>
  <si>
    <t>конд. Изд</t>
  </si>
  <si>
    <t>Фрукт</t>
  </si>
  <si>
    <t>Суп молочный с крупой</t>
  </si>
  <si>
    <t>Яйцо куринное отварное</t>
  </si>
  <si>
    <t xml:space="preserve">Нарезка из свежих помидоров  с маслом </t>
  </si>
  <si>
    <t>Рассольник ленинградскийна вегетарианском бульоне  со сметаной((№132-2004)</t>
  </si>
  <si>
    <t>запеканка картофельная с мясом с соусом молочным</t>
  </si>
  <si>
    <t>компот из  св плодов</t>
  </si>
  <si>
    <t xml:space="preserve">мучное или кондитерское изделие с добавлением витаминов и минералов </t>
  </si>
  <si>
    <t xml:space="preserve">компот из кураги </t>
  </si>
  <si>
    <t>капуста</t>
  </si>
  <si>
    <t>хлеб пшен.</t>
  </si>
  <si>
    <t>сухарь паниров</t>
  </si>
  <si>
    <t>кукуруза консервир</t>
  </si>
  <si>
    <t>апельсин</t>
  </si>
  <si>
    <t>Каша манная жидкая с маслом</t>
  </si>
  <si>
    <t>Бутерброд с маслом, сыром</t>
  </si>
  <si>
    <t>Батон пшеничный или хлеб с соде</t>
  </si>
  <si>
    <t xml:space="preserve">    помидоры с луком</t>
  </si>
  <si>
    <t>свекольник на вегетарианском бульоне со сметаной</t>
  </si>
  <si>
    <t>или котлеты, биточки, шницеля из говядины с соусом томатным</t>
  </si>
  <si>
    <t>Макароны отварные с овощами</t>
  </si>
  <si>
    <t>Сок фруктовый</t>
  </si>
  <si>
    <t xml:space="preserve"> ДОПОЛНИТЕЛЬНО:            Витаминизированное молоко в индивидуальной упаковке</t>
  </si>
  <si>
    <t>изюм</t>
  </si>
  <si>
    <t>хеб или батон</t>
  </si>
  <si>
    <t>огурец св.</t>
  </si>
  <si>
    <t>кондит. Изд.</t>
  </si>
  <si>
    <t>Пудинг из творога со сгущенным молоком</t>
  </si>
  <si>
    <t>30/5</t>
  </si>
  <si>
    <t>чай с лимоном</t>
  </si>
  <si>
    <t>Обед</t>
  </si>
  <si>
    <t>Ассорти из овощей</t>
  </si>
  <si>
    <t>Суп картофельный с рыбными фрикадельками</t>
  </si>
  <si>
    <t>Рагу из курийы</t>
  </si>
  <si>
    <t>Компот из сухофруктов</t>
  </si>
  <si>
    <t>кондитерское  изделие пряник</t>
  </si>
  <si>
    <t>Кисель из концентрата</t>
  </si>
  <si>
    <t xml:space="preserve">ПРИМЕРНОЕ 10 - ти ДНЕВНОЕ МЕНЮ двухразового питания для детей с 11 лет и старше                                                              №10-ШК/2409-08/15 от "23" октября 2013 г. (сезон осень - зима)                                 </t>
  </si>
  <si>
    <t>Химический состав</t>
  </si>
  <si>
    <t>Выход, г</t>
  </si>
  <si>
    <t>30/18</t>
  </si>
  <si>
    <t>ОБЕД</t>
  </si>
  <si>
    <t>250/10/5</t>
  </si>
  <si>
    <t>ИТОГО:</t>
  </si>
  <si>
    <t>20/10</t>
  </si>
  <si>
    <t>Яйцо отварное</t>
  </si>
  <si>
    <t xml:space="preserve">Салат из свеклы с маслом </t>
  </si>
  <si>
    <t xml:space="preserve">Суп с рыбными фрикадельками </t>
  </si>
  <si>
    <t>250/40</t>
  </si>
  <si>
    <t xml:space="preserve">или Суп с рыбными консервами </t>
  </si>
  <si>
    <t>250/30</t>
  </si>
  <si>
    <t xml:space="preserve">Кура запеченная  </t>
  </si>
  <si>
    <t xml:space="preserve">Сложный гарнир </t>
  </si>
  <si>
    <t xml:space="preserve">Бутерброд с маслом с джемом или повидлом </t>
  </si>
  <si>
    <t>20/5/10</t>
  </si>
  <si>
    <t>Салат из моркови и яблок</t>
  </si>
  <si>
    <t xml:space="preserve">Суп гороховый с гренками, с мясом </t>
  </si>
  <si>
    <t>Гречка вязкая</t>
  </si>
  <si>
    <t xml:space="preserve">Суп молочный с крупой </t>
  </si>
  <si>
    <t xml:space="preserve">Кофейный напиток </t>
  </si>
  <si>
    <t xml:space="preserve">Салат из белокочанной капусты с морковью </t>
  </si>
  <si>
    <t xml:space="preserve">Суп с макаронными изделиями, с мясом </t>
  </si>
  <si>
    <t>Бутерброд с повидлом</t>
  </si>
  <si>
    <t>20/20</t>
  </si>
  <si>
    <t xml:space="preserve">Каша манная молочная жидкая с маслом </t>
  </si>
  <si>
    <t>Чай с лимоном (№685-2004)</t>
  </si>
  <si>
    <t>200/7</t>
  </si>
  <si>
    <t xml:space="preserve">Мучное изделие </t>
  </si>
  <si>
    <t xml:space="preserve">Йогурт молочный </t>
  </si>
  <si>
    <t xml:space="preserve">Свекольник с мясом, со сметаной </t>
  </si>
  <si>
    <t>200/50</t>
  </si>
  <si>
    <t>Компот из сухофруктов + Витамин "С" (№638-2004)</t>
  </si>
  <si>
    <t>Каша боярская с маслом (из пшена с изюмом)</t>
  </si>
  <si>
    <t xml:space="preserve">Помидоры соленые или свежие </t>
  </si>
  <si>
    <t xml:space="preserve">Суп картофельный с крупой, с мясом </t>
  </si>
  <si>
    <t>Отвар из плодов шиповника 4)</t>
  </si>
  <si>
    <t>Суп молочный с крупой 6)</t>
  </si>
  <si>
    <t xml:space="preserve">Нарезка из моркови отварной с кукурузой </t>
  </si>
  <si>
    <t xml:space="preserve">Рассольник Ленинградский с мясом  со сметаной </t>
  </si>
  <si>
    <t xml:space="preserve">Колбаса вареная отварная с маслом </t>
  </si>
  <si>
    <t>100/5</t>
  </si>
  <si>
    <t>Горошек зеленый консервированный )</t>
  </si>
  <si>
    <t>Пудинг из творога с молоком сгущенным</t>
  </si>
  <si>
    <t>Салат рыбный с маслом )</t>
  </si>
  <si>
    <t>Сельдь с луком</t>
  </si>
  <si>
    <t xml:space="preserve">Щи из свежей капусты с картофелем, с мясом, со сметаной     </t>
  </si>
  <si>
    <t>Гуляш</t>
  </si>
  <si>
    <t>50/50</t>
  </si>
  <si>
    <t>Кукуруза консервированная (после термической обработки)</t>
  </si>
  <si>
    <t xml:space="preserve">Каша "Дружба" с маслом </t>
  </si>
  <si>
    <t xml:space="preserve">Сырок творожный глазированный </t>
  </si>
  <si>
    <t>Чай с молоком</t>
  </si>
  <si>
    <t xml:space="preserve">Салат из отварных овощей с зеленым горошком </t>
  </si>
  <si>
    <t xml:space="preserve">Уха рыбацкая </t>
  </si>
  <si>
    <t>Капуста тушённая</t>
  </si>
  <si>
    <t>Рагу овощное</t>
  </si>
  <si>
    <t>Бутерброд с маслом с джемом или повидлом</t>
  </si>
  <si>
    <t>Каша пшеничная жидкая, с маслом (</t>
  </si>
  <si>
    <t>Чай с лимоном</t>
  </si>
  <si>
    <t xml:space="preserve">Йогурт сливочно-молочный </t>
  </si>
  <si>
    <t xml:space="preserve">Нарезка из огурцов с маслом </t>
  </si>
  <si>
    <t xml:space="preserve">Борщ из свежей капусты с картофелем, с мясом со сметаной </t>
  </si>
  <si>
    <t xml:space="preserve">Шницель рыбный натуральный с маслом </t>
  </si>
  <si>
    <t xml:space="preserve">Рыба, тушеная в томате с овощами </t>
  </si>
  <si>
    <t>100/50</t>
  </si>
  <si>
    <t>Пюре картофельное</t>
  </si>
  <si>
    <t xml:space="preserve">ИЛИ Сок витаминизированный </t>
  </si>
  <si>
    <t xml:space="preserve">                "Утверждаю" </t>
  </si>
  <si>
    <t xml:space="preserve"> МЕНЮ горячих завтраков  для детей с 7 до 10  лет </t>
  </si>
  <si>
    <t>Цена, р</t>
  </si>
  <si>
    <t xml:space="preserve"> МЕНЮ   для детей с 11 до 18  лет                               </t>
  </si>
  <si>
    <t>ЭЦ, ккал</t>
  </si>
  <si>
    <t>Ст. повар:___________________</t>
  </si>
  <si>
    <t xml:space="preserve"> Макароны</t>
  </si>
  <si>
    <t xml:space="preserve">                                                                                    </t>
  </si>
  <si>
    <t>конд</t>
  </si>
  <si>
    <t xml:space="preserve">_________  </t>
  </si>
  <si>
    <t>"    "                 2014г</t>
  </si>
  <si>
    <t>1 завтрак для 1-4ых классов(ФГОС)</t>
  </si>
  <si>
    <r>
      <t xml:space="preserve">Директор ___________                  </t>
    </r>
    <r>
      <rPr>
        <b/>
        <sz val="14"/>
        <color indexed="8"/>
        <rFont val="Arial"/>
        <family val="2"/>
      </rPr>
      <t xml:space="preserve">            </t>
    </r>
  </si>
  <si>
    <t xml:space="preserve"> 2 день </t>
  </si>
  <si>
    <t xml:space="preserve"> 5 день </t>
  </si>
  <si>
    <t xml:space="preserve"> 6 день </t>
  </si>
  <si>
    <t xml:space="preserve"> 7 день </t>
  </si>
  <si>
    <t xml:space="preserve"> 8 день </t>
  </si>
  <si>
    <t xml:space="preserve"> 9 день </t>
  </si>
  <si>
    <t xml:space="preserve"> 10 день </t>
  </si>
  <si>
    <t xml:space="preserve">ПРИМЕРНОЕ 10 - ти ДНЕВНОЕ МЕНЮ ГОРЯЧИХ ЗАВТРАКОВ для питания детей с 11 лет и старше                                                              №10-ШК/2409-08/18 от "05" ноября 2013 г. (сезон осенне - зимний)                                 </t>
  </si>
  <si>
    <t>Белки, г</t>
  </si>
  <si>
    <t>Жиры, г</t>
  </si>
  <si>
    <t>Угл. г</t>
  </si>
  <si>
    <t>Макароны отварные с подгарнировкой (332-2004)</t>
  </si>
  <si>
    <t>Бутерброд с маслом с джемом или повидлом       № 1,2-2004</t>
  </si>
  <si>
    <t xml:space="preserve"> Запеканка из творога со сгущенным молоком №366-2004</t>
  </si>
  <si>
    <t>Рыба, запеченная в омлете (№148 - 2001, Пермь)</t>
  </si>
  <si>
    <t>Йогурт  молочно-сливочный   4,7% жирности в индивидуальной упаковке</t>
  </si>
  <si>
    <t>Помидор соленый или свежий (1996)</t>
  </si>
  <si>
    <t>Колбаса вареная отварная с соусом молочным (413-2004)</t>
  </si>
  <si>
    <t>Рис припущенный с овощами на подгарнировку (512-2004)</t>
  </si>
  <si>
    <t>Продукт кисломолочный "Бифилайф" с фруктовыми наполнителями 2,5% жирности в индивидуальной упаковке</t>
  </si>
  <si>
    <t>Котлеты,  шницели из говядины с соусом  (№451-2004)</t>
  </si>
  <si>
    <t>Кура запеченная с маслом №494-2004</t>
  </si>
  <si>
    <t>Чай с лимоном №685-2004</t>
  </si>
  <si>
    <t>Йогурт сливочно-молочный    7,5% жирности в индивидуальной упаковке</t>
  </si>
  <si>
    <t>Бутерброд с сыром</t>
  </si>
  <si>
    <t xml:space="preserve">Бутерброд с маслом и джемом или повидлом </t>
  </si>
  <si>
    <t>Бутерброд с маслом и джемом</t>
  </si>
  <si>
    <t>ООО "ТавдаПродукт"</t>
  </si>
  <si>
    <t xml:space="preserve">ПРИМЕРНОЕ 10 - ти ДНЕВНОЕ МЕНЮ №10-ШК/2409-08/9 с экспертным заключением №4Д/П от 02.04.2013г.        </t>
  </si>
  <si>
    <t xml:space="preserve"> 1 день                с 1 - 4 кл</t>
  </si>
  <si>
    <t xml:space="preserve">             1 день                   с 10 по 11кл  </t>
  </si>
  <si>
    <t>Наименование пищевых веществ</t>
  </si>
  <si>
    <t>выход</t>
  </si>
  <si>
    <t>Витамины</t>
  </si>
  <si>
    <t>Минералы, мг</t>
  </si>
  <si>
    <t>С, мг</t>
  </si>
  <si>
    <t>В1, мг</t>
  </si>
  <si>
    <t>А, мкг</t>
  </si>
  <si>
    <t>Е, мг</t>
  </si>
  <si>
    <t>Кальций</t>
  </si>
  <si>
    <t>Фосфор</t>
  </si>
  <si>
    <t>Магний</t>
  </si>
  <si>
    <t>Железо</t>
  </si>
  <si>
    <t>Завтрак</t>
  </si>
  <si>
    <t xml:space="preserve">Завтрак   </t>
  </si>
  <si>
    <t>30/10</t>
  </si>
  <si>
    <t xml:space="preserve">Макароны отварные </t>
  </si>
  <si>
    <t>Кукуруза консервированная  или зеленый горошек</t>
  </si>
  <si>
    <t xml:space="preserve">Чай с молоком </t>
  </si>
  <si>
    <t>2 Завтрак</t>
  </si>
  <si>
    <t xml:space="preserve">2 Завтрак </t>
  </si>
  <si>
    <t xml:space="preserve">Мучное изделие промышленного производства </t>
  </si>
  <si>
    <t>Компот из сухофруктов + Витамин С</t>
  </si>
  <si>
    <t xml:space="preserve">Компот из сухофруктов + Витамин С </t>
  </si>
  <si>
    <t>Завтрак   с 6 по 9 кл</t>
  </si>
  <si>
    <t>Дополнительное питание</t>
  </si>
  <si>
    <t>Рассольник Ленинградский</t>
  </si>
  <si>
    <t>2 Завтрак с 6 по 9кл</t>
  </si>
  <si>
    <t xml:space="preserve">                                                                                                                                                              ст повар________________________</t>
  </si>
  <si>
    <t>2 день 1-4 кл</t>
  </si>
  <si>
    <t>2 день  10-11кл</t>
  </si>
  <si>
    <t xml:space="preserve">Кура запеченая с маслом </t>
  </si>
  <si>
    <t>120/10</t>
  </si>
  <si>
    <t>Сок</t>
  </si>
  <si>
    <t>2 Завтрак  с 10 по 11кл</t>
  </si>
  <si>
    <t>Йогурт</t>
  </si>
  <si>
    <t>Кондитерское изделие промышленного производства</t>
  </si>
  <si>
    <t>Суп с рыбными консервами</t>
  </si>
  <si>
    <t>Сок  в индивидуальной упаковке</t>
  </si>
  <si>
    <t>2 Завтрак  с 6 по 9 кл</t>
  </si>
  <si>
    <t xml:space="preserve">                                                                                                                                                                                     ст повар________________________</t>
  </si>
  <si>
    <t xml:space="preserve"> 3 день с 1 до 4 кл</t>
  </si>
  <si>
    <t xml:space="preserve"> 3 день  10-11кл</t>
  </si>
  <si>
    <t>Завтрак   с 10 по 11кл</t>
  </si>
  <si>
    <t xml:space="preserve">Котлеты, шницели из говядины с соусом </t>
  </si>
  <si>
    <t>Гречка отварная</t>
  </si>
  <si>
    <t xml:space="preserve">Гречка отварная </t>
  </si>
  <si>
    <t xml:space="preserve">Йогурт </t>
  </si>
  <si>
    <t>Суп гороховый с гренками</t>
  </si>
  <si>
    <t xml:space="preserve">                                                                                                                                                   ст повар________________________</t>
  </si>
  <si>
    <t xml:space="preserve"> 4 день с 1 до 4 кл</t>
  </si>
  <si>
    <t xml:space="preserve"> 4 день  10-11кл</t>
  </si>
  <si>
    <t>Салат из свеклы отварной с огурцом</t>
  </si>
  <si>
    <t xml:space="preserve">Салат из свеклы отварной с огурцом </t>
  </si>
  <si>
    <t>Рыба, запеченная в молочном соусе</t>
  </si>
  <si>
    <t xml:space="preserve">Рыба, запеченная в молочном соусе </t>
  </si>
  <si>
    <t>Компот из свежих яблок + Витамин "С"</t>
  </si>
  <si>
    <t>Молоко кипяченное</t>
  </si>
  <si>
    <t xml:space="preserve">Суп с макаронными изделиями </t>
  </si>
  <si>
    <t xml:space="preserve">                                                                                                                                                                                                ст повар________________________</t>
  </si>
  <si>
    <t>5 день с 1 до 4 кл</t>
  </si>
  <si>
    <t>5 день с 10 по 11кл</t>
  </si>
  <si>
    <t xml:space="preserve">Завтрак  </t>
  </si>
  <si>
    <t>Сыр порционный</t>
  </si>
  <si>
    <t>Масло сливочное порционное</t>
  </si>
  <si>
    <t xml:space="preserve">Каша рисовая молочная жидкая с маслом </t>
  </si>
  <si>
    <t>200/10</t>
  </si>
  <si>
    <t xml:space="preserve"> или Каша "Дружба" с маслом</t>
  </si>
  <si>
    <t xml:space="preserve">или Каша "Дружба" с маслом </t>
  </si>
  <si>
    <t xml:space="preserve">2 Завтрак  </t>
  </si>
  <si>
    <t>Свекольник со сметаной</t>
  </si>
  <si>
    <t>2 Завтрак   с 6 по 9 кл</t>
  </si>
  <si>
    <t xml:space="preserve">                                                                                                                                                                                         ст повар________________________</t>
  </si>
  <si>
    <t>6 день с 1 до 4 кл</t>
  </si>
  <si>
    <t>6 день   10-11кл</t>
  </si>
  <si>
    <t>чена</t>
  </si>
  <si>
    <t xml:space="preserve">2 Завтрак   </t>
  </si>
  <si>
    <t>Завтрак   с 6 по 9кл</t>
  </si>
  <si>
    <t>Суп картофельный с крупой</t>
  </si>
  <si>
    <t>или Хлеб витаминизированный</t>
  </si>
  <si>
    <t xml:space="preserve">                                                                                                                                                                                             ст повар________________________</t>
  </si>
  <si>
    <t xml:space="preserve">  7 день с 1 до 4 кл</t>
  </si>
  <si>
    <t xml:space="preserve">  7 день   10-11кл</t>
  </si>
  <si>
    <t>Нарезка из моркови отварной с кукурузой</t>
  </si>
  <si>
    <t xml:space="preserve"> Нарезка из моркови отварной с кукурузой </t>
  </si>
  <si>
    <t xml:space="preserve">Колбаса вареная отварная с соусом </t>
  </si>
  <si>
    <t xml:space="preserve">Рис припущенный с овощами </t>
  </si>
  <si>
    <t>Кисель  из сока</t>
  </si>
  <si>
    <t xml:space="preserve">Кисель  из сока </t>
  </si>
  <si>
    <t xml:space="preserve">Завтрак  6-9 кл </t>
  </si>
  <si>
    <t>Рассольник Ленинградский со сметаной</t>
  </si>
  <si>
    <t xml:space="preserve">2 Завтрак  6-9 кл </t>
  </si>
  <si>
    <t xml:space="preserve">  8 день с 1 до 4 кл</t>
  </si>
  <si>
    <t xml:space="preserve">  8 день    10-11кл</t>
  </si>
  <si>
    <t xml:space="preserve">Пудинг из творога с молоком сгущенным </t>
  </si>
  <si>
    <t>170/20</t>
  </si>
  <si>
    <t>200/20</t>
  </si>
  <si>
    <t xml:space="preserve">2 Завтрак  с 10 по 11кл </t>
  </si>
  <si>
    <t xml:space="preserve">Молоко кипяченное </t>
  </si>
  <si>
    <t>Щи из свежей капусты</t>
  </si>
  <si>
    <t xml:space="preserve">2 Завтрак  с 6 по 9 кл </t>
  </si>
  <si>
    <t xml:space="preserve">                                                                                                                                                                                                    ст повар________________________</t>
  </si>
  <si>
    <t xml:space="preserve">  9 день с 1 до 4 кл</t>
  </si>
  <si>
    <t xml:space="preserve">  9 день   10-11кл</t>
  </si>
  <si>
    <t xml:space="preserve">Тефтели запеченные в соусе </t>
  </si>
  <si>
    <t>Тефтели запеченные в соусе</t>
  </si>
  <si>
    <t xml:space="preserve">Рагу овощное </t>
  </si>
  <si>
    <t>Уха рыбацкая</t>
  </si>
  <si>
    <t xml:space="preserve">                                                                                                                                                                                ст повар________________________</t>
  </si>
  <si>
    <t>10 день с 1 до 4 кл</t>
  </si>
  <si>
    <t>10 день    10-11кл</t>
  </si>
  <si>
    <t xml:space="preserve">Огурцы  солёные </t>
  </si>
  <si>
    <t>Рыба, тушеная в томате с овощами</t>
  </si>
  <si>
    <t>Борщ из свежей капусты со сметаной</t>
  </si>
  <si>
    <t xml:space="preserve">                                                                                                                                                                                                        ст повар________________________</t>
  </si>
  <si>
    <t xml:space="preserve">  ООО "Тавда Продукт"</t>
  </si>
  <si>
    <t>Кукуруза консервированная или зеленый горошек</t>
  </si>
  <si>
    <t>Горошек зеленый консервированный</t>
  </si>
  <si>
    <t>Гречка отварная (508-2004)</t>
  </si>
  <si>
    <t>Какао с молоком (642-1996)</t>
  </si>
  <si>
    <t xml:space="preserve">Компот из свежих яблок + Витамин "С" </t>
  </si>
  <si>
    <t>Колбаса вареная отварная с соусом</t>
  </si>
  <si>
    <t xml:space="preserve">Макароны отварные  </t>
  </si>
  <si>
    <t>Огурцы  солёные</t>
  </si>
  <si>
    <t>конд.изд.</t>
  </si>
  <si>
    <t>аскорб. К-та</t>
  </si>
  <si>
    <t>цб</t>
  </si>
  <si>
    <t>томат паста</t>
  </si>
  <si>
    <t>капуста св</t>
  </si>
  <si>
    <t xml:space="preserve">томат пюре </t>
  </si>
  <si>
    <t>кондит. Изд</t>
  </si>
  <si>
    <t xml:space="preserve"> или Каша "Дружба" с маслом </t>
  </si>
  <si>
    <t>зел. Гор</t>
  </si>
  <si>
    <t>крахмал</t>
  </si>
  <si>
    <t>молоко сгущ</t>
  </si>
  <si>
    <t>кондит изд</t>
  </si>
  <si>
    <t>аскорбин. Кислота</t>
  </si>
  <si>
    <t xml:space="preserve">         "Утверждаю" директор школы__________/С.В.Калайчиева/</t>
  </si>
  <si>
    <t xml:space="preserve">                        "Утверждаю" директор школы__________/С.В.Калайчиева/       </t>
  </si>
  <si>
    <t>"        "                           2015г</t>
  </si>
  <si>
    <t>каша пшенная</t>
  </si>
  <si>
    <t>человек</t>
  </si>
  <si>
    <t xml:space="preserve">итого киллограмм на       </t>
  </si>
  <si>
    <t xml:space="preserve">итого киллограмм на общее к-во </t>
  </si>
  <si>
    <t>итоговая сумма</t>
  </si>
  <si>
    <t>итгР</t>
  </si>
  <si>
    <t>итгП</t>
  </si>
  <si>
    <t>сумма</t>
  </si>
  <si>
    <t>в кг</t>
  </si>
  <si>
    <t>итого</t>
  </si>
  <si>
    <t>к-во блюд</t>
  </si>
  <si>
    <t>итого киллограмм на</t>
  </si>
  <si>
    <t>Хлеб витамин</t>
  </si>
  <si>
    <t>Говядина</t>
  </si>
  <si>
    <t xml:space="preserve">Лук </t>
  </si>
  <si>
    <t xml:space="preserve">Чай </t>
  </si>
  <si>
    <t xml:space="preserve">Соль </t>
  </si>
  <si>
    <t>Гречка</t>
  </si>
  <si>
    <t>завтраки 1-4</t>
  </si>
  <si>
    <t xml:space="preserve">Сметана </t>
  </si>
  <si>
    <t xml:space="preserve">Лимон </t>
  </si>
  <si>
    <t xml:space="preserve">Рис </t>
  </si>
  <si>
    <t xml:space="preserve">Хлеб дарницкий </t>
  </si>
  <si>
    <t xml:space="preserve">Картофель </t>
  </si>
  <si>
    <t xml:space="preserve">морковь </t>
  </si>
  <si>
    <t xml:space="preserve">Какао </t>
  </si>
  <si>
    <t>Курица</t>
  </si>
  <si>
    <t>Свежие яблоки</t>
  </si>
  <si>
    <t>5 ДЕНЬ</t>
  </si>
  <si>
    <t xml:space="preserve">меню </t>
  </si>
  <si>
    <t>Отвар шиповника</t>
  </si>
  <si>
    <t xml:space="preserve">Сахар </t>
  </si>
  <si>
    <t>Рис</t>
  </si>
  <si>
    <t>Масло сливоч</t>
  </si>
  <si>
    <t>Сухари паниров</t>
  </si>
  <si>
    <t>Сухофрукт</t>
  </si>
  <si>
    <t xml:space="preserve">молоко </t>
  </si>
  <si>
    <t>томатное пюе</t>
  </si>
  <si>
    <t xml:space="preserve">яйцо </t>
  </si>
  <si>
    <t>Зелень сухая</t>
  </si>
  <si>
    <t>Томат. паста</t>
  </si>
  <si>
    <t>Хлеб пшенич</t>
  </si>
  <si>
    <t>Масло слив</t>
  </si>
  <si>
    <t>Сухари панир</t>
  </si>
  <si>
    <t>Хлеб дарниц</t>
  </si>
  <si>
    <t>Масло растит</t>
  </si>
  <si>
    <t>Вафли</t>
  </si>
  <si>
    <t>С.В.Калайчиева</t>
  </si>
  <si>
    <t>Т.В.Пурда</t>
  </si>
  <si>
    <t xml:space="preserve">иогурт   </t>
  </si>
  <si>
    <t>2021 г.</t>
  </si>
  <si>
    <t>«Согласовано»</t>
  </si>
  <si>
    <t xml:space="preserve">         </t>
  </si>
  <si>
    <t xml:space="preserve">                                      Директор МАОУ Нижнетавдинская СОШ                                          </t>
  </si>
  <si>
    <t xml:space="preserve">                    Директор ООО ТавдаПродукт                                          </t>
  </si>
  <si>
    <t xml:space="preserve">          Г.В.Яковлева</t>
  </si>
  <si>
    <t>Конфета шокол.</t>
  </si>
  <si>
    <t>мандарин</t>
  </si>
  <si>
    <t xml:space="preserve">   23  Января</t>
  </si>
  <si>
    <t>О</t>
  </si>
  <si>
    <t>Апельсин</t>
  </si>
  <si>
    <t>Аскорбиновая к-та №1</t>
  </si>
  <si>
    <t>Баранка</t>
  </si>
  <si>
    <t>Горох колотый 0,8</t>
  </si>
  <si>
    <t>Гречка 08 кг.</t>
  </si>
  <si>
    <t>Гречка 5 кг.</t>
  </si>
  <si>
    <t>Грудка ЦБ</t>
  </si>
  <si>
    <t>Груша</t>
  </si>
  <si>
    <t>Гуляш говяжий</t>
  </si>
  <si>
    <t>Дрожжи 11 гр.</t>
  </si>
  <si>
    <t xml:space="preserve">Йогурт 100 гр </t>
  </si>
  <si>
    <t>Какао-порошок</t>
  </si>
  <si>
    <t>Кексы</t>
  </si>
  <si>
    <t>Кисель</t>
  </si>
  <si>
    <t>Колбаса вареная</t>
  </si>
  <si>
    <t>Колбаса п/к</t>
  </si>
  <si>
    <t>Конфеты</t>
  </si>
  <si>
    <t>Кукуруза конс</t>
  </si>
  <si>
    <t>Лук-репка</t>
  </si>
  <si>
    <t>Макароны 400г</t>
  </si>
  <si>
    <t>Макароны 5кг</t>
  </si>
  <si>
    <t>Мандарины</t>
  </si>
  <si>
    <t>Манка 0,7</t>
  </si>
  <si>
    <t>Масло крестьянское</t>
  </si>
  <si>
    <t>Минтай с/м</t>
  </si>
  <si>
    <t>Минтай филе</t>
  </si>
  <si>
    <t>Молоко 2,5 %0,9 л.</t>
  </si>
  <si>
    <t>Молоко сгущ.</t>
  </si>
  <si>
    <t>Молоко ультрапастеризованное</t>
  </si>
  <si>
    <t>Мука 10 кг.</t>
  </si>
  <si>
    <t>Мука 2кг</t>
  </si>
  <si>
    <t>Мука 5 кг.</t>
  </si>
  <si>
    <t xml:space="preserve">Напиток йогуртный "Снежок" 500г </t>
  </si>
  <si>
    <t>Овсян. хлопья  фас.</t>
  </si>
  <si>
    <t>Огурец свеж</t>
  </si>
  <si>
    <t>Огурцы консервир.</t>
  </si>
  <si>
    <t>Перец  сладкий</t>
  </si>
  <si>
    <t>Перловка 800гр</t>
  </si>
  <si>
    <t>Печень говяжья</t>
  </si>
  <si>
    <t>Печенье</t>
  </si>
  <si>
    <t>Печенье шт</t>
  </si>
  <si>
    <t>Пироженое  Барни</t>
  </si>
  <si>
    <t>Пироженое 1 шт</t>
  </si>
  <si>
    <t>Помидоры</t>
  </si>
  <si>
    <t>Пшеничная фасовка</t>
  </si>
  <si>
    <t>Пшено 800гр</t>
  </si>
  <si>
    <t>Рис 0,8</t>
  </si>
  <si>
    <t>Рис пропаренный 5 кг.</t>
  </si>
  <si>
    <t>Сайра т/о</t>
  </si>
  <si>
    <t>Сахар 5 кг</t>
  </si>
  <si>
    <t>Сметана 400 гр</t>
  </si>
  <si>
    <t>Сок 1 л</t>
  </si>
  <si>
    <t>Сухарь паниров.400гр</t>
  </si>
  <si>
    <t xml:space="preserve">Сухофрукты </t>
  </si>
  <si>
    <t>Сыр в ассортименте фас.</t>
  </si>
  <si>
    <t>Творог 200 гр</t>
  </si>
  <si>
    <t>Творог 400 гр.</t>
  </si>
  <si>
    <t>Томат.паста</t>
  </si>
  <si>
    <t>Тушка ЦБ</t>
  </si>
  <si>
    <t>Укроп суш.</t>
  </si>
  <si>
    <t>Фарш говяжий</t>
  </si>
  <si>
    <t>Фарш куриный</t>
  </si>
  <si>
    <t>Фасоль 700гр</t>
  </si>
  <si>
    <t>Фасоль консервированная</t>
  </si>
  <si>
    <t>Чай 100гр</t>
  </si>
  <si>
    <t>Яблоко</t>
  </si>
  <si>
    <t>Накопительная ведомость по продуктам питания за ___апрель___________   2021г.</t>
  </si>
  <si>
    <t>Джем0,32</t>
  </si>
  <si>
    <t>Сахар  кг.</t>
  </si>
  <si>
    <t xml:space="preserve">Ячневая крупа </t>
  </si>
  <si>
    <t>Масло кр.</t>
  </si>
  <si>
    <t>Сосиски мол.</t>
  </si>
  <si>
    <t>Соль Йодир.</t>
  </si>
  <si>
    <t>Сок 1л</t>
  </si>
  <si>
    <t>Сметана 400гр</t>
  </si>
  <si>
    <t>Творог 9% .</t>
  </si>
  <si>
    <t>Варенье на фрукт</t>
  </si>
  <si>
    <t>Овощи зам.0,4</t>
  </si>
  <si>
    <t>Филе минтая с/м</t>
  </si>
  <si>
    <t xml:space="preserve">Шиповник </t>
  </si>
  <si>
    <t>Сок 1л.бут</t>
  </si>
  <si>
    <t>Барни</t>
  </si>
  <si>
    <t>Шоколад  Альп.</t>
  </si>
  <si>
    <t>Шоколад Нескв.</t>
  </si>
  <si>
    <t>Мука  кг</t>
  </si>
  <si>
    <t>Зеленый гор.</t>
  </si>
  <si>
    <t>Зеленый гор.0,27</t>
  </si>
  <si>
    <t>Рис круг.</t>
  </si>
  <si>
    <t>Икра кабачковая 0,48</t>
  </si>
  <si>
    <t>Икра кабачковая0,48</t>
  </si>
  <si>
    <t>Сок  1л</t>
  </si>
  <si>
    <t>Завтрак 1-4 кл</t>
  </si>
  <si>
    <t>Завтрак 5-11кл</t>
  </si>
  <si>
    <t>Бутерброд  сыром и маслом</t>
  </si>
  <si>
    <t>Каша из овсяных хлопьев "Геркулес" жидкая</t>
  </si>
  <si>
    <t>Чай с лимоном и апельсином "Цитрусовый заряд"</t>
  </si>
  <si>
    <t>Фрукты в ассортименте</t>
  </si>
  <si>
    <t>Котлета рыбная запеченная</t>
  </si>
  <si>
    <t>Йогурт молочный в индивид.упаковке</t>
  </si>
  <si>
    <t>завтрак 1-4</t>
  </si>
  <si>
    <t>Овощи натуральные</t>
  </si>
  <si>
    <t>Плов из мяса</t>
  </si>
  <si>
    <t xml:space="preserve"> Завтрак</t>
  </si>
  <si>
    <t>Запеканка "Царская"из творога с молоком сгущенным</t>
  </si>
  <si>
    <t>Фрикадельки из кур</t>
  </si>
  <si>
    <t>Каша гречневая вязкая</t>
  </si>
  <si>
    <t>Каша пшенная жидкая с маслом</t>
  </si>
  <si>
    <t>Йогурт молочный полужирный</t>
  </si>
  <si>
    <t>Шницель из говядины</t>
  </si>
  <si>
    <t>Макаронные изделия отварные</t>
  </si>
  <si>
    <t>Фрикасе из птицы</t>
  </si>
  <si>
    <t>Рис припущенный с овощами "Мозаика"</t>
  </si>
  <si>
    <t>Суфле "Чизкейк" с молоком сгущенным</t>
  </si>
  <si>
    <t>Овощи консервированные(огурцы)</t>
  </si>
  <si>
    <t>Биточки рыбные</t>
  </si>
  <si>
    <t>12 день</t>
  </si>
  <si>
    <t>13 день</t>
  </si>
  <si>
    <t>14 день</t>
  </si>
  <si>
    <t>11 день</t>
  </si>
  <si>
    <t>15день</t>
  </si>
  <si>
    <t>16 день</t>
  </si>
  <si>
    <t>17 день</t>
  </si>
  <si>
    <t>18 день</t>
  </si>
  <si>
    <t>19 день</t>
  </si>
  <si>
    <t>20 день</t>
  </si>
  <si>
    <t>завтрак  1-4</t>
  </si>
  <si>
    <t>завтрак 5-11</t>
  </si>
  <si>
    <t>Каша рисовая жидкая</t>
  </si>
  <si>
    <t>Фрукты</t>
  </si>
  <si>
    <t>Салат из моркови с изюмом</t>
  </si>
  <si>
    <t>Гуряш из говядины</t>
  </si>
  <si>
    <t>Каша гречневая рассыпчатая</t>
  </si>
  <si>
    <t>Суфле рыбное</t>
  </si>
  <si>
    <t>Пудинг творожный запеченный с молоком сгущенным</t>
  </si>
  <si>
    <t>Йогурт молочный</t>
  </si>
  <si>
    <t>Биточки рубленные из птицы запеченные</t>
  </si>
  <si>
    <t>Рис припущенный</t>
  </si>
  <si>
    <t>Чай "Витаминный"</t>
  </si>
  <si>
    <t>Булочка домашняя</t>
  </si>
  <si>
    <t>Чай с лимоном и апельсином"Цитрусовый заряд"</t>
  </si>
  <si>
    <t>Кондитерское изделие пром.производства(конфеты)</t>
  </si>
  <si>
    <t>Бутерброд с джемом</t>
  </si>
  <si>
    <t>Запеканка из творога с молоком сгущенным</t>
  </si>
  <si>
    <t>Рагу из мяса</t>
  </si>
  <si>
    <t>Рыба,запеченная с яйцом</t>
  </si>
  <si>
    <t>Яйца вареные</t>
  </si>
  <si>
    <t>Котлеты из говядины и курицы "Школьные"</t>
  </si>
  <si>
    <t>Каша гречневая вязкая отварная</t>
  </si>
  <si>
    <t>20//5/10</t>
  </si>
  <si>
    <t>хлопья"Геркулес"</t>
  </si>
  <si>
    <t>200/20/10</t>
  </si>
  <si>
    <t>20//5/15</t>
  </si>
  <si>
    <t>200//20/10</t>
  </si>
  <si>
    <t>20/15</t>
  </si>
  <si>
    <t>филе минтая</t>
  </si>
  <si>
    <t>20/</t>
  </si>
  <si>
    <t>крупа рисовая</t>
  </si>
  <si>
    <t>фрукты</t>
  </si>
  <si>
    <t>30//10</t>
  </si>
  <si>
    <t>180/20</t>
  </si>
  <si>
    <t>творгог</t>
  </si>
  <si>
    <t>крупа манная</t>
  </si>
  <si>
    <t>яйцо куриное</t>
  </si>
  <si>
    <t>грудка куриная</t>
  </si>
  <si>
    <t>крупа гречневая</t>
  </si>
  <si>
    <t>печенье</t>
  </si>
  <si>
    <t>крупа пшено</t>
  </si>
  <si>
    <t>Хлеб пшеничный,ржаной</t>
  </si>
  <si>
    <t>пряник</t>
  </si>
  <si>
    <t>Хлеб пшеничный ,ржаной</t>
  </si>
  <si>
    <t>филе куриное</t>
  </si>
  <si>
    <t>кукуруза консервированная</t>
  </si>
  <si>
    <t>Кондитерское изделие пром.произв.(конфета)</t>
  </si>
  <si>
    <t>конфета</t>
  </si>
  <si>
    <t>печенье сахарное</t>
  </si>
  <si>
    <t>Молоко сгущенное</t>
  </si>
  <si>
    <t>чай-заварка</t>
  </si>
  <si>
    <t>гуляш</t>
  </si>
  <si>
    <t>20//5</t>
  </si>
  <si>
    <t>молоко сгущеннон</t>
  </si>
  <si>
    <t>90/5</t>
  </si>
  <si>
    <t xml:space="preserve">Хлеб ржаной </t>
  </si>
  <si>
    <t>20/25</t>
  </si>
  <si>
    <t xml:space="preserve">крупа манная </t>
  </si>
  <si>
    <t>200/30</t>
  </si>
  <si>
    <t xml:space="preserve">сыр </t>
  </si>
  <si>
    <t>яйцао</t>
  </si>
  <si>
    <t>фарш говяжий</t>
  </si>
  <si>
    <t>фарш куриный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</si>
</sst>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0.000000"/>
    <numFmt numFmtId="198" formatCode="0.0000000"/>
    <numFmt numFmtId="199" formatCode="0.00000000"/>
    <numFmt numFmtId="200" formatCode="0.000000000"/>
    <numFmt numFmtId="201" formatCode="0.0000000000"/>
  </numFmts>
  <fonts count="98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4"/>
      <name val="Arial"/>
      <family val="2"/>
    </font>
    <font>
      <b/>
      <sz val="26"/>
      <color indexed="8"/>
      <name val="Bookman Old Style"/>
      <family val="1"/>
    </font>
    <font>
      <sz val="18"/>
      <color indexed="8"/>
      <name val="Bookman Old Style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8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 Black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1"/>
      <name val="Arial Cyr"/>
      <family val="0"/>
    </font>
    <font>
      <sz val="16"/>
      <name val="Bodoni MT Black"/>
      <family val="1"/>
    </font>
    <font>
      <sz val="16"/>
      <name val="Arial"/>
      <family val="2"/>
    </font>
    <font>
      <sz val="9"/>
      <color indexed="8"/>
      <name val="Arial Cyr"/>
      <family val="0"/>
    </font>
    <font>
      <b/>
      <sz val="8"/>
      <name val="Arial Cyr"/>
      <family val="0"/>
    </font>
    <font>
      <b/>
      <sz val="12"/>
      <color indexed="8"/>
      <name val="Calibri"/>
      <family val="2"/>
    </font>
    <font>
      <sz val="14"/>
      <color indexed="10"/>
      <name val="Arial Black"/>
      <family val="2"/>
    </font>
    <font>
      <b/>
      <sz val="16"/>
      <color indexed="8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18"/>
      <name val="Arial"/>
      <family val="2"/>
    </font>
    <font>
      <u val="single"/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3" borderId="0" applyNumberFormat="0" applyBorder="0" applyAlignment="0" applyProtection="0"/>
    <xf numFmtId="0" fontId="85" fillId="11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2" borderId="2" applyNumberFormat="0" applyAlignment="0" applyProtection="0"/>
    <xf numFmtId="0" fontId="88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0" borderId="7" applyNumberFormat="0" applyAlignment="0" applyProtection="0"/>
    <xf numFmtId="0" fontId="8" fillId="0" borderId="0" applyNumberFormat="0" applyFill="0" applyBorder="0" applyAlignment="0" applyProtection="0"/>
    <xf numFmtId="0" fontId="91" fillId="2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6" fillId="24" borderId="0" applyNumberFormat="0" applyBorder="0" applyAlignment="0" applyProtection="0"/>
  </cellStyleXfs>
  <cellXfs count="1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2" borderId="0" xfId="0" applyNumberFormat="1" applyFont="1" applyFill="1" applyAlignment="1">
      <alignment vertical="center"/>
    </xf>
    <xf numFmtId="2" fontId="0" fillId="2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2" fontId="0" fillId="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192" fontId="0" fillId="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53" applyFont="1" applyFill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9" fillId="2" borderId="1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1" fontId="18" fillId="2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92" fontId="18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192" fontId="0" fillId="2" borderId="10" xfId="0" applyNumberFormat="1" applyFont="1" applyFill="1" applyBorder="1" applyAlignment="1">
      <alignment horizontal="right" vertical="center"/>
    </xf>
    <xf numFmtId="192" fontId="10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" fontId="18" fillId="2" borderId="15" xfId="0" applyNumberFormat="1" applyFont="1" applyFill="1" applyBorder="1" applyAlignment="1">
      <alignment horizontal="center"/>
    </xf>
    <xf numFmtId="1" fontId="18" fillId="2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192" fontId="0" fillId="2" borderId="1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left" vertical="center"/>
      <protection/>
    </xf>
    <xf numFmtId="0" fontId="2" fillId="2" borderId="19" xfId="0" applyFont="1" applyFill="1" applyBorder="1" applyAlignment="1">
      <alignment horizontal="left" vertical="center" wrapText="1"/>
    </xf>
    <xf numFmtId="192" fontId="0" fillId="26" borderId="10" xfId="0" applyNumberFormat="1" applyFont="1" applyFill="1" applyBorder="1" applyAlignment="1">
      <alignment horizontal="right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1" fillId="27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26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2" fontId="0" fillId="2" borderId="19" xfId="0" applyNumberFormat="1" applyFont="1" applyFill="1" applyBorder="1" applyAlignment="1">
      <alignment vertical="center"/>
    </xf>
    <xf numFmtId="2" fontId="2" fillId="25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192" fontId="0" fillId="2" borderId="19" xfId="0" applyNumberFormat="1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92" fontId="10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2" fontId="22" fillId="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0" fillId="2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right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left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4" fillId="2" borderId="10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textRotation="90"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 horizontal="left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53" applyFont="1" applyFill="1" applyBorder="1" applyAlignment="1">
      <alignment horizontal="left" vertical="center"/>
      <protection/>
    </xf>
    <xf numFmtId="0" fontId="2" fillId="2" borderId="2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/>
    </xf>
    <xf numFmtId="0" fontId="21" fillId="0" borderId="25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21" fillId="0" borderId="26" xfId="0" applyFont="1" applyBorder="1" applyAlignment="1">
      <alignment horizontal="center" vertical="center" textRotation="90"/>
    </xf>
    <xf numFmtId="0" fontId="2" fillId="2" borderId="20" xfId="0" applyFont="1" applyFill="1" applyBorder="1" applyAlignment="1">
      <alignment vertical="center" wrapText="1"/>
    </xf>
    <xf numFmtId="0" fontId="2" fillId="0" borderId="20" xfId="5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27" xfId="0" applyFont="1" applyBorder="1" applyAlignment="1">
      <alignment vertical="top" wrapText="1"/>
    </xf>
    <xf numFmtId="0" fontId="31" fillId="0" borderId="28" xfId="0" applyFont="1" applyBorder="1" applyAlignment="1">
      <alignment horizontal="right" vertical="top" wrapText="1"/>
    </xf>
    <xf numFmtId="0" fontId="32" fillId="0" borderId="28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0" xfId="0" applyNumberFormat="1" applyBorder="1" applyAlignment="1">
      <alignment/>
    </xf>
    <xf numFmtId="0" fontId="40" fillId="0" borderId="30" xfId="0" applyFont="1" applyBorder="1" applyAlignment="1">
      <alignment/>
    </xf>
    <xf numFmtId="0" fontId="35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textRotation="90"/>
    </xf>
    <xf numFmtId="0" fontId="0" fillId="0" borderId="15" xfId="0" applyFont="1" applyBorder="1" applyAlignment="1">
      <alignment horizontal="right" textRotation="90"/>
    </xf>
    <xf numFmtId="0" fontId="13" fillId="0" borderId="15" xfId="0" applyFont="1" applyBorder="1" applyAlignment="1">
      <alignment horizontal="right" textRotation="90"/>
    </xf>
    <xf numFmtId="0" fontId="0" fillId="0" borderId="31" xfId="0" applyFont="1" applyBorder="1" applyAlignment="1">
      <alignment horizontal="center" textRotation="90"/>
    </xf>
    <xf numFmtId="0" fontId="0" fillId="26" borderId="15" xfId="0" applyFont="1" applyFill="1" applyBorder="1" applyAlignment="1">
      <alignment horizontal="right" textRotation="90"/>
    </xf>
    <xf numFmtId="0" fontId="0" fillId="0" borderId="29" xfId="0" applyFont="1" applyFill="1" applyBorder="1" applyAlignment="1">
      <alignment horizontal="right" textRotation="90"/>
    </xf>
    <xf numFmtId="0" fontId="2" fillId="0" borderId="32" xfId="0" applyFont="1" applyFill="1" applyBorder="1" applyAlignment="1">
      <alignment textRotation="90" wrapText="1"/>
    </xf>
    <xf numFmtId="0" fontId="2" fillId="0" borderId="15" xfId="0" applyFont="1" applyFill="1" applyBorder="1" applyAlignment="1">
      <alignment textRotation="90" wrapText="1"/>
    </xf>
    <xf numFmtId="0" fontId="0" fillId="0" borderId="15" xfId="0" applyBorder="1" applyAlignment="1">
      <alignment/>
    </xf>
    <xf numFmtId="0" fontId="42" fillId="2" borderId="20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3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192" fontId="0" fillId="0" borderId="1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92" fontId="0" fillId="0" borderId="41" xfId="0" applyNumberFormat="1" applyBorder="1" applyAlignment="1">
      <alignment/>
    </xf>
    <xf numFmtId="0" fontId="0" fillId="0" borderId="30" xfId="0" applyBorder="1" applyAlignment="1">
      <alignment/>
    </xf>
    <xf numFmtId="0" fontId="3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" fillId="2" borderId="1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43" fillId="0" borderId="2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7" xfId="0" applyFont="1" applyBorder="1" applyAlignment="1">
      <alignment horizontal="right" textRotation="90"/>
    </xf>
    <xf numFmtId="0" fontId="0" fillId="0" borderId="47" xfId="0" applyFont="1" applyFill="1" applyBorder="1" applyAlignment="1">
      <alignment horizontal="right" textRotation="90"/>
    </xf>
    <xf numFmtId="49" fontId="0" fillId="0" borderId="47" xfId="0" applyNumberFormat="1" applyFont="1" applyBorder="1" applyAlignment="1">
      <alignment horizontal="right" textRotation="90" wrapText="1"/>
    </xf>
    <xf numFmtId="0" fontId="0" fillId="0" borderId="47" xfId="0" applyFont="1" applyFill="1" applyBorder="1" applyAlignment="1">
      <alignment textRotation="90" wrapText="1"/>
    </xf>
    <xf numFmtId="0" fontId="0" fillId="0" borderId="47" xfId="0" applyFont="1" applyBorder="1" applyAlignment="1">
      <alignment horizontal="right" textRotation="90" wrapText="1"/>
    </xf>
    <xf numFmtId="0" fontId="0" fillId="0" borderId="0" xfId="0" applyFont="1" applyBorder="1" applyAlignment="1">
      <alignment horizontal="center" textRotation="90"/>
    </xf>
    <xf numFmtId="0" fontId="0" fillId="0" borderId="48" xfId="0" applyFont="1" applyFill="1" applyBorder="1" applyAlignment="1">
      <alignment horizontal="right" textRotation="90" wrapText="1"/>
    </xf>
    <xf numFmtId="0" fontId="0" fillId="0" borderId="47" xfId="0" applyBorder="1" applyAlignment="1">
      <alignment/>
    </xf>
    <xf numFmtId="0" fontId="3" fillId="0" borderId="19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92" fontId="0" fillId="0" borderId="45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5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0" fillId="0" borderId="58" xfId="0" applyBorder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5" xfId="0" applyFont="1" applyBorder="1" applyAlignment="1">
      <alignment horizontal="right" textRotation="90"/>
    </xf>
    <xf numFmtId="0" fontId="0" fillId="2" borderId="47" xfId="0" applyFont="1" applyFill="1" applyBorder="1" applyAlignment="1">
      <alignment horizontal="center" textRotation="90"/>
    </xf>
    <xf numFmtId="0" fontId="0" fillId="0" borderId="47" xfId="0" applyFont="1" applyFill="1" applyBorder="1" applyAlignment="1">
      <alignment horizontal="center" textRotation="90" wrapText="1"/>
    </xf>
    <xf numFmtId="0" fontId="0" fillId="0" borderId="15" xfId="0" applyFont="1" applyBorder="1" applyAlignment="1">
      <alignment horizontal="right" textRotation="90" wrapText="1"/>
    </xf>
    <xf numFmtId="0" fontId="44" fillId="2" borderId="31" xfId="0" applyFont="1" applyFill="1" applyBorder="1" applyAlignment="1">
      <alignment horizontal="center" textRotation="90"/>
    </xf>
    <xf numFmtId="0" fontId="0" fillId="0" borderId="47" xfId="0" applyFont="1" applyBorder="1" applyAlignment="1">
      <alignment horizontal="center" textRotation="90"/>
    </xf>
    <xf numFmtId="0" fontId="0" fillId="0" borderId="48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0" fillId="0" borderId="47" xfId="0" applyFont="1" applyFill="1" applyBorder="1" applyAlignment="1">
      <alignment textRotation="90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49" fontId="11" fillId="2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textRotation="90" wrapText="1"/>
    </xf>
    <xf numFmtId="0" fontId="0" fillId="0" borderId="10" xfId="0" applyFont="1" applyBorder="1" applyAlignment="1">
      <alignment horizontal="right" textRotation="90"/>
    </xf>
    <xf numFmtId="0" fontId="0" fillId="0" borderId="10" xfId="0" applyFont="1" applyFill="1" applyBorder="1" applyAlignment="1">
      <alignment horizontal="right" textRotation="90" wrapText="1"/>
    </xf>
    <xf numFmtId="0" fontId="0" fillId="0" borderId="60" xfId="0" applyFont="1" applyBorder="1" applyAlignment="1">
      <alignment horizontal="center" textRotation="90"/>
    </xf>
    <xf numFmtId="0" fontId="0" fillId="0" borderId="15" xfId="0" applyBorder="1" applyAlignment="1">
      <alignment textRotation="90"/>
    </xf>
    <xf numFmtId="0" fontId="0" fillId="0" borderId="61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textRotation="90"/>
    </xf>
    <xf numFmtId="0" fontId="13" fillId="0" borderId="10" xfId="0" applyFont="1" applyBorder="1" applyAlignment="1">
      <alignment horizontal="right" textRotation="90"/>
    </xf>
    <xf numFmtId="0" fontId="13" fillId="0" borderId="10" xfId="0" applyFont="1" applyFill="1" applyBorder="1" applyAlignment="1">
      <alignment horizontal="right" textRotation="90"/>
    </xf>
    <xf numFmtId="0" fontId="0" fillId="26" borderId="10" xfId="0" applyFont="1" applyFill="1" applyBorder="1" applyAlignment="1">
      <alignment horizontal="right" textRotation="90"/>
    </xf>
    <xf numFmtId="0" fontId="0" fillId="0" borderId="6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textRotation="90"/>
    </xf>
    <xf numFmtId="0" fontId="0" fillId="0" borderId="13" xfId="0" applyFont="1" applyFill="1" applyBorder="1" applyAlignment="1">
      <alignment horizontal="right" textRotation="90"/>
    </xf>
    <xf numFmtId="0" fontId="0" fillId="0" borderId="13" xfId="0" applyFont="1" applyBorder="1" applyAlignment="1">
      <alignment horizontal="right" textRotation="90"/>
    </xf>
    <xf numFmtId="0" fontId="2" fillId="0" borderId="64" xfId="0" applyFont="1" applyBorder="1" applyAlignment="1">
      <alignment textRotation="90" wrapText="1"/>
    </xf>
    <xf numFmtId="0" fontId="0" fillId="26" borderId="10" xfId="0" applyFont="1" applyFill="1" applyBorder="1" applyAlignment="1">
      <alignment horizontal="right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31" xfId="0" applyFont="1" applyFill="1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3" fillId="0" borderId="19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textRotation="90"/>
    </xf>
    <xf numFmtId="0" fontId="0" fillId="0" borderId="60" xfId="0" applyFont="1" applyBorder="1" applyAlignment="1">
      <alignment horizontal="left" textRotation="90"/>
    </xf>
    <xf numFmtId="0" fontId="0" fillId="0" borderId="0" xfId="0" applyFont="1" applyBorder="1" applyAlignment="1">
      <alignment horizontal="left" textRotation="90"/>
    </xf>
    <xf numFmtId="0" fontId="0" fillId="0" borderId="60" xfId="0" applyBorder="1" applyAlignment="1">
      <alignment horizontal="left" textRotation="90"/>
    </xf>
    <xf numFmtId="0" fontId="0" fillId="2" borderId="47" xfId="0" applyFont="1" applyFill="1" applyBorder="1" applyAlignment="1">
      <alignment horizontal="left" textRotation="90"/>
    </xf>
    <xf numFmtId="0" fontId="13" fillId="2" borderId="47" xfId="0" applyFont="1" applyFill="1" applyBorder="1" applyAlignment="1">
      <alignment horizontal="left" textRotation="90"/>
    </xf>
    <xf numFmtId="0" fontId="0" fillId="0" borderId="31" xfId="0" applyFont="1" applyBorder="1" applyAlignment="1">
      <alignment horizontal="left" textRotation="90"/>
    </xf>
    <xf numFmtId="0" fontId="0" fillId="0" borderId="47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horizontal="left" textRotation="90"/>
    </xf>
    <xf numFmtId="0" fontId="0" fillId="0" borderId="31" xfId="0" applyFont="1" applyFill="1" applyBorder="1" applyAlignment="1">
      <alignment horizontal="left" textRotation="90"/>
    </xf>
    <xf numFmtId="0" fontId="44" fillId="2" borderId="31" xfId="0" applyFont="1" applyFill="1" applyBorder="1" applyAlignment="1">
      <alignment horizontal="left" textRotation="90"/>
    </xf>
    <xf numFmtId="0" fontId="0" fillId="0" borderId="47" xfId="0" applyFont="1" applyBorder="1" applyAlignment="1">
      <alignment horizontal="left" textRotation="90"/>
    </xf>
    <xf numFmtId="0" fontId="0" fillId="0" borderId="48" xfId="0" applyFont="1" applyBorder="1" applyAlignment="1">
      <alignment horizontal="left" textRotation="90"/>
    </xf>
    <xf numFmtId="0" fontId="0" fillId="0" borderId="15" xfId="0" applyFont="1" applyBorder="1" applyAlignment="1">
      <alignment horizontal="left" textRotation="90"/>
    </xf>
    <xf numFmtId="49" fontId="11" fillId="0" borderId="19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13" fillId="2" borderId="47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11" fillId="0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textRotation="90"/>
    </xf>
    <xf numFmtId="0" fontId="11" fillId="0" borderId="5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wrapText="1"/>
    </xf>
    <xf numFmtId="0" fontId="11" fillId="0" borderId="41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" fillId="0" borderId="65" xfId="0" applyFont="1" applyFill="1" applyBorder="1" applyAlignment="1">
      <alignment horizontal="left" wrapText="1"/>
    </xf>
    <xf numFmtId="0" fontId="11" fillId="0" borderId="6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67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47" xfId="0" applyBorder="1" applyAlignment="1">
      <alignment horizontal="center" textRotation="90"/>
    </xf>
    <xf numFmtId="0" fontId="3" fillId="0" borderId="19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horizontal="center" vertical="center"/>
    </xf>
    <xf numFmtId="2" fontId="9" fillId="26" borderId="1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2" fillId="28" borderId="0" xfId="0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2" fontId="10" fillId="26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92" fontId="45" fillId="29" borderId="10" xfId="0" applyNumberFormat="1" applyFont="1" applyFill="1" applyBorder="1" applyAlignment="1">
      <alignment horizontal="right" vertical="center"/>
    </xf>
    <xf numFmtId="2" fontId="48" fillId="2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0" fillId="26" borderId="1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2" fontId="45" fillId="26" borderId="10" xfId="0" applyNumberFormat="1" applyFont="1" applyFill="1" applyBorder="1" applyAlignment="1">
      <alignment vertical="center"/>
    </xf>
    <xf numFmtId="2" fontId="48" fillId="26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192" fontId="10" fillId="26" borderId="41" xfId="0" applyNumberFormat="1" applyFont="1" applyFill="1" applyBorder="1" applyAlignment="1">
      <alignment horizontal="center" vertical="center"/>
    </xf>
    <xf numFmtId="2" fontId="10" fillId="26" borderId="4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2" fontId="2" fillId="26" borderId="15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 wrapText="1"/>
    </xf>
    <xf numFmtId="192" fontId="2" fillId="26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92" fontId="10" fillId="26" borderId="20" xfId="0" applyNumberFormat="1" applyFont="1" applyFill="1" applyBorder="1" applyAlignment="1">
      <alignment horizontal="center" vertical="center"/>
    </xf>
    <xf numFmtId="192" fontId="10" fillId="26" borderId="40" xfId="0" applyNumberFormat="1" applyFont="1" applyFill="1" applyBorder="1" applyAlignment="1">
      <alignment horizontal="center" vertical="center"/>
    </xf>
    <xf numFmtId="1" fontId="3" fillId="26" borderId="10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2" fontId="11" fillId="26" borderId="10" xfId="0" applyNumberFormat="1" applyFont="1" applyFill="1" applyBorder="1" applyAlignment="1">
      <alignment horizontal="center" vertical="center"/>
    </xf>
    <xf numFmtId="192" fontId="11" fillId="26" borderId="20" xfId="0" applyNumberFormat="1" applyFont="1" applyFill="1" applyBorder="1" applyAlignment="1">
      <alignment horizontal="center" vertical="center"/>
    </xf>
    <xf numFmtId="192" fontId="11" fillId="26" borderId="40" xfId="0" applyNumberFormat="1" applyFont="1" applyFill="1" applyBorder="1" applyAlignment="1">
      <alignment horizontal="center" vertical="center"/>
    </xf>
    <xf numFmtId="2" fontId="11" fillId="26" borderId="4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1" fontId="42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2" fontId="0" fillId="26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center" vertical="center"/>
      <protection/>
    </xf>
    <xf numFmtId="2" fontId="0" fillId="26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2" fontId="0" fillId="26" borderId="0" xfId="0" applyNumberFormat="1" applyFont="1" applyFill="1" applyAlignment="1">
      <alignment horizontal="center" vertical="center"/>
    </xf>
    <xf numFmtId="0" fontId="50" fillId="2" borderId="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/>
    </xf>
    <xf numFmtId="0" fontId="5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44" fillId="2" borderId="69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" fontId="2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0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" fontId="5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2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0" borderId="24" xfId="53" applyFont="1" applyFill="1" applyBorder="1" applyAlignment="1">
      <alignment horizontal="left" vertic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7" fillId="2" borderId="10" xfId="0" applyFont="1" applyFill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53" fillId="2" borderId="69" xfId="0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92" fontId="17" fillId="2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17" fillId="2" borderId="10" xfId="0" applyNumberFormat="1" applyFont="1" applyFill="1" applyBorder="1" applyAlignment="1">
      <alignment horizontal="center" vertical="center"/>
    </xf>
    <xf numFmtId="192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10" fillId="26" borderId="10" xfId="0" applyNumberFormat="1" applyFont="1" applyFill="1" applyBorder="1" applyAlignment="1">
      <alignment horizontal="center" vertical="center"/>
    </xf>
    <xf numFmtId="2" fontId="48" fillId="26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" fontId="58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1" fontId="0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2" fillId="2" borderId="0" xfId="53" applyFont="1" applyFill="1" applyBorder="1" applyAlignment="1">
      <alignment horizontal="center" vertical="center"/>
      <protection/>
    </xf>
    <xf numFmtId="192" fontId="2" fillId="2" borderId="0" xfId="53" applyNumberFormat="1" applyFont="1" applyFill="1" applyBorder="1" applyAlignment="1">
      <alignment horizontal="center" vertical="center"/>
      <protection/>
    </xf>
    <xf numFmtId="192" fontId="0" fillId="0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18" fillId="0" borderId="0" xfId="0" applyFont="1" applyFill="1" applyBorder="1" applyAlignment="1">
      <alignment/>
    </xf>
    <xf numFmtId="192" fontId="10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92" fontId="1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18" fillId="2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2" fontId="3" fillId="2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2" fillId="2" borderId="10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 wrapText="1"/>
    </xf>
    <xf numFmtId="192" fontId="2" fillId="0" borderId="10" xfId="53" applyNumberFormat="1" applyFont="1" applyFill="1" applyBorder="1" applyAlignment="1">
      <alignment horizontal="center" vertical="center"/>
      <protection/>
    </xf>
    <xf numFmtId="192" fontId="2" fillId="2" borderId="10" xfId="53" applyNumberFormat="1" applyFont="1" applyFill="1" applyBorder="1" applyAlignment="1">
      <alignment horizontal="center" vertical="center"/>
      <protection/>
    </xf>
    <xf numFmtId="192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192" fontId="13" fillId="2" borderId="10" xfId="0" applyNumberFormat="1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92" fontId="13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/>
    </xf>
    <xf numFmtId="192" fontId="0" fillId="2" borderId="10" xfId="0" applyNumberFormat="1" applyFont="1" applyFill="1" applyBorder="1" applyAlignment="1">
      <alignment horizontal="center" vertical="center"/>
    </xf>
    <xf numFmtId="192" fontId="0" fillId="0" borderId="10" xfId="53" applyNumberFormat="1" applyFont="1" applyFill="1" applyBorder="1" applyAlignment="1">
      <alignment horizontal="center" vertical="center"/>
      <protection/>
    </xf>
    <xf numFmtId="192" fontId="0" fillId="2" borderId="10" xfId="53" applyNumberFormat="1" applyFont="1" applyFill="1" applyBorder="1" applyAlignment="1">
      <alignment horizontal="center" vertical="center"/>
      <protection/>
    </xf>
    <xf numFmtId="192" fontId="13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2" fillId="2" borderId="69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192" fontId="3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92" fontId="3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vertical="center"/>
    </xf>
    <xf numFmtId="192" fontId="2" fillId="2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192" fontId="0" fillId="2" borderId="0" xfId="0" applyNumberForma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192" fontId="0" fillId="2" borderId="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/>
    </xf>
    <xf numFmtId="0" fontId="3" fillId="7" borderId="24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192" fontId="10" fillId="7" borderId="1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92" fontId="17" fillId="2" borderId="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192" fontId="2" fillId="25" borderId="1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1" fontId="12" fillId="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12" fillId="7" borderId="24" xfId="0" applyNumberFormat="1" applyFont="1" applyFill="1" applyBorder="1" applyAlignment="1">
      <alignment horizontal="center" vertical="center"/>
    </xf>
    <xf numFmtId="1" fontId="12" fillId="7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2" fontId="12" fillId="7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1" fontId="12" fillId="30" borderId="10" xfId="0" applyNumberFormat="1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vertical="center"/>
    </xf>
    <xf numFmtId="0" fontId="3" fillId="30" borderId="24" xfId="0" applyFont="1" applyFill="1" applyBorder="1" applyAlignment="1">
      <alignment vertical="center"/>
    </xf>
    <xf numFmtId="1" fontId="12" fillId="30" borderId="24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10" fillId="7" borderId="24" xfId="0" applyNumberFormat="1" applyFont="1" applyFill="1" applyBorder="1" applyAlignment="1">
      <alignment horizontal="center" vertical="center"/>
    </xf>
    <xf numFmtId="1" fontId="10" fillId="7" borderId="2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2" fontId="0" fillId="2" borderId="15" xfId="0" applyNumberFormat="1" applyFont="1" applyFill="1" applyBorder="1" applyAlignment="1">
      <alignment vertical="center"/>
    </xf>
    <xf numFmtId="2" fontId="0" fillId="2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92" fontId="12" fillId="7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vertical="center"/>
    </xf>
    <xf numFmtId="2" fontId="0" fillId="2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92" fontId="0" fillId="2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192" fontId="14" fillId="2" borderId="0" xfId="0" applyNumberFormat="1" applyFont="1" applyFill="1" applyBorder="1" applyAlignment="1">
      <alignment horizontal="center" vertical="center"/>
    </xf>
    <xf numFmtId="192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" fontId="12" fillId="3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92" fontId="2" fillId="2" borderId="0" xfId="0" applyNumberFormat="1" applyFont="1" applyFill="1" applyBorder="1" applyAlignment="1">
      <alignment horizontal="center" vertical="center"/>
    </xf>
    <xf numFmtId="192" fontId="0" fillId="2" borderId="0" xfId="53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92" fontId="12" fillId="2" borderId="10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vertical="center"/>
    </xf>
    <xf numFmtId="2" fontId="0" fillId="0" borderId="63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textRotation="90"/>
    </xf>
    <xf numFmtId="187" fontId="0" fillId="0" borderId="10" xfId="62" applyFont="1" applyBorder="1" applyAlignment="1">
      <alignment horizontal="left" textRotation="90"/>
    </xf>
    <xf numFmtId="0" fontId="11" fillId="7" borderId="10" xfId="0" applyFont="1" applyFill="1" applyBorder="1" applyAlignment="1">
      <alignment vertical="center"/>
    </xf>
    <xf numFmtId="49" fontId="21" fillId="0" borderId="15" xfId="0" applyNumberFormat="1" applyFont="1" applyBorder="1" applyAlignment="1">
      <alignment horizontal="center" textRotation="90"/>
    </xf>
    <xf numFmtId="49" fontId="21" fillId="0" borderId="48" xfId="0" applyNumberFormat="1" applyFont="1" applyBorder="1" applyAlignment="1">
      <alignment horizontal="center" textRotation="90"/>
    </xf>
    <xf numFmtId="49" fontId="21" fillId="0" borderId="10" xfId="0" applyNumberFormat="1" applyFont="1" applyBorder="1" applyAlignment="1">
      <alignment horizontal="center" textRotation="9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left"/>
    </xf>
    <xf numFmtId="2" fontId="0" fillId="0" borderId="15" xfId="0" applyNumberFormat="1" applyBorder="1" applyAlignment="1">
      <alignment/>
    </xf>
    <xf numFmtId="2" fontId="0" fillId="0" borderId="69" xfId="0" applyNumberFormat="1" applyBorder="1" applyAlignment="1">
      <alignment/>
    </xf>
    <xf numFmtId="2" fontId="0" fillId="0" borderId="15" xfId="0" applyNumberForma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2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32" borderId="10" xfId="0" applyNumberForma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2" fontId="41" fillId="26" borderId="10" xfId="0" applyNumberFormat="1" applyFont="1" applyFill="1" applyBorder="1" applyAlignment="1">
      <alignment/>
    </xf>
    <xf numFmtId="2" fontId="16" fillId="26" borderId="10" xfId="0" applyNumberFormat="1" applyFont="1" applyFill="1" applyBorder="1" applyAlignment="1">
      <alignment/>
    </xf>
    <xf numFmtId="0" fontId="39" fillId="0" borderId="10" xfId="0" applyFont="1" applyBorder="1" applyAlignment="1">
      <alignment vertical="center"/>
    </xf>
    <xf numFmtId="192" fontId="0" fillId="26" borderId="10" xfId="0" applyNumberFormat="1" applyFill="1" applyBorder="1" applyAlignment="1">
      <alignment/>
    </xf>
    <xf numFmtId="192" fontId="0" fillId="32" borderId="10" xfId="0" applyNumberFormat="1" applyFill="1" applyBorder="1" applyAlignment="1">
      <alignment/>
    </xf>
    <xf numFmtId="2" fontId="16" fillId="32" borderId="15" xfId="0" applyNumberFormat="1" applyFont="1" applyFill="1" applyBorder="1" applyAlignment="1">
      <alignment/>
    </xf>
    <xf numFmtId="2" fontId="2" fillId="26" borderId="10" xfId="0" applyNumberFormat="1" applyFont="1" applyFill="1" applyBorder="1" applyAlignment="1">
      <alignment/>
    </xf>
    <xf numFmtId="2" fontId="16" fillId="32" borderId="10" xfId="0" applyNumberFormat="1" applyFont="1" applyFill="1" applyBorder="1" applyAlignment="1">
      <alignment/>
    </xf>
    <xf numFmtId="2" fontId="16" fillId="32" borderId="10" xfId="0" applyNumberFormat="1" applyFont="1" applyFill="1" applyBorder="1" applyAlignment="1">
      <alignment/>
    </xf>
    <xf numFmtId="2" fontId="41" fillId="32" borderId="20" xfId="0" applyNumberFormat="1" applyFont="1" applyFill="1" applyBorder="1" applyAlignment="1">
      <alignment/>
    </xf>
    <xf numFmtId="2" fontId="41" fillId="32" borderId="10" xfId="0" applyNumberFormat="1" applyFont="1" applyFill="1" applyBorder="1" applyAlignment="1">
      <alignment/>
    </xf>
    <xf numFmtId="2" fontId="41" fillId="32" borderId="24" xfId="0" applyNumberFormat="1" applyFont="1" applyFill="1" applyBorder="1" applyAlignment="1">
      <alignment/>
    </xf>
    <xf numFmtId="2" fontId="16" fillId="32" borderId="20" xfId="0" applyNumberFormat="1" applyFont="1" applyFill="1" applyBorder="1" applyAlignment="1">
      <alignment/>
    </xf>
    <xf numFmtId="2" fontId="16" fillId="32" borderId="24" xfId="0" applyNumberFormat="1" applyFont="1" applyFill="1" applyBorder="1" applyAlignment="1">
      <alignment/>
    </xf>
    <xf numFmtId="2" fontId="41" fillId="32" borderId="40" xfId="0" applyNumberFormat="1" applyFont="1" applyFill="1" applyBorder="1" applyAlignment="1">
      <alignment/>
    </xf>
    <xf numFmtId="2" fontId="41" fillId="32" borderId="41" xfId="0" applyNumberFormat="1" applyFont="1" applyFill="1" applyBorder="1" applyAlignment="1">
      <alignment/>
    </xf>
    <xf numFmtId="2" fontId="41" fillId="32" borderId="59" xfId="0" applyNumberFormat="1" applyFont="1" applyFill="1" applyBorder="1" applyAlignment="1">
      <alignment/>
    </xf>
    <xf numFmtId="2" fontId="41" fillId="32" borderId="19" xfId="0" applyNumberFormat="1" applyFont="1" applyFill="1" applyBorder="1" applyAlignment="1">
      <alignment/>
    </xf>
    <xf numFmtId="2" fontId="16" fillId="32" borderId="19" xfId="0" applyNumberFormat="1" applyFont="1" applyFill="1" applyBorder="1" applyAlignment="1">
      <alignment/>
    </xf>
    <xf numFmtId="2" fontId="41" fillId="32" borderId="30" xfId="0" applyNumberFormat="1" applyFont="1" applyFill="1" applyBorder="1" applyAlignment="1">
      <alignment/>
    </xf>
    <xf numFmtId="2" fontId="61" fillId="32" borderId="11" xfId="0" applyNumberFormat="1" applyFont="1" applyFill="1" applyBorder="1" applyAlignment="1">
      <alignment/>
    </xf>
    <xf numFmtId="2" fontId="61" fillId="32" borderId="10" xfId="0" applyNumberFormat="1" applyFont="1" applyFill="1" applyBorder="1" applyAlignment="1">
      <alignment/>
    </xf>
    <xf numFmtId="2" fontId="61" fillId="32" borderId="57" xfId="0" applyNumberFormat="1" applyFont="1" applyFill="1" applyBorder="1" applyAlignment="1">
      <alignment/>
    </xf>
    <xf numFmtId="2" fontId="61" fillId="32" borderId="41" xfId="0" applyNumberFormat="1" applyFont="1" applyFill="1" applyBorder="1" applyAlignment="1">
      <alignment/>
    </xf>
    <xf numFmtId="2" fontId="61" fillId="32" borderId="20" xfId="0" applyNumberFormat="1" applyFont="1" applyFill="1" applyBorder="1" applyAlignment="1">
      <alignment/>
    </xf>
    <xf numFmtId="0" fontId="61" fillId="32" borderId="10" xfId="0" applyFont="1" applyFill="1" applyBorder="1" applyAlignment="1">
      <alignment horizontal="center"/>
    </xf>
    <xf numFmtId="2" fontId="61" fillId="32" borderId="16" xfId="0" applyNumberFormat="1" applyFont="1" applyFill="1" applyBorder="1" applyAlignment="1">
      <alignment/>
    </xf>
    <xf numFmtId="2" fontId="61" fillId="32" borderId="15" xfId="0" applyNumberFormat="1" applyFont="1" applyFill="1" applyBorder="1" applyAlignment="1">
      <alignment/>
    </xf>
    <xf numFmtId="49" fontId="37" fillId="32" borderId="19" xfId="0" applyNumberFormat="1" applyFont="1" applyFill="1" applyBorder="1" applyAlignment="1">
      <alignment/>
    </xf>
    <xf numFmtId="49" fontId="62" fillId="32" borderId="10" xfId="0" applyNumberFormat="1" applyFont="1" applyFill="1" applyBorder="1" applyAlignment="1">
      <alignment/>
    </xf>
    <xf numFmtId="49" fontId="62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2" fontId="15" fillId="32" borderId="1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92" fontId="0" fillId="2" borderId="10" xfId="0" applyNumberFormat="1" applyFill="1" applyBorder="1" applyAlignment="1">
      <alignment/>
    </xf>
    <xf numFmtId="0" fontId="40" fillId="32" borderId="19" xfId="0" applyFont="1" applyFill="1" applyBorder="1" applyAlignment="1">
      <alignment/>
    </xf>
    <xf numFmtId="0" fontId="38" fillId="7" borderId="19" xfId="0" applyFont="1" applyFill="1" applyBorder="1" applyAlignment="1">
      <alignment horizontal="center" vertical="center"/>
    </xf>
    <xf numFmtId="2" fontId="41" fillId="7" borderId="10" xfId="0" applyNumberFormat="1" applyFont="1" applyFill="1" applyBorder="1" applyAlignment="1">
      <alignment/>
    </xf>
    <xf numFmtId="2" fontId="41" fillId="7" borderId="44" xfId="0" applyNumberFormat="1" applyFont="1" applyFill="1" applyBorder="1" applyAlignment="1">
      <alignment/>
    </xf>
    <xf numFmtId="2" fontId="41" fillId="7" borderId="45" xfId="0" applyNumberFormat="1" applyFont="1" applyFill="1" applyBorder="1" applyAlignment="1">
      <alignment/>
    </xf>
    <xf numFmtId="2" fontId="41" fillId="7" borderId="46" xfId="0" applyNumberFormat="1" applyFont="1" applyFill="1" applyBorder="1" applyAlignment="1">
      <alignment/>
    </xf>
    <xf numFmtId="2" fontId="41" fillId="7" borderId="70" xfId="0" applyNumberFormat="1" applyFont="1" applyFill="1" applyBorder="1" applyAlignment="1">
      <alignment/>
    </xf>
    <xf numFmtId="0" fontId="16" fillId="7" borderId="10" xfId="0" applyFont="1" applyFill="1" applyBorder="1" applyAlignment="1">
      <alignment/>
    </xf>
    <xf numFmtId="0" fontId="16" fillId="7" borderId="19" xfId="0" applyFont="1" applyFill="1" applyBorder="1" applyAlignment="1">
      <alignment/>
    </xf>
    <xf numFmtId="2" fontId="61" fillId="7" borderId="44" xfId="0" applyNumberFormat="1" applyFont="1" applyFill="1" applyBorder="1" applyAlignment="1">
      <alignment/>
    </xf>
    <xf numFmtId="2" fontId="61" fillId="7" borderId="45" xfId="0" applyNumberFormat="1" applyFont="1" applyFill="1" applyBorder="1" applyAlignment="1">
      <alignment/>
    </xf>
    <xf numFmtId="0" fontId="36" fillId="7" borderId="29" xfId="0" applyFont="1" applyFill="1" applyBorder="1" applyAlignment="1">
      <alignment horizontal="center" vertical="center"/>
    </xf>
    <xf numFmtId="2" fontId="16" fillId="32" borderId="41" xfId="0" applyNumberFormat="1" applyFont="1" applyFill="1" applyBorder="1" applyAlignment="1">
      <alignment/>
    </xf>
    <xf numFmtId="2" fontId="16" fillId="26" borderId="41" xfId="0" applyNumberFormat="1" applyFont="1" applyFill="1" applyBorder="1" applyAlignment="1">
      <alignment/>
    </xf>
    <xf numFmtId="49" fontId="21" fillId="0" borderId="15" xfId="0" applyNumberFormat="1" applyFont="1" applyBorder="1" applyAlignment="1">
      <alignment horizontal="left" textRotation="90"/>
    </xf>
    <xf numFmtId="49" fontId="21" fillId="0" borderId="18" xfId="0" applyNumberFormat="1" applyFont="1" applyBorder="1" applyAlignment="1">
      <alignment horizontal="left" textRotation="90"/>
    </xf>
    <xf numFmtId="0" fontId="12" fillId="7" borderId="2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left"/>
    </xf>
    <xf numFmtId="2" fontId="16" fillId="2" borderId="15" xfId="0" applyNumberFormat="1" applyFont="1" applyFill="1" applyBorder="1" applyAlignment="1">
      <alignment textRotation="90"/>
    </xf>
    <xf numFmtId="49" fontId="2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textRotation="90"/>
    </xf>
    <xf numFmtId="2" fontId="16" fillId="2" borderId="10" xfId="0" applyNumberFormat="1" applyFont="1" applyFill="1" applyBorder="1" applyAlignment="1">
      <alignment textRotation="90"/>
    </xf>
    <xf numFmtId="0" fontId="12" fillId="2" borderId="2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46" fillId="2" borderId="10" xfId="0" applyFont="1" applyFill="1" applyBorder="1" applyAlignment="1">
      <alignment textRotation="90"/>
    </xf>
    <xf numFmtId="2" fontId="0" fillId="2" borderId="0" xfId="0" applyNumberFormat="1" applyFill="1" applyAlignment="1">
      <alignment/>
    </xf>
    <xf numFmtId="2" fontId="0" fillId="2" borderId="69" xfId="0" applyNumberFormat="1" applyFill="1" applyBorder="1" applyAlignment="1">
      <alignment/>
    </xf>
    <xf numFmtId="2" fontId="0" fillId="2" borderId="15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textRotation="90"/>
    </xf>
    <xf numFmtId="0" fontId="0" fillId="2" borderId="10" xfId="0" applyFill="1" applyBorder="1" applyAlignment="1">
      <alignment textRotation="90"/>
    </xf>
    <xf numFmtId="0" fontId="21" fillId="2" borderId="5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41" fillId="7" borderId="41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/>
    </xf>
    <xf numFmtId="2" fontId="15" fillId="26" borderId="10" xfId="0" applyNumberFormat="1" applyFont="1" applyFill="1" applyBorder="1" applyAlignment="1">
      <alignment/>
    </xf>
    <xf numFmtId="192" fontId="15" fillId="26" borderId="10" xfId="0" applyNumberFormat="1" applyFont="1" applyFill="1" applyBorder="1" applyAlignment="1">
      <alignment/>
    </xf>
    <xf numFmtId="2" fontId="16" fillId="26" borderId="10" xfId="0" applyNumberFormat="1" applyFont="1" applyFill="1" applyBorder="1" applyAlignment="1">
      <alignment textRotation="90"/>
    </xf>
    <xf numFmtId="2" fontId="0" fillId="26" borderId="10" xfId="0" applyNumberFormat="1" applyFill="1" applyBorder="1" applyAlignment="1">
      <alignment textRotation="90"/>
    </xf>
    <xf numFmtId="2" fontId="0" fillId="26" borderId="10" xfId="0" applyNumberFormat="1" applyFont="1" applyFill="1" applyBorder="1" applyAlignment="1">
      <alignment/>
    </xf>
    <xf numFmtId="2" fontId="15" fillId="26" borderId="10" xfId="0" applyNumberFormat="1" applyFont="1" applyFill="1" applyBorder="1" applyAlignment="1">
      <alignment textRotation="90"/>
    </xf>
    <xf numFmtId="192" fontId="46" fillId="2" borderId="10" xfId="0" applyNumberFormat="1" applyFont="1" applyFill="1" applyBorder="1" applyAlignment="1">
      <alignment/>
    </xf>
    <xf numFmtId="192" fontId="0" fillId="2" borderId="10" xfId="0" applyNumberFormat="1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93" fontId="0" fillId="2" borderId="10" xfId="0" applyNumberFormat="1" applyFill="1" applyBorder="1" applyAlignment="1">
      <alignment/>
    </xf>
    <xf numFmtId="0" fontId="46" fillId="2" borderId="10" xfId="0" applyFont="1" applyFill="1" applyBorder="1" applyAlignment="1">
      <alignment/>
    </xf>
    <xf numFmtId="2" fontId="46" fillId="26" borderId="10" xfId="0" applyNumberFormat="1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/>
    </xf>
    <xf numFmtId="193" fontId="15" fillId="2" borderId="10" xfId="0" applyNumberFormat="1" applyFont="1" applyFill="1" applyBorder="1" applyAlignment="1">
      <alignment/>
    </xf>
    <xf numFmtId="193" fontId="16" fillId="2" borderId="10" xfId="0" applyNumberFormat="1" applyFont="1" applyFill="1" applyBorder="1" applyAlignment="1">
      <alignment/>
    </xf>
    <xf numFmtId="192" fontId="15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textRotation="90"/>
    </xf>
    <xf numFmtId="0" fontId="3" fillId="2" borderId="10" xfId="0" applyFont="1" applyFill="1" applyBorder="1" applyAlignment="1">
      <alignment textRotation="90"/>
    </xf>
    <xf numFmtId="0" fontId="3" fillId="2" borderId="10" xfId="0" applyFont="1" applyFill="1" applyBorder="1" applyAlignment="1">
      <alignment horizontal="left" textRotation="90"/>
    </xf>
    <xf numFmtId="187" fontId="3" fillId="2" borderId="10" xfId="62" applyFont="1" applyFill="1" applyBorder="1" applyAlignment="1">
      <alignment horizontal="left" textRotation="90"/>
    </xf>
    <xf numFmtId="0" fontId="3" fillId="2" borderId="0" xfId="0" applyFont="1" applyFill="1" applyAlignment="1">
      <alignment horizontal="left" textRotation="90"/>
    </xf>
    <xf numFmtId="0" fontId="3" fillId="2" borderId="0" xfId="0" applyFont="1" applyFill="1" applyAlignment="1">
      <alignment textRotation="90"/>
    </xf>
    <xf numFmtId="0" fontId="10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66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left" vertical="center"/>
    </xf>
    <xf numFmtId="0" fontId="67" fillId="2" borderId="1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vertical="center" wrapText="1"/>
    </xf>
    <xf numFmtId="0" fontId="68" fillId="2" borderId="10" xfId="0" applyFont="1" applyFill="1" applyBorder="1" applyAlignment="1">
      <alignment horizontal="left" vertical="center" wrapText="1"/>
    </xf>
    <xf numFmtId="2" fontId="16" fillId="26" borderId="10" xfId="0" applyNumberFormat="1" applyFont="1" applyFill="1" applyBorder="1" applyAlignment="1">
      <alignment/>
    </xf>
    <xf numFmtId="2" fontId="15" fillId="26" borderId="10" xfId="0" applyNumberFormat="1" applyFont="1" applyFill="1" applyBorder="1" applyAlignment="1">
      <alignment/>
    </xf>
    <xf numFmtId="2" fontId="16" fillId="26" borderId="10" xfId="0" applyNumberFormat="1" applyFont="1" applyFill="1" applyBorder="1" applyAlignment="1">
      <alignment textRotation="90"/>
    </xf>
    <xf numFmtId="0" fontId="46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right" textRotation="90"/>
    </xf>
    <xf numFmtId="193" fontId="16" fillId="2" borderId="10" xfId="0" applyNumberFormat="1" applyFont="1" applyFill="1" applyBorder="1" applyAlignment="1">
      <alignment/>
    </xf>
    <xf numFmtId="16" fontId="62" fillId="2" borderId="10" xfId="0" applyNumberFormat="1" applyFont="1" applyFill="1" applyBorder="1" applyAlignment="1">
      <alignment horizontal="center" vertical="center"/>
    </xf>
    <xf numFmtId="192" fontId="16" fillId="2" borderId="10" xfId="0" applyNumberFormat="1" applyFont="1" applyFill="1" applyBorder="1" applyAlignment="1">
      <alignment/>
    </xf>
    <xf numFmtId="0" fontId="11" fillId="2" borderId="10" xfId="0" applyFont="1" applyFill="1" applyBorder="1" applyAlignment="1">
      <alignment textRotation="90"/>
    </xf>
    <xf numFmtId="0" fontId="18" fillId="2" borderId="10" xfId="0" applyFont="1" applyFill="1" applyBorder="1" applyAlignment="1">
      <alignment vertical="center" wrapText="1"/>
    </xf>
    <xf numFmtId="0" fontId="69" fillId="0" borderId="0" xfId="0" applyFont="1" applyAlignment="1">
      <alignment/>
    </xf>
    <xf numFmtId="0" fontId="27" fillId="2" borderId="10" xfId="0" applyFont="1" applyFill="1" applyBorder="1" applyAlignment="1">
      <alignment textRotation="90"/>
    </xf>
    <xf numFmtId="0" fontId="71" fillId="2" borderId="10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14" fontId="14" fillId="2" borderId="10" xfId="0" applyNumberFormat="1" applyFont="1" applyFill="1" applyBorder="1" applyAlignment="1">
      <alignment horizontal="center" vertical="center"/>
    </xf>
    <xf numFmtId="16" fontId="11" fillId="2" borderId="10" xfId="0" applyNumberFormat="1" applyFont="1" applyFill="1" applyBorder="1" applyAlignment="1">
      <alignment horizontal="center" vertical="center"/>
    </xf>
    <xf numFmtId="192" fontId="46" fillId="26" borderId="10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center" vertical="center"/>
    </xf>
    <xf numFmtId="192" fontId="0" fillId="26" borderId="10" xfId="0" applyNumberFormat="1" applyFill="1" applyBorder="1" applyAlignment="1">
      <alignment textRotation="90"/>
    </xf>
    <xf numFmtId="1" fontId="0" fillId="2" borderId="10" xfId="0" applyNumberFormat="1" applyFill="1" applyBorder="1" applyAlignment="1">
      <alignment/>
    </xf>
    <xf numFmtId="192" fontId="0" fillId="26" borderId="10" xfId="0" applyNumberFormat="1" applyFont="1" applyFill="1" applyBorder="1" applyAlignment="1">
      <alignment/>
    </xf>
    <xf numFmtId="17" fontId="2" fillId="2" borderId="10" xfId="0" applyNumberFormat="1" applyFont="1" applyFill="1" applyBorder="1" applyAlignment="1">
      <alignment horizontal="center" vertical="center"/>
    </xf>
    <xf numFmtId="16" fontId="2" fillId="2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92" fontId="16" fillId="2" borderId="10" xfId="0" applyNumberFormat="1" applyFont="1" applyFill="1" applyBorder="1" applyAlignment="1">
      <alignment/>
    </xf>
    <xf numFmtId="2" fontId="55" fillId="26" borderId="71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right"/>
    </xf>
    <xf numFmtId="0" fontId="3" fillId="7" borderId="24" xfId="0" applyFont="1" applyFill="1" applyBorder="1" applyAlignment="1">
      <alignment horizontal="right"/>
    </xf>
    <xf numFmtId="2" fontId="16" fillId="32" borderId="30" xfId="0" applyNumberFormat="1" applyFont="1" applyFill="1" applyBorder="1" applyAlignment="1">
      <alignment/>
    </xf>
    <xf numFmtId="0" fontId="36" fillId="7" borderId="15" xfId="0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/>
    </xf>
    <xf numFmtId="0" fontId="36" fillId="7" borderId="38" xfId="0" applyFont="1" applyFill="1" applyBorder="1" applyAlignment="1">
      <alignment horizontal="center" vertical="center" wrapText="1"/>
    </xf>
    <xf numFmtId="2" fontId="60" fillId="32" borderId="10" xfId="0" applyNumberFormat="1" applyFont="1" applyFill="1" applyBorder="1" applyAlignment="1">
      <alignment/>
    </xf>
    <xf numFmtId="0" fontId="55" fillId="0" borderId="72" xfId="54" applyNumberFormat="1" applyFont="1" applyBorder="1" applyAlignment="1">
      <alignment vertical="top" wrapText="1" indent="1"/>
      <protection/>
    </xf>
    <xf numFmtId="0" fontId="3" fillId="7" borderId="55" xfId="0" applyFont="1" applyFill="1" applyBorder="1" applyAlignment="1">
      <alignment horizontal="right"/>
    </xf>
    <xf numFmtId="1" fontId="55" fillId="26" borderId="73" xfId="0" applyNumberFormat="1" applyFont="1" applyFill="1" applyBorder="1" applyAlignment="1">
      <alignment horizontal="center"/>
    </xf>
    <xf numFmtId="0" fontId="97" fillId="2" borderId="10" xfId="0" applyFont="1" applyFill="1" applyBorder="1" applyAlignment="1">
      <alignment/>
    </xf>
    <xf numFmtId="14" fontId="49" fillId="2" borderId="2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/>
    </xf>
    <xf numFmtId="193" fontId="0" fillId="2" borderId="10" xfId="0" applyNumberFormat="1" applyFont="1" applyFill="1" applyBorder="1" applyAlignment="1">
      <alignment/>
    </xf>
    <xf numFmtId="192" fontId="0" fillId="2" borderId="10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textRotation="90"/>
    </xf>
    <xf numFmtId="1" fontId="0" fillId="2" borderId="10" xfId="0" applyNumberFormat="1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7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" fillId="27" borderId="19" xfId="0" applyFont="1" applyFill="1" applyBorder="1" applyAlignment="1">
      <alignment horizontal="center" vertical="center"/>
    </xf>
    <xf numFmtId="0" fontId="1" fillId="27" borderId="24" xfId="0" applyFont="1" applyFill="1" applyBorder="1" applyAlignment="1">
      <alignment horizontal="center" vertical="center"/>
    </xf>
    <xf numFmtId="0" fontId="1" fillId="27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42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/>
    </xf>
    <xf numFmtId="0" fontId="21" fillId="0" borderId="7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left" textRotation="90"/>
    </xf>
    <xf numFmtId="49" fontId="21" fillId="0" borderId="15" xfId="0" applyNumberFormat="1" applyFont="1" applyBorder="1" applyAlignment="1">
      <alignment horizontal="left" textRotation="90"/>
    </xf>
    <xf numFmtId="49" fontId="21" fillId="0" borderId="41" xfId="0" applyNumberFormat="1" applyFont="1" applyBorder="1" applyAlignment="1">
      <alignment horizontal="center" textRotation="90"/>
    </xf>
    <xf numFmtId="49" fontId="21" fillId="0" borderId="15" xfId="0" applyNumberFormat="1" applyFont="1" applyBorder="1" applyAlignment="1">
      <alignment horizontal="center" textRotation="90"/>
    </xf>
    <xf numFmtId="49" fontId="20" fillId="0" borderId="19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74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left" textRotation="90"/>
    </xf>
    <xf numFmtId="49" fontId="21" fillId="0" borderId="18" xfId="0" applyNumberFormat="1" applyFont="1" applyBorder="1" applyAlignment="1">
      <alignment horizont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5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21" fillId="0" borderId="63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21" fillId="0" borderId="7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textRotation="90"/>
    </xf>
    <xf numFmtId="49" fontId="21" fillId="0" borderId="60" xfId="0" applyNumberFormat="1" applyFont="1" applyBorder="1" applyAlignment="1">
      <alignment horizontal="center" textRotation="90"/>
    </xf>
    <xf numFmtId="49" fontId="21" fillId="0" borderId="74" xfId="0" applyNumberFormat="1" applyFont="1" applyBorder="1" applyAlignment="1">
      <alignment horizontal="center" textRotation="90"/>
    </xf>
    <xf numFmtId="49" fontId="20" fillId="0" borderId="71" xfId="0" applyNumberFormat="1" applyFont="1" applyBorder="1" applyAlignment="1">
      <alignment horizontal="center"/>
    </xf>
    <xf numFmtId="49" fontId="20" fillId="0" borderId="78" xfId="0" applyNumberFormat="1" applyFont="1" applyBorder="1" applyAlignment="1">
      <alignment horizontal="center"/>
    </xf>
    <xf numFmtId="49" fontId="20" fillId="0" borderId="73" xfId="0" applyNumberFormat="1" applyFont="1" applyBorder="1" applyAlignment="1">
      <alignment horizontal="center"/>
    </xf>
    <xf numFmtId="0" fontId="21" fillId="0" borderId="77" xfId="0" applyFont="1" applyBorder="1" applyAlignment="1">
      <alignment horizontal="center" vertical="center" textRotation="90"/>
    </xf>
    <xf numFmtId="0" fontId="3" fillId="30" borderId="19" xfId="0" applyFont="1" applyFill="1" applyBorder="1" applyAlignment="1">
      <alignment horizontal="center" vertical="center"/>
    </xf>
    <xf numFmtId="0" fontId="3" fillId="30" borderId="5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38" xfId="0" applyBorder="1" applyAlignment="1">
      <alignment horizontal="right"/>
    </xf>
    <xf numFmtId="0" fontId="21" fillId="0" borderId="32" xfId="0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textRotation="90"/>
    </xf>
    <xf numFmtId="0" fontId="0" fillId="0" borderId="15" xfId="0" applyBorder="1" applyAlignment="1">
      <alignment horizontal="right"/>
    </xf>
    <xf numFmtId="0" fontId="21" fillId="0" borderId="79" xfId="0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center"/>
    </xf>
    <xf numFmtId="49" fontId="20" fillId="0" borderId="80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9" fillId="0" borderId="10" xfId="53" applyFont="1" applyFill="1" applyBorder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7" borderId="59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center" vertical="center"/>
    </xf>
    <xf numFmtId="0" fontId="1" fillId="27" borderId="6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/>
    </xf>
    <xf numFmtId="0" fontId="55" fillId="0" borderId="0" xfId="0" applyFont="1" applyAlignment="1">
      <alignment/>
    </xf>
    <xf numFmtId="0" fontId="47" fillId="0" borderId="29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7" fillId="2" borderId="10" xfId="0" applyFont="1" applyFill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56" fillId="0" borderId="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192" fontId="1" fillId="27" borderId="10" xfId="0" applyNumberFormat="1" applyFont="1" applyFill="1" applyBorder="1" applyAlignment="1">
      <alignment horizontal="center" vertical="center" wrapText="1"/>
    </xf>
    <xf numFmtId="2" fontId="2" fillId="26" borderId="15" xfId="0" applyNumberFormat="1" applyFont="1" applyFill="1" applyBorder="1" applyAlignment="1">
      <alignment horizontal="center" vertical="center" wrapText="1"/>
    </xf>
    <xf numFmtId="0" fontId="37" fillId="0" borderId="6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7" borderId="2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76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2" fontId="21" fillId="0" borderId="76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textRotation="90"/>
    </xf>
    <xf numFmtId="2" fontId="21" fillId="0" borderId="15" xfId="0" applyNumberFormat="1" applyFont="1" applyBorder="1" applyAlignment="1">
      <alignment horizontal="center" textRotation="90"/>
    </xf>
    <xf numFmtId="0" fontId="0" fillId="0" borderId="76" xfId="0" applyBorder="1" applyAlignment="1">
      <alignment horizontal="right"/>
    </xf>
    <xf numFmtId="0" fontId="0" fillId="0" borderId="20" xfId="0" applyBorder="1" applyAlignment="1">
      <alignment horizontal="right"/>
    </xf>
    <xf numFmtId="2" fontId="21" fillId="0" borderId="25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right" vertical="center" textRotation="90"/>
    </xf>
    <xf numFmtId="0" fontId="21" fillId="0" borderId="31" xfId="0" applyFont="1" applyBorder="1" applyAlignment="1">
      <alignment horizontal="right" vertical="center" textRotation="90"/>
    </xf>
    <xf numFmtId="0" fontId="21" fillId="0" borderId="16" xfId="0" applyFont="1" applyBorder="1" applyAlignment="1">
      <alignment horizontal="right" vertical="center" textRotation="90"/>
    </xf>
    <xf numFmtId="2" fontId="0" fillId="2" borderId="76" xfId="0" applyNumberFormat="1" applyFill="1" applyBorder="1" applyAlignment="1">
      <alignment horizontal="right"/>
    </xf>
    <xf numFmtId="2" fontId="0" fillId="2" borderId="20" xfId="0" applyNumberForma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1" fillId="2" borderId="76" xfId="0" applyNumberFormat="1" applyFont="1" applyFill="1" applyBorder="1" applyAlignment="1">
      <alignment horizontal="center" vertical="center"/>
    </xf>
    <xf numFmtId="2" fontId="21" fillId="2" borderId="20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0" fillId="2" borderId="7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1" fillId="2" borderId="57" xfId="0" applyFont="1" applyFill="1" applyBorder="1" applyAlignment="1">
      <alignment horizontal="center" vertical="center" textRotation="90"/>
    </xf>
    <xf numFmtId="0" fontId="21" fillId="2" borderId="31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65" fillId="2" borderId="74" xfId="0" applyFont="1" applyFill="1" applyBorder="1" applyAlignment="1">
      <alignment horizontal="center" vertical="center"/>
    </xf>
    <xf numFmtId="0" fontId="65" fillId="2" borderId="77" xfId="0" applyFont="1" applyFill="1" applyBorder="1" applyAlignment="1">
      <alignment horizontal="center" vertical="center"/>
    </xf>
    <xf numFmtId="0" fontId="65" fillId="2" borderId="25" xfId="0" applyFont="1" applyFill="1" applyBorder="1" applyAlignment="1">
      <alignment horizontal="center" vertical="center"/>
    </xf>
    <xf numFmtId="0" fontId="65" fillId="2" borderId="38" xfId="0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horizontal="left" textRotation="90"/>
    </xf>
    <xf numFmtId="49" fontId="21" fillId="2" borderId="15" xfId="0" applyNumberFormat="1" applyFont="1" applyFill="1" applyBorder="1" applyAlignment="1">
      <alignment horizontal="left" textRotation="90"/>
    </xf>
    <xf numFmtId="49" fontId="63" fillId="2" borderId="18" xfId="0" applyNumberFormat="1" applyFont="1" applyFill="1" applyBorder="1" applyAlignment="1">
      <alignment horizontal="center" textRotation="90"/>
    </xf>
    <xf numFmtId="49" fontId="63" fillId="2" borderId="15" xfId="0" applyNumberFormat="1" applyFont="1" applyFill="1" applyBorder="1" applyAlignment="1">
      <alignment horizontal="center" textRotation="90"/>
    </xf>
    <xf numFmtId="2" fontId="21" fillId="2" borderId="18" xfId="0" applyNumberFormat="1" applyFont="1" applyFill="1" applyBorder="1" applyAlignment="1">
      <alignment horizontal="center" textRotation="90"/>
    </xf>
    <xf numFmtId="2" fontId="21" fillId="2" borderId="15" xfId="0" applyNumberFormat="1" applyFont="1" applyFill="1" applyBorder="1" applyAlignment="1">
      <alignment horizontal="center" textRotation="90"/>
    </xf>
    <xf numFmtId="49" fontId="20" fillId="2" borderId="19" xfId="0" applyNumberFormat="1" applyFont="1" applyFill="1" applyBorder="1" applyAlignment="1">
      <alignment horizontal="center"/>
    </xf>
    <xf numFmtId="49" fontId="20" fillId="2" borderId="24" xfId="0" applyNumberFormat="1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vertical="center" textRotation="90"/>
    </xf>
    <xf numFmtId="0" fontId="21" fillId="2" borderId="47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2" fontId="49" fillId="2" borderId="10" xfId="0" applyNumberFormat="1" applyFont="1" applyFill="1" applyBorder="1" applyAlignment="1">
      <alignment horizontal="center" vertical="center"/>
    </xf>
    <xf numFmtId="2" fontId="49" fillId="2" borderId="19" xfId="0" applyNumberFormat="1" applyFont="1" applyFill="1" applyBorder="1" applyAlignment="1">
      <alignment horizontal="center" vertical="center"/>
    </xf>
    <xf numFmtId="2" fontId="49" fillId="2" borderId="20" xfId="0" applyNumberFormat="1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right" vertical="center" textRotation="90"/>
    </xf>
    <xf numFmtId="0" fontId="21" fillId="2" borderId="31" xfId="0" applyFont="1" applyFill="1" applyBorder="1" applyAlignment="1">
      <alignment horizontal="right" vertical="center" textRotation="90"/>
    </xf>
    <xf numFmtId="0" fontId="21" fillId="2" borderId="16" xfId="0" applyFont="1" applyFill="1" applyBorder="1" applyAlignment="1">
      <alignment horizontal="right" vertical="center" textRotation="90"/>
    </xf>
    <xf numFmtId="14" fontId="18" fillId="2" borderId="30" xfId="0" applyNumberFormat="1" applyFont="1" applyFill="1" applyBorder="1" applyAlignment="1">
      <alignment horizontal="center"/>
    </xf>
    <xf numFmtId="49" fontId="63" fillId="2" borderId="18" xfId="0" applyNumberFormat="1" applyFont="1" applyFill="1" applyBorder="1" applyAlignment="1">
      <alignment horizontal="left" textRotation="90"/>
    </xf>
    <xf numFmtId="49" fontId="63" fillId="2" borderId="15" xfId="0" applyNumberFormat="1" applyFont="1" applyFill="1" applyBorder="1" applyAlignment="1">
      <alignment horizontal="left" textRotation="90"/>
    </xf>
    <xf numFmtId="2" fontId="63" fillId="2" borderId="18" xfId="0" applyNumberFormat="1" applyFont="1" applyFill="1" applyBorder="1" applyAlignment="1">
      <alignment horizontal="center" textRotation="90"/>
    </xf>
    <xf numFmtId="2" fontId="63" fillId="2" borderId="15" xfId="0" applyNumberFormat="1" applyFont="1" applyFill="1" applyBorder="1" applyAlignment="1">
      <alignment horizontal="center" textRotation="90"/>
    </xf>
    <xf numFmtId="2" fontId="21" fillId="2" borderId="25" xfId="0" applyNumberFormat="1" applyFont="1" applyFill="1" applyBorder="1" applyAlignment="1">
      <alignment horizontal="center" vertical="center"/>
    </xf>
    <xf numFmtId="2" fontId="21" fillId="2" borderId="38" xfId="0" applyNumberFormat="1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textRotation="90"/>
    </xf>
    <xf numFmtId="0" fontId="0" fillId="2" borderId="76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2" fontId="14" fillId="2" borderId="1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horizontal="center"/>
    </xf>
    <xf numFmtId="2" fontId="14" fillId="2" borderId="20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49" fillId="2" borderId="24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/>
    </xf>
    <xf numFmtId="0" fontId="65" fillId="2" borderId="74" xfId="0" applyFont="1" applyFill="1" applyBorder="1" applyAlignment="1">
      <alignment horizontal="center" vertical="center"/>
    </xf>
    <xf numFmtId="0" fontId="65" fillId="2" borderId="77" xfId="0" applyFont="1" applyFill="1" applyBorder="1" applyAlignment="1">
      <alignment horizontal="center" vertical="center"/>
    </xf>
    <xf numFmtId="0" fontId="65" fillId="2" borderId="25" xfId="0" applyFont="1" applyFill="1" applyBorder="1" applyAlignment="1">
      <alignment horizontal="center" vertical="center"/>
    </xf>
    <xf numFmtId="0" fontId="65" fillId="2" borderId="38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63" fillId="2" borderId="41" xfId="0" applyFont="1" applyFill="1" applyBorder="1" applyAlignment="1">
      <alignment horizontal="center" vertical="center" textRotation="90"/>
    </xf>
    <xf numFmtId="0" fontId="63" fillId="2" borderId="47" xfId="0" applyFont="1" applyFill="1" applyBorder="1" applyAlignment="1">
      <alignment horizontal="center" vertical="center" textRotation="90"/>
    </xf>
    <xf numFmtId="0" fontId="63" fillId="2" borderId="57" xfId="0" applyFont="1" applyFill="1" applyBorder="1" applyAlignment="1">
      <alignment horizontal="center" vertical="center" textRotation="90"/>
    </xf>
    <xf numFmtId="0" fontId="63" fillId="2" borderId="31" xfId="0" applyFont="1" applyFill="1" applyBorder="1" applyAlignment="1">
      <alignment horizontal="center" vertical="center" textRotation="90"/>
    </xf>
    <xf numFmtId="2" fontId="18" fillId="2" borderId="76" xfId="0" applyNumberFormat="1" applyFont="1" applyFill="1" applyBorder="1" applyAlignment="1">
      <alignment horizontal="right"/>
    </xf>
    <xf numFmtId="2" fontId="18" fillId="2" borderId="20" xfId="0" applyNumberFormat="1" applyFont="1" applyFill="1" applyBorder="1" applyAlignment="1">
      <alignment horizontal="right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нак-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0" sqref="G10"/>
    </sheetView>
  </sheetViews>
  <sheetFormatPr defaultColWidth="9.140625" defaultRowHeight="12.75" outlineLevelCol="1"/>
  <cols>
    <col min="1" max="1" width="48.7109375" style="0" customWidth="1"/>
    <col min="2" max="2" width="22.28125" style="0" customWidth="1"/>
    <col min="3" max="3" width="19.00390625" style="0" hidden="1" customWidth="1" outlineLevel="1"/>
    <col min="4" max="4" width="21.57421875" style="0" customWidth="1" collapsed="1"/>
  </cols>
  <sheetData>
    <row r="1" spans="1:5" ht="38.25" customHeight="1">
      <c r="A1" s="982" t="s">
        <v>85</v>
      </c>
      <c r="B1" s="982"/>
      <c r="C1" s="982"/>
      <c r="D1" s="982"/>
      <c r="E1" s="982"/>
    </row>
    <row r="2" spans="1:4" ht="12.75">
      <c r="A2" s="52"/>
      <c r="B2" s="36"/>
      <c r="C2" s="52"/>
      <c r="D2" s="52"/>
    </row>
    <row r="3" spans="1:4" ht="13.5" thickBot="1">
      <c r="A3" s="53"/>
      <c r="B3" s="36"/>
      <c r="C3" s="54"/>
      <c r="D3" s="54"/>
    </row>
    <row r="4" spans="1:4" ht="12.75" customHeight="1">
      <c r="A4" s="973" t="s">
        <v>106</v>
      </c>
      <c r="B4" s="75" t="s">
        <v>86</v>
      </c>
      <c r="C4" s="976" t="s">
        <v>30</v>
      </c>
      <c r="D4" s="979" t="s">
        <v>36</v>
      </c>
    </row>
    <row r="5" spans="1:4" ht="13.5" customHeight="1">
      <c r="A5" s="974"/>
      <c r="B5" s="71">
        <v>0.25</v>
      </c>
      <c r="C5" s="977"/>
      <c r="D5" s="980"/>
    </row>
    <row r="6" spans="1:4" ht="19.5" customHeight="1">
      <c r="A6" s="975"/>
      <c r="B6" s="88" t="s">
        <v>98</v>
      </c>
      <c r="C6" s="978"/>
      <c r="D6" s="981"/>
    </row>
    <row r="7" spans="1:5" ht="15">
      <c r="A7" s="72" t="s">
        <v>87</v>
      </c>
      <c r="B7" s="73">
        <v>597.5</v>
      </c>
      <c r="C7" s="73">
        <v>101.6156462585034</v>
      </c>
      <c r="D7" s="74">
        <v>25.425531914893618</v>
      </c>
      <c r="E7" s="55"/>
    </row>
    <row r="8" spans="1:5" ht="15">
      <c r="A8" s="58" t="s">
        <v>88</v>
      </c>
      <c r="B8" s="59">
        <v>589.75</v>
      </c>
      <c r="C8" s="73">
        <v>100.29761904761905</v>
      </c>
      <c r="D8" s="74">
        <v>25.095744680851062</v>
      </c>
      <c r="E8" s="55"/>
    </row>
    <row r="9" spans="1:5" ht="15">
      <c r="A9" s="58" t="s">
        <v>89</v>
      </c>
      <c r="B9" s="59">
        <v>570.2647058823529</v>
      </c>
      <c r="C9" s="73">
        <v>96.98379351740697</v>
      </c>
      <c r="D9" s="74">
        <v>24.266583229036296</v>
      </c>
      <c r="E9" s="55"/>
    </row>
    <row r="10" spans="1:5" ht="15">
      <c r="A10" s="58" t="s">
        <v>90</v>
      </c>
      <c r="B10" s="59">
        <v>603.5881818181817</v>
      </c>
      <c r="C10" s="73">
        <v>102.65105132962275</v>
      </c>
      <c r="D10" s="74">
        <v>25.684603481624755</v>
      </c>
      <c r="E10" s="55"/>
    </row>
    <row r="11" spans="1:5" ht="15">
      <c r="A11" s="58" t="s">
        <v>91</v>
      </c>
      <c r="B11" s="59">
        <v>620.2453333333333</v>
      </c>
      <c r="C11" s="73">
        <v>105.48390022675736</v>
      </c>
      <c r="D11" s="74">
        <v>26.39341843971631</v>
      </c>
      <c r="E11" s="55"/>
    </row>
    <row r="12" spans="1:5" ht="15">
      <c r="A12" s="58" t="s">
        <v>92</v>
      </c>
      <c r="B12" s="59">
        <v>616.49</v>
      </c>
      <c r="C12" s="73">
        <v>104.8452380952381</v>
      </c>
      <c r="D12" s="74">
        <v>26.233617021276597</v>
      </c>
      <c r="E12" s="55"/>
    </row>
    <row r="13" spans="1:5" ht="15">
      <c r="A13" s="58" t="s">
        <v>93</v>
      </c>
      <c r="B13" s="59">
        <v>595.21625</v>
      </c>
      <c r="C13" s="73">
        <v>101.22725340136053</v>
      </c>
      <c r="D13" s="74">
        <v>25.328351063829786</v>
      </c>
      <c r="E13" s="55"/>
    </row>
    <row r="14" spans="1:5" ht="15">
      <c r="A14" s="58" t="s">
        <v>94</v>
      </c>
      <c r="B14" s="59">
        <v>570.4866666666667</v>
      </c>
      <c r="C14" s="73">
        <v>97.02154195011339</v>
      </c>
      <c r="D14" s="74">
        <v>24.27602836879433</v>
      </c>
      <c r="E14" s="55"/>
    </row>
    <row r="15" spans="1:5" ht="15">
      <c r="A15" s="58" t="s">
        <v>95</v>
      </c>
      <c r="B15" s="59">
        <v>555.8066666666667</v>
      </c>
      <c r="C15" s="73">
        <v>94.5249433106576</v>
      </c>
      <c r="D15" s="74">
        <v>23.6513475177305</v>
      </c>
      <c r="E15" s="55"/>
    </row>
    <row r="16" spans="1:5" ht="15.75" thickBot="1">
      <c r="A16" s="58" t="s">
        <v>96</v>
      </c>
      <c r="B16" s="59">
        <v>607.38</v>
      </c>
      <c r="C16" s="73">
        <v>103.29591836734694</v>
      </c>
      <c r="D16" s="74">
        <v>25.845957446808512</v>
      </c>
      <c r="E16" s="55"/>
    </row>
    <row r="17" spans="1:4" ht="30" customHeight="1" thickBot="1">
      <c r="A17" s="60" t="s">
        <v>97</v>
      </c>
      <c r="B17" s="61">
        <v>592.67278043672</v>
      </c>
      <c r="C17" s="61">
        <v>100.7946905504626</v>
      </c>
      <c r="D17" s="62">
        <v>25.220118316456176</v>
      </c>
    </row>
  </sheetData>
  <sheetProtection password="CF7A" sheet="1"/>
  <mergeCells count="4">
    <mergeCell ref="A4:A6"/>
    <mergeCell ref="C4:C6"/>
    <mergeCell ref="D4:D6"/>
    <mergeCell ref="A1:E1"/>
  </mergeCells>
  <printOptions/>
  <pageMargins left="1.1023622047244095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5"/>
  <sheetViews>
    <sheetView zoomScalePageLayoutView="0" workbookViewId="0" topLeftCell="A111">
      <selection activeCell="B116" sqref="B116:E116"/>
    </sheetView>
  </sheetViews>
  <sheetFormatPr defaultColWidth="9.140625" defaultRowHeight="12.75" outlineLevelCol="1"/>
  <cols>
    <col min="1" max="1" width="36.8515625" style="528" customWidth="1"/>
    <col min="2" max="2" width="7.57421875" style="36" customWidth="1"/>
    <col min="3" max="3" width="6.8515625" style="36" customWidth="1"/>
    <col min="4" max="4" width="7.57421875" style="604" customWidth="1"/>
    <col min="5" max="5" width="6.8515625" style="604" customWidth="1"/>
    <col min="6" max="6" width="6.8515625" style="527" hidden="1" customWidth="1" outlineLevel="1"/>
    <col min="7" max="7" width="8.00390625" style="527" hidden="1" customWidth="1" outlineLevel="1"/>
    <col min="8" max="8" width="7.28125" style="20" customWidth="1" collapsed="1"/>
    <col min="9" max="16384" width="9.140625" style="20" customWidth="1"/>
  </cols>
  <sheetData>
    <row r="1" spans="1:8" ht="45" customHeight="1">
      <c r="A1" s="983" t="s">
        <v>641</v>
      </c>
      <c r="B1" s="983"/>
      <c r="C1" s="983"/>
      <c r="D1" s="1140"/>
      <c r="E1" s="1140"/>
      <c r="F1" s="983"/>
      <c r="G1" s="983"/>
      <c r="H1" s="426"/>
    </row>
    <row r="2" spans="1:8" ht="36.75" customHeight="1">
      <c r="A2" s="1101" t="s">
        <v>31</v>
      </c>
      <c r="B2" s="1101"/>
      <c r="C2" s="1101"/>
      <c r="D2" s="1101"/>
      <c r="E2" s="1101"/>
      <c r="F2" s="1101"/>
      <c r="G2" s="1101"/>
      <c r="H2" s="426"/>
    </row>
    <row r="3" spans="1:8" ht="27" customHeight="1">
      <c r="A3" s="991" t="s">
        <v>39</v>
      </c>
      <c r="B3" s="991"/>
      <c r="C3" s="991"/>
      <c r="D3" s="991"/>
      <c r="E3" s="991"/>
      <c r="F3" s="991"/>
      <c r="G3" s="991"/>
      <c r="H3" s="427"/>
    </row>
    <row r="4" spans="1:8" s="5" customFormat="1" ht="18" customHeight="1">
      <c r="A4" s="1138" t="s">
        <v>14</v>
      </c>
      <c r="B4" s="1138"/>
      <c r="C4" s="1138"/>
      <c r="D4" s="1138"/>
      <c r="E4" s="1138"/>
      <c r="F4" s="1141" t="s">
        <v>66</v>
      </c>
      <c r="G4" s="1141" t="s">
        <v>67</v>
      </c>
      <c r="H4" s="428"/>
    </row>
    <row r="5" spans="1:8" s="5" customFormat="1" ht="18" customHeight="1">
      <c r="A5" s="1070"/>
      <c r="B5" s="1070" t="s">
        <v>642</v>
      </c>
      <c r="C5" s="1070" t="s">
        <v>643</v>
      </c>
      <c r="D5" s="1070" t="s">
        <v>644</v>
      </c>
      <c r="E5" s="1070" t="s">
        <v>625</v>
      </c>
      <c r="F5" s="1071"/>
      <c r="G5" s="1071"/>
      <c r="H5" s="429"/>
    </row>
    <row r="6" spans="1:8" s="5" customFormat="1" ht="18" customHeight="1">
      <c r="A6" s="1070"/>
      <c r="B6" s="1070"/>
      <c r="C6" s="1070"/>
      <c r="D6" s="1070"/>
      <c r="E6" s="1070"/>
      <c r="F6" s="1071"/>
      <c r="G6" s="1071"/>
      <c r="H6" s="430"/>
    </row>
    <row r="7" spans="1:8" s="4" customFormat="1" ht="18" customHeight="1">
      <c r="A7" s="568" t="s">
        <v>69</v>
      </c>
      <c r="B7" s="575">
        <f>B8+B9+B12+B14+B15+B17+B16</f>
        <v>24.384444444444448</v>
      </c>
      <c r="C7" s="575">
        <f>C8+C9+C12+C14+C15+C17+C16</f>
        <v>20.010000000000005</v>
      </c>
      <c r="D7" s="575">
        <f>D8+D9+D12+D14+D15+D17+D16</f>
        <v>109.02500000000002</v>
      </c>
      <c r="E7" s="575">
        <f>E8+E9+E12+E14+E15+E17+E16</f>
        <v>713.7277777777778</v>
      </c>
      <c r="F7" s="575">
        <f>F8++F9+F13+F14+F15++F17</f>
        <v>32.5</v>
      </c>
      <c r="G7" s="575" t="e">
        <f>G8++G9+G13+G14+G15++G17</f>
        <v>#REF!</v>
      </c>
      <c r="H7" s="432"/>
    </row>
    <row r="8" spans="1:8" s="40" customFormat="1" ht="18" customHeight="1">
      <c r="A8" s="27" t="s">
        <v>114</v>
      </c>
      <c r="B8" s="24">
        <v>4.044444444444444</v>
      </c>
      <c r="C8" s="24">
        <v>2.9</v>
      </c>
      <c r="D8" s="24">
        <v>12</v>
      </c>
      <c r="E8" s="28">
        <f>B8*4+C8*9+D8*4</f>
        <v>90.27777777777777</v>
      </c>
      <c r="F8" s="38"/>
      <c r="G8" s="38" t="e">
        <f>#REF!+#REF!</f>
        <v>#REF!</v>
      </c>
      <c r="H8" s="435"/>
    </row>
    <row r="9" spans="1:8" s="40" customFormat="1" ht="23.25" customHeight="1">
      <c r="A9" s="46" t="s">
        <v>645</v>
      </c>
      <c r="B9" s="164">
        <v>5.9</v>
      </c>
      <c r="C9" s="164">
        <v>4.4</v>
      </c>
      <c r="D9" s="164">
        <v>29.1</v>
      </c>
      <c r="E9" s="577">
        <f>D9*4+C9*9+B9*4</f>
        <v>179.6</v>
      </c>
      <c r="F9" s="434"/>
      <c r="G9" s="434" t="e">
        <f>SUM(G10:G11)</f>
        <v>#REF!</v>
      </c>
      <c r="H9" s="437"/>
    </row>
    <row r="10" spans="1:8" s="1" customFormat="1" ht="27.75" customHeight="1">
      <c r="A10" s="15" t="s">
        <v>53</v>
      </c>
      <c r="B10" s="578"/>
      <c r="C10" s="578"/>
      <c r="D10" s="578"/>
      <c r="E10" s="578"/>
      <c r="F10" s="444">
        <v>88</v>
      </c>
      <c r="G10" s="440" t="e">
        <f>#REF!*F10/1000</f>
        <v>#REF!</v>
      </c>
      <c r="H10" s="437"/>
    </row>
    <row r="11" spans="1:8" s="40" customFormat="1" ht="18" customHeight="1">
      <c r="A11" s="15" t="s">
        <v>56</v>
      </c>
      <c r="B11" s="578"/>
      <c r="C11" s="578"/>
      <c r="D11" s="578"/>
      <c r="E11" s="578"/>
      <c r="F11" s="445"/>
      <c r="G11" s="440" t="e">
        <f>#REF!*F11/1000</f>
        <v>#REF!</v>
      </c>
      <c r="H11" s="437"/>
    </row>
    <row r="12" spans="1:8" s="1" customFormat="1" ht="27" customHeight="1">
      <c r="A12" s="46" t="s">
        <v>64</v>
      </c>
      <c r="B12" s="579">
        <v>9.6</v>
      </c>
      <c r="C12" s="579">
        <v>11.3</v>
      </c>
      <c r="D12" s="579">
        <v>9.3</v>
      </c>
      <c r="E12" s="577">
        <f>D12*4+C12*9+B12*4</f>
        <v>177.3</v>
      </c>
      <c r="F12" s="434"/>
      <c r="G12" s="434" t="e">
        <f>SUM(#REF!)</f>
        <v>#REF!</v>
      </c>
      <c r="H12" s="462"/>
    </row>
    <row r="13" spans="1:8" ht="22.5" customHeight="1">
      <c r="A13" s="46" t="s">
        <v>57</v>
      </c>
      <c r="B13" s="580">
        <v>10.5</v>
      </c>
      <c r="C13" s="580">
        <v>13.2</v>
      </c>
      <c r="D13" s="580">
        <v>5.2</v>
      </c>
      <c r="E13" s="577">
        <f>D13*4+C13*9+B13*4</f>
        <v>181.6</v>
      </c>
      <c r="F13" s="434"/>
      <c r="G13" s="434" t="e">
        <f>SUM(#REF!)</f>
        <v>#REF!</v>
      </c>
      <c r="H13" s="432"/>
    </row>
    <row r="14" spans="1:8" ht="18" customHeight="1">
      <c r="A14" s="226" t="s">
        <v>33</v>
      </c>
      <c r="B14" s="165">
        <v>0.6</v>
      </c>
      <c r="C14" s="165">
        <v>0.3</v>
      </c>
      <c r="D14" s="165">
        <v>21.9</v>
      </c>
      <c r="E14" s="577">
        <f>D14*4+C14*9+B14*4</f>
        <v>92.7</v>
      </c>
      <c r="F14" s="450"/>
      <c r="G14" s="440"/>
      <c r="H14" s="449"/>
    </row>
    <row r="15" spans="1:8" ht="18" customHeight="1">
      <c r="A15" s="49" t="s">
        <v>121</v>
      </c>
      <c r="B15" s="581">
        <v>1.6</v>
      </c>
      <c r="C15" s="581">
        <v>0.6</v>
      </c>
      <c r="D15" s="581">
        <v>18.2</v>
      </c>
      <c r="E15" s="577">
        <f>D15*4+C15*9+B15*4</f>
        <v>84.60000000000001</v>
      </c>
      <c r="F15" s="91"/>
      <c r="G15" s="440"/>
      <c r="H15" s="442"/>
    </row>
    <row r="16" spans="1:10" ht="18" customHeight="1">
      <c r="A16" s="226" t="s">
        <v>19</v>
      </c>
      <c r="B16" s="582">
        <v>1.2299999999999998</v>
      </c>
      <c r="C16" s="582">
        <v>0.21000000000000002</v>
      </c>
      <c r="D16" s="582">
        <v>5.415</v>
      </c>
      <c r="E16" s="577">
        <v>28.47</v>
      </c>
      <c r="F16" s="431"/>
      <c r="G16" s="431"/>
      <c r="H16" s="442"/>
      <c r="I16" s="426"/>
      <c r="J16" s="426"/>
    </row>
    <row r="17" spans="1:10" ht="18" customHeight="1">
      <c r="A17" s="206" t="s">
        <v>22</v>
      </c>
      <c r="B17" s="582">
        <v>1.41</v>
      </c>
      <c r="C17" s="582">
        <v>0.3</v>
      </c>
      <c r="D17" s="582">
        <v>13.11</v>
      </c>
      <c r="E17" s="577">
        <v>60.78000000000001</v>
      </c>
      <c r="F17" s="91">
        <v>32.5</v>
      </c>
      <c r="G17" s="434" t="e">
        <f>#REF!*F17/1000</f>
        <v>#REF!</v>
      </c>
      <c r="H17" s="442"/>
      <c r="I17" s="432"/>
      <c r="J17" s="426"/>
    </row>
    <row r="18" spans="1:10" ht="27" customHeight="1">
      <c r="A18" s="991" t="s">
        <v>40</v>
      </c>
      <c r="B18" s="991"/>
      <c r="C18" s="991"/>
      <c r="D18" s="991"/>
      <c r="E18" s="991"/>
      <c r="F18" s="991"/>
      <c r="G18" s="991"/>
      <c r="H18" s="442"/>
      <c r="I18" s="432"/>
      <c r="J18" s="426"/>
    </row>
    <row r="19" spans="1:10" ht="18" customHeight="1">
      <c r="A19" s="1070" t="s">
        <v>14</v>
      </c>
      <c r="B19" s="1070"/>
      <c r="C19" s="1070"/>
      <c r="D19" s="1070"/>
      <c r="E19" s="1070"/>
      <c r="F19" s="1071" t="s">
        <v>66</v>
      </c>
      <c r="G19" s="1071" t="s">
        <v>67</v>
      </c>
      <c r="H19" s="442"/>
      <c r="I19" s="432"/>
      <c r="J19" s="426"/>
    </row>
    <row r="20" spans="1:10" ht="18" customHeight="1">
      <c r="A20" s="1070"/>
      <c r="B20" s="1070" t="s">
        <v>642</v>
      </c>
      <c r="C20" s="1070" t="s">
        <v>643</v>
      </c>
      <c r="D20" s="1070" t="s">
        <v>644</v>
      </c>
      <c r="E20" s="1070" t="s">
        <v>625</v>
      </c>
      <c r="F20" s="1071"/>
      <c r="G20" s="1071"/>
      <c r="H20" s="441"/>
      <c r="I20" s="432"/>
      <c r="J20" s="426"/>
    </row>
    <row r="21" spans="1:10" ht="18" customHeight="1">
      <c r="A21" s="1070"/>
      <c r="B21" s="1070"/>
      <c r="C21" s="1070"/>
      <c r="D21" s="1070"/>
      <c r="E21" s="1070"/>
      <c r="F21" s="1071"/>
      <c r="G21" s="1071"/>
      <c r="H21" s="442"/>
      <c r="I21" s="432"/>
      <c r="J21" s="426"/>
    </row>
    <row r="22" spans="1:10" ht="18" customHeight="1">
      <c r="A22" s="568" t="s">
        <v>69</v>
      </c>
      <c r="B22" s="81">
        <f>B23+B24+B25+B26+B27+B28</f>
        <v>23.97</v>
      </c>
      <c r="C22" s="81">
        <f>C23+C24+C25+C26+C27+C28</f>
        <v>24.81</v>
      </c>
      <c r="D22" s="81">
        <f>D23+D24+D25+D26+D27+D28</f>
        <v>84.19999999999999</v>
      </c>
      <c r="E22" s="81">
        <f>E23+E24+E25+E26+E27+E28</f>
        <v>655.9699999999999</v>
      </c>
      <c r="F22" s="431"/>
      <c r="G22" s="431"/>
      <c r="H22" s="442"/>
      <c r="I22" s="426"/>
      <c r="J22" s="426"/>
    </row>
    <row r="23" spans="1:10" ht="18" customHeight="1">
      <c r="A23" s="27" t="s">
        <v>73</v>
      </c>
      <c r="B23" s="23">
        <v>1.6</v>
      </c>
      <c r="C23" s="23">
        <v>7.4</v>
      </c>
      <c r="D23" s="24">
        <v>10</v>
      </c>
      <c r="E23" s="577">
        <f>D23*4+C23*9+B23*4</f>
        <v>113.00000000000001</v>
      </c>
      <c r="F23" s="431"/>
      <c r="G23" s="431"/>
      <c r="H23" s="442"/>
      <c r="I23" s="426"/>
      <c r="J23" s="426"/>
    </row>
    <row r="24" spans="1:10" ht="27" customHeight="1">
      <c r="A24" s="34" t="s">
        <v>72</v>
      </c>
      <c r="B24" s="24">
        <v>8.9</v>
      </c>
      <c r="C24" s="24">
        <v>8.6</v>
      </c>
      <c r="D24" s="24">
        <v>26.8</v>
      </c>
      <c r="E24" s="577">
        <f>D24*4+C24*9+B24*4</f>
        <v>220.2</v>
      </c>
      <c r="F24" s="431"/>
      <c r="G24" s="431"/>
      <c r="H24" s="442"/>
      <c r="I24" s="441"/>
      <c r="J24" s="426"/>
    </row>
    <row r="25" spans="1:10" ht="14.25" customHeight="1">
      <c r="A25" s="27" t="s">
        <v>74</v>
      </c>
      <c r="B25" s="24">
        <v>4</v>
      </c>
      <c r="C25" s="24">
        <v>3.9</v>
      </c>
      <c r="D25" s="24">
        <v>19.6</v>
      </c>
      <c r="E25" s="577">
        <f>D25*4+C25*9+B25*4</f>
        <v>129.5</v>
      </c>
      <c r="F25" s="431"/>
      <c r="G25" s="431"/>
      <c r="H25" s="448"/>
      <c r="I25" s="442"/>
      <c r="J25" s="426"/>
    </row>
    <row r="26" spans="1:8" s="19" customFormat="1" ht="18" customHeight="1">
      <c r="A26" s="46" t="s">
        <v>59</v>
      </c>
      <c r="B26" s="24">
        <v>4.78</v>
      </c>
      <c r="C26" s="24">
        <v>4.05</v>
      </c>
      <c r="D26" s="24">
        <v>0.25</v>
      </c>
      <c r="E26" s="577">
        <f>D26*4+C26*9+B26*4</f>
        <v>56.56999999999999</v>
      </c>
      <c r="F26" s="91">
        <v>5</v>
      </c>
      <c r="G26" s="434" t="e">
        <f>#REF!*F26/40</f>
        <v>#REF!</v>
      </c>
      <c r="H26" s="536"/>
    </row>
    <row r="27" spans="1:8" s="5" customFormat="1" ht="18" customHeight="1">
      <c r="A27" s="206" t="s">
        <v>22</v>
      </c>
      <c r="B27" s="582">
        <v>1.41</v>
      </c>
      <c r="C27" s="582">
        <v>0.3</v>
      </c>
      <c r="D27" s="582">
        <v>13.11</v>
      </c>
      <c r="E27" s="577">
        <v>60.78000000000001</v>
      </c>
      <c r="F27" s="91">
        <v>32.5</v>
      </c>
      <c r="G27" s="434" t="e">
        <f>#REF!*F27/1000</f>
        <v>#REF!</v>
      </c>
      <c r="H27" s="583"/>
    </row>
    <row r="28" spans="1:8" s="5" customFormat="1" ht="18" customHeight="1">
      <c r="A28" s="226" t="s">
        <v>19</v>
      </c>
      <c r="B28" s="582">
        <v>3.2799999999999994</v>
      </c>
      <c r="C28" s="582">
        <v>0.56</v>
      </c>
      <c r="D28" s="582">
        <v>14.44</v>
      </c>
      <c r="E28" s="577">
        <v>75.92</v>
      </c>
      <c r="F28" s="431"/>
      <c r="G28" s="431"/>
      <c r="H28" s="187"/>
    </row>
    <row r="29" spans="1:8" s="5" customFormat="1" ht="27" customHeight="1">
      <c r="A29" s="991" t="s">
        <v>42</v>
      </c>
      <c r="B29" s="991"/>
      <c r="C29" s="991"/>
      <c r="D29" s="991"/>
      <c r="E29" s="991"/>
      <c r="F29" s="991"/>
      <c r="G29" s="991"/>
      <c r="H29" s="429"/>
    </row>
    <row r="30" spans="1:8" s="5" customFormat="1" ht="18" customHeight="1">
      <c r="A30" s="1070" t="s">
        <v>14</v>
      </c>
      <c r="B30" s="1070"/>
      <c r="C30" s="1070"/>
      <c r="D30" s="1070"/>
      <c r="E30" s="1070"/>
      <c r="F30" s="1071" t="s">
        <v>66</v>
      </c>
      <c r="G30" s="1071" t="s">
        <v>67</v>
      </c>
      <c r="H30" s="430"/>
    </row>
    <row r="31" spans="1:8" s="5" customFormat="1" ht="18" customHeight="1">
      <c r="A31" s="1070"/>
      <c r="B31" s="1070" t="s">
        <v>642</v>
      </c>
      <c r="C31" s="1070" t="s">
        <v>643</v>
      </c>
      <c r="D31" s="1070" t="s">
        <v>644</v>
      </c>
      <c r="E31" s="1070" t="s">
        <v>625</v>
      </c>
      <c r="F31" s="1071"/>
      <c r="G31" s="1071"/>
      <c r="H31" s="430"/>
    </row>
    <row r="32" spans="1:8" s="5" customFormat="1" ht="18" customHeight="1">
      <c r="A32" s="1070"/>
      <c r="B32" s="1070"/>
      <c r="C32" s="1070"/>
      <c r="D32" s="1070"/>
      <c r="E32" s="1070"/>
      <c r="F32" s="1071"/>
      <c r="G32" s="1071"/>
      <c r="H32" s="430"/>
    </row>
    <row r="33" spans="1:8" ht="18" customHeight="1">
      <c r="A33" s="568" t="s">
        <v>69</v>
      </c>
      <c r="B33" s="584">
        <f aca="true" t="shared" si="0" ref="B33:G33">B34+B35+B36+B37+B38</f>
        <v>22.080000000000002</v>
      </c>
      <c r="C33" s="575">
        <f t="shared" si="0"/>
        <v>27.48</v>
      </c>
      <c r="D33" s="575">
        <f t="shared" si="0"/>
        <v>92.06</v>
      </c>
      <c r="E33" s="575">
        <f t="shared" si="0"/>
        <v>703.88</v>
      </c>
      <c r="F33" s="575">
        <f t="shared" si="0"/>
        <v>32.5</v>
      </c>
      <c r="G33" s="575" t="e">
        <f t="shared" si="0"/>
        <v>#REF!</v>
      </c>
      <c r="H33" s="449"/>
    </row>
    <row r="34" spans="1:8" s="5" customFormat="1" ht="27" customHeight="1">
      <c r="A34" s="46" t="s">
        <v>646</v>
      </c>
      <c r="B34" s="24">
        <v>2</v>
      </c>
      <c r="C34" s="24">
        <v>3.2</v>
      </c>
      <c r="D34" s="582">
        <v>20.2</v>
      </c>
      <c r="E34" s="577">
        <f>D34*4+C34*9+B34*4</f>
        <v>117.6</v>
      </c>
      <c r="F34" s="431"/>
      <c r="G34" s="431"/>
      <c r="H34" s="426"/>
    </row>
    <row r="35" spans="1:8" s="19" customFormat="1" ht="27" customHeight="1">
      <c r="A35" s="46" t="s">
        <v>647</v>
      </c>
      <c r="B35" s="24">
        <v>17.3</v>
      </c>
      <c r="C35" s="24">
        <v>23.8</v>
      </c>
      <c r="D35" s="24">
        <v>42.2</v>
      </c>
      <c r="E35" s="577">
        <f>D35*4+C35*9+B35*4</f>
        <v>452.2</v>
      </c>
      <c r="F35" s="431">
        <v>0</v>
      </c>
      <c r="G35" s="431">
        <v>0</v>
      </c>
      <c r="H35" s="451"/>
    </row>
    <row r="36" spans="1:7" ht="18" customHeight="1">
      <c r="A36" s="27" t="s">
        <v>78</v>
      </c>
      <c r="B36" s="23">
        <v>0.2</v>
      </c>
      <c r="C36" s="23">
        <v>0</v>
      </c>
      <c r="D36" s="23">
        <v>13.7</v>
      </c>
      <c r="E36" s="577">
        <f>D36*4+C36*9+B36*4</f>
        <v>55.599999999999994</v>
      </c>
      <c r="F36" s="431"/>
      <c r="G36" s="431"/>
    </row>
    <row r="37" spans="1:7" ht="18" customHeight="1">
      <c r="A37" s="206" t="s">
        <v>22</v>
      </c>
      <c r="B37" s="582">
        <v>0.94</v>
      </c>
      <c r="C37" s="582">
        <v>0.2</v>
      </c>
      <c r="D37" s="582">
        <v>8.74</v>
      </c>
      <c r="E37" s="577">
        <v>40.52</v>
      </c>
      <c r="F37" s="91">
        <v>32.5</v>
      </c>
      <c r="G37" s="434" t="e">
        <f>#REF!*F37/1000</f>
        <v>#REF!</v>
      </c>
    </row>
    <row r="38" spans="1:7" ht="18" customHeight="1">
      <c r="A38" s="226" t="s">
        <v>19</v>
      </c>
      <c r="B38" s="582">
        <v>1.6399999999999997</v>
      </c>
      <c r="C38" s="582">
        <v>0.28</v>
      </c>
      <c r="D38" s="582">
        <v>7.22</v>
      </c>
      <c r="E38" s="577">
        <v>37.96</v>
      </c>
      <c r="F38" s="431"/>
      <c r="G38" s="431"/>
    </row>
    <row r="39" spans="1:7" ht="27" customHeight="1">
      <c r="A39" s="991" t="s">
        <v>43</v>
      </c>
      <c r="B39" s="991"/>
      <c r="C39" s="991"/>
      <c r="D39" s="991"/>
      <c r="E39" s="991"/>
      <c r="F39" s="991"/>
      <c r="G39" s="991"/>
    </row>
    <row r="40" spans="1:7" ht="18" customHeight="1">
      <c r="A40" s="1070" t="s">
        <v>14</v>
      </c>
      <c r="B40" s="1070"/>
      <c r="C40" s="1070"/>
      <c r="D40" s="1070"/>
      <c r="E40" s="1070"/>
      <c r="F40" s="1071" t="s">
        <v>66</v>
      </c>
      <c r="G40" s="1071" t="s">
        <v>67</v>
      </c>
    </row>
    <row r="41" spans="1:7" ht="18" customHeight="1">
      <c r="A41" s="1070"/>
      <c r="B41" s="1070" t="s">
        <v>642</v>
      </c>
      <c r="C41" s="1070" t="s">
        <v>643</v>
      </c>
      <c r="D41" s="1070" t="s">
        <v>644</v>
      </c>
      <c r="E41" s="1070" t="s">
        <v>625</v>
      </c>
      <c r="F41" s="1071"/>
      <c r="G41" s="1071"/>
    </row>
    <row r="42" spans="1:7" ht="18" customHeight="1">
      <c r="A42" s="1070"/>
      <c r="B42" s="1070"/>
      <c r="C42" s="1070"/>
      <c r="D42" s="1070"/>
      <c r="E42" s="1070"/>
      <c r="F42" s="1071"/>
      <c r="G42" s="1071"/>
    </row>
    <row r="43" spans="1:7" ht="18" customHeight="1">
      <c r="A43" s="568" t="s">
        <v>69</v>
      </c>
      <c r="B43" s="575">
        <f>B44+B46+B47+B48+B49+B50+B51</f>
        <v>23.130000000000003</v>
      </c>
      <c r="C43" s="575">
        <f>C44+C46+C47+C48+C49+C50+C51</f>
        <v>24.92</v>
      </c>
      <c r="D43" s="575">
        <f>D44+D46+D47+D48+D49+D50+D51</f>
        <v>98.44</v>
      </c>
      <c r="E43" s="575">
        <f>E44+E46+E47+E48+E49+E50+E51</f>
        <v>710.56</v>
      </c>
      <c r="F43" s="431"/>
      <c r="G43" s="431"/>
    </row>
    <row r="44" spans="1:7" s="5" customFormat="1" ht="21" customHeight="1">
      <c r="A44" s="46" t="s">
        <v>100</v>
      </c>
      <c r="B44" s="582">
        <v>1.2</v>
      </c>
      <c r="C44" s="582">
        <v>7.9</v>
      </c>
      <c r="D44" s="582">
        <v>5.3</v>
      </c>
      <c r="E44" s="577">
        <f>D44*4+C44*9+B44*4</f>
        <v>97.10000000000001</v>
      </c>
      <c r="F44" s="434"/>
      <c r="G44" s="434" t="e">
        <f>SUM(#REF!)</f>
        <v>#REF!</v>
      </c>
    </row>
    <row r="45" spans="1:7" ht="27" customHeight="1">
      <c r="A45" s="46" t="s">
        <v>117</v>
      </c>
      <c r="B45" s="24">
        <v>1.625</v>
      </c>
      <c r="C45" s="24">
        <v>8</v>
      </c>
      <c r="D45" s="24">
        <v>6</v>
      </c>
      <c r="E45" s="577">
        <f>D45*4+C45*9+B45*4</f>
        <v>102.5</v>
      </c>
      <c r="F45" s="68"/>
      <c r="G45" s="68" t="e">
        <f>SUM(#REF!)</f>
        <v>#REF!</v>
      </c>
    </row>
    <row r="46" spans="1:7" ht="23.25" customHeight="1">
      <c r="A46" s="15" t="s">
        <v>648</v>
      </c>
      <c r="B46" s="582">
        <v>13.3</v>
      </c>
      <c r="C46" s="582">
        <v>11.5</v>
      </c>
      <c r="D46" s="582">
        <v>8</v>
      </c>
      <c r="E46" s="577">
        <f>D46*4+C46*9+B46*4</f>
        <v>188.7</v>
      </c>
      <c r="F46" s="585"/>
      <c r="G46" s="585" t="e">
        <f>SUM(#REF!)</f>
        <v>#REF!</v>
      </c>
    </row>
    <row r="47" spans="1:8" ht="18" customHeight="1">
      <c r="A47" s="29" t="s">
        <v>23</v>
      </c>
      <c r="B47" s="463">
        <v>3.6</v>
      </c>
      <c r="C47" s="586">
        <v>4.5</v>
      </c>
      <c r="D47" s="463">
        <v>23.1</v>
      </c>
      <c r="E47" s="28">
        <f>D47*4+C47*9+B47*4</f>
        <v>147.3</v>
      </c>
      <c r="F47" s="479"/>
      <c r="G47" s="479" t="e">
        <f>SUM(#REF!)</f>
        <v>#REF!</v>
      </c>
      <c r="H47" s="426"/>
    </row>
    <row r="48" spans="1:8" ht="50.25" customHeight="1">
      <c r="A48" s="34" t="s">
        <v>79</v>
      </c>
      <c r="B48" s="586">
        <v>0.16</v>
      </c>
      <c r="C48" s="463">
        <v>0.1</v>
      </c>
      <c r="D48" s="586">
        <v>28.1</v>
      </c>
      <c r="E48" s="576">
        <f>D48*4+C48*9+B48*4</f>
        <v>113.94000000000001</v>
      </c>
      <c r="F48" s="464"/>
      <c r="G48" s="440"/>
      <c r="H48" s="441"/>
    </row>
    <row r="49" spans="1:8" s="5" customFormat="1" ht="14.25" customHeight="1">
      <c r="A49" s="226" t="s">
        <v>19</v>
      </c>
      <c r="B49" s="582">
        <v>2.4599999999999995</v>
      </c>
      <c r="C49" s="582">
        <v>0.42</v>
      </c>
      <c r="D49" s="582">
        <v>10.83</v>
      </c>
      <c r="E49" s="577">
        <v>56.94</v>
      </c>
      <c r="F49" s="431"/>
      <c r="G49" s="431"/>
      <c r="H49" s="187"/>
    </row>
    <row r="50" spans="1:8" ht="18" customHeight="1">
      <c r="A50" s="206" t="s">
        <v>22</v>
      </c>
      <c r="B50" s="582">
        <v>1.41</v>
      </c>
      <c r="C50" s="582">
        <v>0.3</v>
      </c>
      <c r="D50" s="582">
        <v>13.11</v>
      </c>
      <c r="E50" s="577">
        <v>60.78000000000001</v>
      </c>
      <c r="F50" s="91">
        <v>32.5</v>
      </c>
      <c r="G50" s="434" t="e">
        <f>#REF!*F50/1000</f>
        <v>#REF!</v>
      </c>
      <c r="H50" s="427"/>
    </row>
    <row r="51" spans="1:8" ht="18" customHeight="1">
      <c r="A51" s="49" t="s">
        <v>121</v>
      </c>
      <c r="B51" s="581">
        <v>1</v>
      </c>
      <c r="C51" s="581">
        <v>0.2</v>
      </c>
      <c r="D51" s="581">
        <v>10</v>
      </c>
      <c r="E51" s="577">
        <f>D51*4+C51*9+B51*4</f>
        <v>45.8</v>
      </c>
      <c r="F51" s="587">
        <v>65</v>
      </c>
      <c r="G51" s="7" t="e">
        <f>#REF!*F51/1000</f>
        <v>#REF!</v>
      </c>
      <c r="H51" s="438"/>
    </row>
    <row r="52" spans="1:8" ht="27" customHeight="1">
      <c r="A52" s="991" t="s">
        <v>45</v>
      </c>
      <c r="B52" s="991"/>
      <c r="C52" s="991"/>
      <c r="D52" s="991"/>
      <c r="E52" s="991"/>
      <c r="F52" s="991"/>
      <c r="G52" s="991"/>
      <c r="H52" s="432"/>
    </row>
    <row r="53" spans="1:8" ht="18" customHeight="1">
      <c r="A53" s="1070" t="s">
        <v>14</v>
      </c>
      <c r="B53" s="1070"/>
      <c r="C53" s="1070"/>
      <c r="D53" s="1070"/>
      <c r="E53" s="1070"/>
      <c r="F53" s="1071" t="s">
        <v>66</v>
      </c>
      <c r="G53" s="1071" t="s">
        <v>67</v>
      </c>
      <c r="H53" s="432"/>
    </row>
    <row r="54" spans="1:8" ht="18" customHeight="1">
      <c r="A54" s="1070"/>
      <c r="B54" s="1070" t="s">
        <v>642</v>
      </c>
      <c r="C54" s="1070" t="s">
        <v>643</v>
      </c>
      <c r="D54" s="1070" t="s">
        <v>644</v>
      </c>
      <c r="E54" s="1070" t="s">
        <v>625</v>
      </c>
      <c r="F54" s="1071"/>
      <c r="G54" s="1071"/>
      <c r="H54" s="449"/>
    </row>
    <row r="55" spans="1:8" ht="18" customHeight="1">
      <c r="A55" s="1070"/>
      <c r="B55" s="1070"/>
      <c r="C55" s="1070"/>
      <c r="D55" s="1070"/>
      <c r="E55" s="1070"/>
      <c r="F55" s="1071"/>
      <c r="G55" s="1071"/>
      <c r="H55" s="462"/>
    </row>
    <row r="56" spans="1:8" ht="18" customHeight="1">
      <c r="A56" s="568" t="s">
        <v>69</v>
      </c>
      <c r="B56" s="81">
        <f>B57+B58+B59+B60+B61+B62</f>
        <v>31.255</v>
      </c>
      <c r="C56" s="81">
        <f>C57+C58+C59+C60+C61+C62</f>
        <v>18.815</v>
      </c>
      <c r="D56" s="81">
        <f>D57+D58+D59+D60+D61+D62</f>
        <v>102.67</v>
      </c>
      <c r="E56" s="81">
        <f>E57+E58+E59+E60+E61+E62</f>
        <v>705.035</v>
      </c>
      <c r="F56" s="431"/>
      <c r="G56" s="431"/>
      <c r="H56" s="462"/>
    </row>
    <row r="57" spans="1:9" s="40" customFormat="1" ht="31.5" customHeight="1">
      <c r="A57" s="49" t="s">
        <v>53</v>
      </c>
      <c r="B57" s="582">
        <v>8.625</v>
      </c>
      <c r="C57" s="582">
        <v>0.375</v>
      </c>
      <c r="D57" s="164">
        <v>12.5</v>
      </c>
      <c r="E57" s="576">
        <v>87.87500000000001</v>
      </c>
      <c r="F57" s="7"/>
      <c r="G57" s="7"/>
      <c r="H57" s="437"/>
      <c r="I57" s="20"/>
    </row>
    <row r="58" spans="1:8" ht="23.25" customHeight="1">
      <c r="A58" s="46" t="s">
        <v>110</v>
      </c>
      <c r="B58" s="24">
        <v>13.6</v>
      </c>
      <c r="C58" s="23">
        <v>11.9</v>
      </c>
      <c r="D58" s="23">
        <v>22.1</v>
      </c>
      <c r="E58" s="577">
        <f>D58*4+C58*9+B58*4</f>
        <v>249.9</v>
      </c>
      <c r="F58" s="450"/>
      <c r="G58" s="434"/>
      <c r="H58" s="437"/>
    </row>
    <row r="59" spans="1:8" s="19" customFormat="1" ht="16.5" customHeight="1">
      <c r="A59" s="97" t="s">
        <v>80</v>
      </c>
      <c r="B59" s="581">
        <v>0.2</v>
      </c>
      <c r="C59" s="581">
        <v>0</v>
      </c>
      <c r="D59" s="581">
        <v>18.3</v>
      </c>
      <c r="E59" s="577">
        <f>D59*4+C59*9+B59*4</f>
        <v>74</v>
      </c>
      <c r="F59" s="450"/>
      <c r="G59" s="434"/>
      <c r="H59" s="438"/>
    </row>
    <row r="60" spans="1:8" s="456" customFormat="1" ht="16.5" customHeight="1">
      <c r="A60" s="226" t="s">
        <v>19</v>
      </c>
      <c r="B60" s="582">
        <v>4.919999999999999</v>
      </c>
      <c r="C60" s="582">
        <v>0.84</v>
      </c>
      <c r="D60" s="582">
        <v>21.66</v>
      </c>
      <c r="E60" s="577">
        <v>113.88</v>
      </c>
      <c r="F60" s="450"/>
      <c r="G60" s="434"/>
      <c r="H60" s="248"/>
    </row>
    <row r="61" spans="1:8" ht="16.5" customHeight="1">
      <c r="A61" s="206" t="s">
        <v>22</v>
      </c>
      <c r="B61" s="582">
        <v>1.41</v>
      </c>
      <c r="C61" s="582">
        <v>0.3</v>
      </c>
      <c r="D61" s="582">
        <v>13.11</v>
      </c>
      <c r="E61" s="577">
        <v>60.78000000000001</v>
      </c>
      <c r="F61" s="91">
        <v>32.5</v>
      </c>
      <c r="G61" s="434" t="e">
        <f>#REF!*F61/1000</f>
        <v>#REF!</v>
      </c>
      <c r="H61" s="432"/>
    </row>
    <row r="62" spans="1:8" ht="37.5" customHeight="1">
      <c r="A62" s="46" t="s">
        <v>649</v>
      </c>
      <c r="B62" s="24">
        <v>2.5</v>
      </c>
      <c r="C62" s="24">
        <v>5.4</v>
      </c>
      <c r="D62" s="24">
        <v>15</v>
      </c>
      <c r="E62" s="577">
        <f>D62*4+C62*9+B62*4</f>
        <v>118.6</v>
      </c>
      <c r="F62" s="434"/>
      <c r="G62" s="434"/>
      <c r="H62" s="432"/>
    </row>
    <row r="63" spans="1:9" s="4" customFormat="1" ht="24.75" customHeight="1">
      <c r="A63" s="991" t="s">
        <v>44</v>
      </c>
      <c r="B63" s="991"/>
      <c r="C63" s="991"/>
      <c r="D63" s="991"/>
      <c r="E63" s="991"/>
      <c r="F63" s="991"/>
      <c r="G63" s="991"/>
      <c r="H63" s="449"/>
      <c r="I63" s="20"/>
    </row>
    <row r="64" spans="1:8" s="40" customFormat="1" ht="16.5" customHeight="1">
      <c r="A64" s="1070" t="s">
        <v>14</v>
      </c>
      <c r="B64" s="1070"/>
      <c r="C64" s="1070"/>
      <c r="D64" s="1070"/>
      <c r="E64" s="1070"/>
      <c r="F64" s="1071" t="s">
        <v>66</v>
      </c>
      <c r="G64" s="1071" t="s">
        <v>67</v>
      </c>
      <c r="H64" s="465"/>
    </row>
    <row r="65" spans="1:9" s="466" customFormat="1" ht="16.5" customHeight="1">
      <c r="A65" s="1070"/>
      <c r="B65" s="1070" t="s">
        <v>642</v>
      </c>
      <c r="C65" s="1070" t="s">
        <v>643</v>
      </c>
      <c r="D65" s="1070" t="s">
        <v>644</v>
      </c>
      <c r="E65" s="1070" t="s">
        <v>625</v>
      </c>
      <c r="F65" s="1071"/>
      <c r="G65" s="1071"/>
      <c r="H65" s="465"/>
      <c r="I65" s="1"/>
    </row>
    <row r="66" spans="1:8" s="5" customFormat="1" ht="16.5" customHeight="1">
      <c r="A66" s="1070"/>
      <c r="B66" s="1070"/>
      <c r="C66" s="1070"/>
      <c r="D66" s="1070"/>
      <c r="E66" s="1070"/>
      <c r="F66" s="1071"/>
      <c r="G66" s="1071"/>
      <c r="H66" s="465"/>
    </row>
    <row r="67" spans="1:8" s="5" customFormat="1" ht="16.5" customHeight="1">
      <c r="A67" s="568" t="s">
        <v>69</v>
      </c>
      <c r="B67" s="589">
        <f>B68+B69+B70+B71+B72+B73</f>
        <v>25.529999999999998</v>
      </c>
      <c r="C67" s="589">
        <f>C68+C69+C70+C71+C72+C73</f>
        <v>17.740000000000002</v>
      </c>
      <c r="D67" s="589">
        <f>D68+D69+D70+D71+D72+D73</f>
        <v>112.17</v>
      </c>
      <c r="E67" s="589">
        <f>E68+E69+E70+E71+E72+E73</f>
        <v>710.46</v>
      </c>
      <c r="F67" s="493"/>
      <c r="G67" s="493"/>
      <c r="H67" s="465"/>
    </row>
    <row r="68" spans="1:8" ht="16.5" customHeight="1">
      <c r="A68" s="224" t="s">
        <v>650</v>
      </c>
      <c r="B68" s="586">
        <v>1.1</v>
      </c>
      <c r="C68" s="586">
        <v>0</v>
      </c>
      <c r="D68" s="586">
        <v>1.2</v>
      </c>
      <c r="E68" s="576">
        <f>D68*4+C68*9+B68*4</f>
        <v>9.2</v>
      </c>
      <c r="F68" s="431"/>
      <c r="G68" s="431" t="e">
        <f>#REF!</f>
        <v>#REF!</v>
      </c>
      <c r="H68" s="465"/>
    </row>
    <row r="69" spans="1:8" s="5" customFormat="1" ht="16.5" customHeight="1">
      <c r="A69" s="29" t="s">
        <v>24</v>
      </c>
      <c r="B69" s="586">
        <v>12.4</v>
      </c>
      <c r="C69" s="586">
        <v>11.9</v>
      </c>
      <c r="D69" s="586">
        <v>25.6</v>
      </c>
      <c r="E69" s="576">
        <f>D69*4+C69*9+B69*4</f>
        <v>259.1</v>
      </c>
      <c r="F69" s="434"/>
      <c r="G69" s="434" t="e">
        <f>SUM(#REF!)</f>
        <v>#REF!</v>
      </c>
      <c r="H69" s="465"/>
    </row>
    <row r="70" spans="1:8" ht="16.5" customHeight="1">
      <c r="A70" s="27" t="s">
        <v>74</v>
      </c>
      <c r="B70" s="24">
        <v>4</v>
      </c>
      <c r="C70" s="24">
        <v>3.9</v>
      </c>
      <c r="D70" s="24">
        <v>19.6</v>
      </c>
      <c r="E70" s="28">
        <f>B70*4+C70*9+D70*4</f>
        <v>129.5</v>
      </c>
      <c r="F70" s="431"/>
      <c r="G70" s="431"/>
      <c r="H70" s="426"/>
    </row>
    <row r="71" spans="1:8" ht="16.5" customHeight="1">
      <c r="A71" s="226" t="s">
        <v>19</v>
      </c>
      <c r="B71" s="582">
        <v>4.919999999999999</v>
      </c>
      <c r="C71" s="582">
        <v>0.84</v>
      </c>
      <c r="D71" s="582">
        <v>21.66</v>
      </c>
      <c r="E71" s="577">
        <v>113.88</v>
      </c>
      <c r="F71" s="91">
        <v>40.3</v>
      </c>
      <c r="G71" s="434" t="e">
        <f>#REF!*F71/1000</f>
        <v>#REF!</v>
      </c>
      <c r="H71" s="441"/>
    </row>
    <row r="72" spans="1:8" s="5" customFormat="1" ht="16.5" customHeight="1">
      <c r="A72" s="206" t="s">
        <v>22</v>
      </c>
      <c r="B72" s="582">
        <v>1.41</v>
      </c>
      <c r="C72" s="582">
        <v>0.3</v>
      </c>
      <c r="D72" s="582">
        <v>13.11</v>
      </c>
      <c r="E72" s="577">
        <v>60.78000000000001</v>
      </c>
      <c r="F72" s="91">
        <v>32.5</v>
      </c>
      <c r="G72" s="434" t="e">
        <f>#REF!*F72/1000</f>
        <v>#REF!</v>
      </c>
      <c r="H72" s="187"/>
    </row>
    <row r="73" spans="1:8" s="5" customFormat="1" ht="16.5" customHeight="1">
      <c r="A73" s="49" t="s">
        <v>121</v>
      </c>
      <c r="B73" s="581">
        <v>1.7</v>
      </c>
      <c r="C73" s="581">
        <v>0.8</v>
      </c>
      <c r="D73" s="581">
        <v>31</v>
      </c>
      <c r="E73" s="577">
        <f>D73*4+C73*9+B73*4</f>
        <v>138</v>
      </c>
      <c r="F73" s="91">
        <v>58.5</v>
      </c>
      <c r="G73" s="434" t="e">
        <f>F73*#REF!/1000</f>
        <v>#REF!</v>
      </c>
      <c r="H73" s="583"/>
    </row>
    <row r="74" spans="1:8" s="5" customFormat="1" ht="24.75" customHeight="1">
      <c r="A74" s="991" t="s">
        <v>46</v>
      </c>
      <c r="B74" s="991"/>
      <c r="C74" s="991"/>
      <c r="D74" s="991"/>
      <c r="E74" s="991"/>
      <c r="F74" s="991"/>
      <c r="G74" s="991"/>
      <c r="H74" s="536"/>
    </row>
    <row r="75" spans="1:8" ht="18" customHeight="1">
      <c r="A75" s="1070" t="s">
        <v>14</v>
      </c>
      <c r="B75" s="1070"/>
      <c r="C75" s="1070"/>
      <c r="D75" s="1070"/>
      <c r="E75" s="1070"/>
      <c r="F75" s="1071" t="s">
        <v>66</v>
      </c>
      <c r="G75" s="1071" t="s">
        <v>67</v>
      </c>
      <c r="H75" s="441"/>
    </row>
    <row r="76" spans="1:8" ht="18" customHeight="1">
      <c r="A76" s="1070"/>
      <c r="B76" s="1070" t="s">
        <v>642</v>
      </c>
      <c r="C76" s="1070" t="s">
        <v>643</v>
      </c>
      <c r="D76" s="1070" t="s">
        <v>644</v>
      </c>
      <c r="E76" s="1070" t="s">
        <v>625</v>
      </c>
      <c r="F76" s="1071"/>
      <c r="G76" s="1071"/>
      <c r="H76" s="426"/>
    </row>
    <row r="77" spans="1:8" ht="18" customHeight="1">
      <c r="A77" s="1070"/>
      <c r="B77" s="1070"/>
      <c r="C77" s="1070"/>
      <c r="D77" s="1070"/>
      <c r="E77" s="1070"/>
      <c r="F77" s="1071"/>
      <c r="G77" s="1071"/>
      <c r="H77" s="427"/>
    </row>
    <row r="78" spans="1:8" s="5" customFormat="1" ht="18" customHeight="1">
      <c r="A78" s="568" t="s">
        <v>69</v>
      </c>
      <c r="B78" s="591">
        <f>B79+B80+B81+B84+B85+B86+B87</f>
        <v>19.46</v>
      </c>
      <c r="C78" s="592">
        <f>C79+C80+C81+C84+C85+C86+C87</f>
        <v>20.75</v>
      </c>
      <c r="D78" s="592">
        <f>D79+D80+D81+D84+D85+D86+D87</f>
        <v>111.83</v>
      </c>
      <c r="E78" s="592">
        <f>E79+E80+E81+E84+E85+E86+E87</f>
        <v>711.91</v>
      </c>
      <c r="F78" s="493"/>
      <c r="G78" s="493"/>
      <c r="H78" s="438"/>
    </row>
    <row r="79" spans="1:8" s="5" customFormat="1" ht="27" customHeight="1">
      <c r="A79" s="34" t="s">
        <v>378</v>
      </c>
      <c r="B79" s="582">
        <v>0.5</v>
      </c>
      <c r="C79" s="582">
        <v>3.2</v>
      </c>
      <c r="D79" s="582">
        <v>5.2</v>
      </c>
      <c r="E79" s="577">
        <f>D79*4+C79*9+B79*4</f>
        <v>51.6</v>
      </c>
      <c r="F79" s="434"/>
      <c r="G79" s="434" t="e">
        <f>SUM(#REF!)</f>
        <v>#REF!</v>
      </c>
      <c r="H79" s="438"/>
    </row>
    <row r="80" spans="1:8" s="5" customFormat="1" ht="27" customHeight="1">
      <c r="A80" s="46" t="s">
        <v>651</v>
      </c>
      <c r="B80" s="581">
        <v>4.7</v>
      </c>
      <c r="C80" s="581">
        <v>8.9</v>
      </c>
      <c r="D80" s="581">
        <v>4.2</v>
      </c>
      <c r="E80" s="577">
        <f>D80*4+C80*9+B80*4</f>
        <v>115.7</v>
      </c>
      <c r="F80" s="434"/>
      <c r="G80" s="434" t="e">
        <f>SUM(#REF!)</f>
        <v>#REF!</v>
      </c>
      <c r="H80" s="438"/>
    </row>
    <row r="81" spans="1:8" s="19" customFormat="1" ht="27" customHeight="1">
      <c r="A81" s="593" t="s">
        <v>652</v>
      </c>
      <c r="B81" s="582">
        <v>5.67</v>
      </c>
      <c r="C81" s="582">
        <v>2.79</v>
      </c>
      <c r="D81" s="582">
        <v>35.28</v>
      </c>
      <c r="E81" s="577">
        <f>D81*4+C81*9+B81*4</f>
        <v>188.91000000000003</v>
      </c>
      <c r="F81" s="434"/>
      <c r="G81" s="434" t="e">
        <f>SUM(#REF!)</f>
        <v>#REF!</v>
      </c>
      <c r="H81" s="451"/>
    </row>
    <row r="82" spans="1:8" ht="39.75" customHeight="1">
      <c r="A82" s="49" t="s">
        <v>53</v>
      </c>
      <c r="B82" s="578"/>
      <c r="C82" s="578"/>
      <c r="D82" s="578"/>
      <c r="E82" s="578"/>
      <c r="F82" s="468">
        <v>81.67</v>
      </c>
      <c r="G82" s="434" t="e">
        <f>#REF!*F82/1000</f>
        <v>#REF!</v>
      </c>
      <c r="H82" s="469"/>
    </row>
    <row r="83" spans="1:8" ht="18" customHeight="1">
      <c r="A83" s="49" t="s">
        <v>54</v>
      </c>
      <c r="B83" s="578"/>
      <c r="C83" s="578"/>
      <c r="D83" s="578"/>
      <c r="E83" s="578"/>
      <c r="F83" s="445"/>
      <c r="G83" s="445"/>
      <c r="H83" s="469"/>
    </row>
    <row r="84" spans="1:9" s="5" customFormat="1" ht="27" customHeight="1">
      <c r="A84" s="34" t="s">
        <v>105</v>
      </c>
      <c r="B84" s="586">
        <v>0.8</v>
      </c>
      <c r="C84" s="463">
        <v>0</v>
      </c>
      <c r="D84" s="586">
        <v>22.6</v>
      </c>
      <c r="E84" s="576">
        <f>D84*4+C84*9+B84*4</f>
        <v>93.60000000000001</v>
      </c>
      <c r="F84" s="464"/>
      <c r="G84" s="440"/>
      <c r="H84" s="596"/>
      <c r="I84" s="597"/>
    </row>
    <row r="85" spans="1:8" s="5" customFormat="1" ht="18" customHeight="1">
      <c r="A85" s="226" t="s">
        <v>19</v>
      </c>
      <c r="B85" s="582">
        <v>3.28</v>
      </c>
      <c r="C85" s="582">
        <v>0.56</v>
      </c>
      <c r="D85" s="582">
        <v>14.44</v>
      </c>
      <c r="E85" s="577">
        <v>75.92</v>
      </c>
      <c r="F85" s="91">
        <v>40.3</v>
      </c>
      <c r="G85" s="434" t="e">
        <f>#REF!*F85/1000</f>
        <v>#REF!</v>
      </c>
      <c r="H85" s="451"/>
    </row>
    <row r="86" spans="1:8" s="5" customFormat="1" ht="18" customHeight="1">
      <c r="A86" s="206" t="s">
        <v>22</v>
      </c>
      <c r="B86" s="582">
        <v>1.41</v>
      </c>
      <c r="C86" s="582">
        <v>0.3</v>
      </c>
      <c r="D86" s="582">
        <v>13.11</v>
      </c>
      <c r="E86" s="577">
        <v>60.78000000000001</v>
      </c>
      <c r="F86" s="91">
        <v>32.5</v>
      </c>
      <c r="G86" s="434" t="e">
        <f>#REF!*F86/1000</f>
        <v>#REF!</v>
      </c>
      <c r="H86" s="451"/>
    </row>
    <row r="87" spans="1:8" ht="42.75" customHeight="1">
      <c r="A87" s="46" t="s">
        <v>653</v>
      </c>
      <c r="B87" s="24">
        <v>3.1</v>
      </c>
      <c r="C87" s="24">
        <v>5</v>
      </c>
      <c r="D87" s="24">
        <v>17</v>
      </c>
      <c r="E87" s="577">
        <f>D87*4+C87*9+B87*4</f>
        <v>125.4</v>
      </c>
      <c r="F87" s="450">
        <v>9.62</v>
      </c>
      <c r="G87" s="434">
        <f>F87</f>
        <v>9.62</v>
      </c>
      <c r="H87" s="426"/>
    </row>
    <row r="88" spans="1:8" ht="27" customHeight="1">
      <c r="A88" s="991" t="s">
        <v>47</v>
      </c>
      <c r="B88" s="991"/>
      <c r="C88" s="991"/>
      <c r="D88" s="991"/>
      <c r="E88" s="991"/>
      <c r="F88" s="991"/>
      <c r="G88" s="991"/>
      <c r="H88" s="426"/>
    </row>
    <row r="89" spans="1:8" ht="18" customHeight="1">
      <c r="A89" s="1070" t="s">
        <v>14</v>
      </c>
      <c r="B89" s="1070"/>
      <c r="C89" s="1070"/>
      <c r="D89" s="1070"/>
      <c r="E89" s="1070"/>
      <c r="F89" s="1071" t="s">
        <v>66</v>
      </c>
      <c r="G89" s="1071" t="s">
        <v>67</v>
      </c>
      <c r="H89" s="509"/>
    </row>
    <row r="90" spans="1:8" ht="18" customHeight="1">
      <c r="A90" s="1070"/>
      <c r="B90" s="1070" t="s">
        <v>642</v>
      </c>
      <c r="C90" s="1070" t="s">
        <v>643</v>
      </c>
      <c r="D90" s="1070" t="s">
        <v>644</v>
      </c>
      <c r="E90" s="1070" t="s">
        <v>625</v>
      </c>
      <c r="F90" s="1071"/>
      <c r="G90" s="1071"/>
      <c r="H90" s="427"/>
    </row>
    <row r="91" spans="1:8" ht="18" customHeight="1">
      <c r="A91" s="1070"/>
      <c r="B91" s="1070"/>
      <c r="C91" s="1070"/>
      <c r="D91" s="1070"/>
      <c r="E91" s="1070"/>
      <c r="F91" s="1071"/>
      <c r="G91" s="1071"/>
      <c r="H91" s="432"/>
    </row>
    <row r="92" spans="1:8" ht="18" customHeight="1">
      <c r="A92" s="568" t="s">
        <v>69</v>
      </c>
      <c r="B92" s="81">
        <f>B93+B94+B95+B96+B97+B98</f>
        <v>28.47</v>
      </c>
      <c r="C92" s="81">
        <f>C93+C94+C95+C96+C97+C98</f>
        <v>21</v>
      </c>
      <c r="D92" s="81">
        <f>D93+D94+D95+D96+D97+D98</f>
        <v>93.96000000000001</v>
      </c>
      <c r="E92" s="81">
        <f>E93+E94+E95+E96+E97+E98</f>
        <v>678.72</v>
      </c>
      <c r="F92" s="505"/>
      <c r="G92" s="505"/>
      <c r="H92" s="432"/>
    </row>
    <row r="93" spans="1:8" ht="18" customHeight="1">
      <c r="A93" s="89" t="s">
        <v>81</v>
      </c>
      <c r="B93" s="506">
        <v>10.7</v>
      </c>
      <c r="C93" s="506">
        <v>5.9</v>
      </c>
      <c r="D93" s="506">
        <v>0.9</v>
      </c>
      <c r="E93" s="577">
        <f>D93*4+C93*9+B93*4</f>
        <v>99.5</v>
      </c>
      <c r="F93" s="434"/>
      <c r="G93" s="434"/>
      <c r="H93" s="432"/>
    </row>
    <row r="94" spans="1:8" ht="27" customHeight="1">
      <c r="A94" s="46" t="s">
        <v>654</v>
      </c>
      <c r="B94" s="580">
        <v>8.5</v>
      </c>
      <c r="C94" s="580">
        <v>9.5</v>
      </c>
      <c r="D94" s="580">
        <v>10.7</v>
      </c>
      <c r="E94" s="577">
        <f>D94*4+C94*9+B94*4</f>
        <v>162.3</v>
      </c>
      <c r="F94" s="38"/>
      <c r="G94" s="449" t="e">
        <f>SUM(#REF!)</f>
        <v>#REF!</v>
      </c>
      <c r="H94" s="432"/>
    </row>
    <row r="95" spans="1:8" s="39" customFormat="1" ht="18" customHeight="1">
      <c r="A95" s="29" t="s">
        <v>23</v>
      </c>
      <c r="B95" s="463">
        <v>3.6</v>
      </c>
      <c r="C95" s="586">
        <v>4.5</v>
      </c>
      <c r="D95" s="463">
        <v>23.1</v>
      </c>
      <c r="E95" s="28">
        <f>D95*4+C95*9+B95*4</f>
        <v>147.3</v>
      </c>
      <c r="F95" s="479"/>
      <c r="G95" s="479" t="e">
        <f>SUM(#REF!)</f>
        <v>#REF!</v>
      </c>
      <c r="H95" s="482"/>
    </row>
    <row r="96" spans="1:8" s="39" customFormat="1" ht="54.75" customHeight="1">
      <c r="A96" s="34" t="s">
        <v>79</v>
      </c>
      <c r="B96" s="586">
        <v>0.16</v>
      </c>
      <c r="C96" s="463">
        <v>0.1</v>
      </c>
      <c r="D96" s="586">
        <v>28.1</v>
      </c>
      <c r="E96" s="576">
        <f>D96*4+C96*9+B96*4</f>
        <v>113.94000000000001</v>
      </c>
      <c r="F96" s="434"/>
      <c r="G96" s="434"/>
      <c r="H96" s="451"/>
    </row>
    <row r="97" spans="1:8" s="4" customFormat="1" ht="18" customHeight="1">
      <c r="A97" s="226" t="s">
        <v>19</v>
      </c>
      <c r="B97" s="582">
        <v>4.099999999999999</v>
      </c>
      <c r="C97" s="582">
        <v>0.7</v>
      </c>
      <c r="D97" s="582">
        <v>18.05</v>
      </c>
      <c r="E97" s="577">
        <v>94.9</v>
      </c>
      <c r="F97" s="434"/>
      <c r="G97" s="434"/>
      <c r="H97" s="426"/>
    </row>
    <row r="98" spans="1:8" s="4" customFormat="1" ht="18" customHeight="1">
      <c r="A98" s="206" t="s">
        <v>22</v>
      </c>
      <c r="B98" s="582">
        <v>1.41</v>
      </c>
      <c r="C98" s="582">
        <v>0.3</v>
      </c>
      <c r="D98" s="582">
        <v>13.11</v>
      </c>
      <c r="E98" s="577">
        <v>60.78000000000001</v>
      </c>
      <c r="F98" s="91">
        <v>32.5</v>
      </c>
      <c r="G98" s="434" t="e">
        <f>#REF!*F98/1000</f>
        <v>#REF!</v>
      </c>
      <c r="H98" s="461"/>
    </row>
    <row r="99" spans="1:8" s="4" customFormat="1" ht="27" customHeight="1">
      <c r="A99" s="991" t="s">
        <v>49</v>
      </c>
      <c r="B99" s="991"/>
      <c r="C99" s="991"/>
      <c r="D99" s="991"/>
      <c r="E99" s="991"/>
      <c r="F99" s="991"/>
      <c r="G99" s="991"/>
      <c r="H99" s="441"/>
    </row>
    <row r="100" spans="1:8" s="4" customFormat="1" ht="18" customHeight="1">
      <c r="A100" s="1070" t="s">
        <v>14</v>
      </c>
      <c r="B100" s="1070"/>
      <c r="C100" s="1070"/>
      <c r="D100" s="1070"/>
      <c r="E100" s="1070"/>
      <c r="F100" s="1071" t="s">
        <v>66</v>
      </c>
      <c r="G100" s="1071" t="s">
        <v>67</v>
      </c>
      <c r="H100" s="426"/>
    </row>
    <row r="101" spans="1:8" s="4" customFormat="1" ht="18" customHeight="1">
      <c r="A101" s="1070"/>
      <c r="B101" s="1070" t="s">
        <v>642</v>
      </c>
      <c r="C101" s="1070" t="s">
        <v>643</v>
      </c>
      <c r="D101" s="1070" t="s">
        <v>644</v>
      </c>
      <c r="E101" s="1070" t="s">
        <v>625</v>
      </c>
      <c r="F101" s="1071"/>
      <c r="G101" s="1071"/>
      <c r="H101" s="507"/>
    </row>
    <row r="102" spans="1:8" s="4" customFormat="1" ht="18" customHeight="1">
      <c r="A102" s="1070"/>
      <c r="B102" s="1070"/>
      <c r="C102" s="1070"/>
      <c r="D102" s="1070"/>
      <c r="E102" s="1070"/>
      <c r="F102" s="1071"/>
      <c r="G102" s="1071"/>
      <c r="H102" s="427"/>
    </row>
    <row r="103" spans="1:8" s="4" customFormat="1" ht="18" customHeight="1">
      <c r="A103" s="568" t="s">
        <v>69</v>
      </c>
      <c r="B103" s="127">
        <f>B104+B105+B106+B107+B108+B110+B111</f>
        <v>26.559999999999995</v>
      </c>
      <c r="C103" s="127">
        <f>C104+C105+C106+C107+C108+C110+C111</f>
        <v>32.266666666666666</v>
      </c>
      <c r="D103" s="127">
        <f>D104+D105+D106+D107+D108+D110+D111</f>
        <v>62.876666666666665</v>
      </c>
      <c r="E103" s="127">
        <f>E104+E105+E106+E107+E108+E110+E111</f>
        <v>648.1466666666666</v>
      </c>
      <c r="F103" s="508"/>
      <c r="G103" s="505"/>
      <c r="H103" s="432"/>
    </row>
    <row r="104" spans="1:8" s="4" customFormat="1" ht="27" customHeight="1">
      <c r="A104" s="46" t="s">
        <v>111</v>
      </c>
      <c r="B104" s="38">
        <v>0.1</v>
      </c>
      <c r="C104" s="23">
        <v>7.3</v>
      </c>
      <c r="D104" s="23">
        <v>0.1</v>
      </c>
      <c r="E104" s="577">
        <f>D104*4+C104*9+B104*4</f>
        <v>66.50000000000001</v>
      </c>
      <c r="F104" s="431"/>
      <c r="G104" s="431"/>
      <c r="H104" s="432"/>
    </row>
    <row r="105" spans="1:8" s="4" customFormat="1" ht="18" customHeight="1">
      <c r="A105" s="206" t="s">
        <v>112</v>
      </c>
      <c r="B105" s="582">
        <v>3.45</v>
      </c>
      <c r="C105" s="582">
        <v>4.35</v>
      </c>
      <c r="D105" s="582">
        <v>0</v>
      </c>
      <c r="E105" s="577">
        <f>D105*4+C105*9+B105*4</f>
        <v>52.95</v>
      </c>
      <c r="F105" s="57"/>
      <c r="G105" s="57"/>
      <c r="H105" s="473"/>
    </row>
    <row r="106" spans="1:8" s="4" customFormat="1" ht="18" customHeight="1">
      <c r="A106" s="206" t="s">
        <v>22</v>
      </c>
      <c r="B106" s="582">
        <v>1.41</v>
      </c>
      <c r="C106" s="582">
        <v>0.3</v>
      </c>
      <c r="D106" s="582">
        <v>13.11</v>
      </c>
      <c r="E106" s="577">
        <v>60.78000000000001</v>
      </c>
      <c r="F106" s="91">
        <v>32.5</v>
      </c>
      <c r="G106" s="434" t="e">
        <f>#REF!*F106/1000</f>
        <v>#REF!</v>
      </c>
      <c r="H106" s="474"/>
    </row>
    <row r="107" spans="1:8" s="4" customFormat="1" ht="18" customHeight="1">
      <c r="A107" s="224" t="s">
        <v>655</v>
      </c>
      <c r="B107" s="581">
        <v>13.2</v>
      </c>
      <c r="C107" s="581">
        <v>15.416666666666666</v>
      </c>
      <c r="D107" s="582">
        <v>0.4166666666666667</v>
      </c>
      <c r="E107" s="577">
        <f>D107*4+C107*9+B107*4</f>
        <v>193.21666666666664</v>
      </c>
      <c r="F107" s="434"/>
      <c r="G107" s="434" t="e">
        <f>SUM(#REF!)</f>
        <v>#REF!</v>
      </c>
      <c r="H107" s="474"/>
    </row>
    <row r="108" spans="1:8" s="4" customFormat="1" ht="18" customHeight="1">
      <c r="A108" s="27" t="s">
        <v>25</v>
      </c>
      <c r="B108" s="24">
        <v>4.1</v>
      </c>
      <c r="C108" s="24">
        <v>4.2</v>
      </c>
      <c r="D108" s="24">
        <v>12.9</v>
      </c>
      <c r="E108" s="577">
        <f>D108*4+C108*9+B108*4</f>
        <v>105.80000000000001</v>
      </c>
      <c r="F108" s="434"/>
      <c r="G108" s="434" t="e">
        <f>SUM(#REF!)</f>
        <v>#REF!</v>
      </c>
      <c r="H108" s="474"/>
    </row>
    <row r="109" spans="1:8" ht="18" customHeight="1">
      <c r="A109" s="27" t="s">
        <v>65</v>
      </c>
      <c r="B109" s="582">
        <v>3</v>
      </c>
      <c r="C109" s="582">
        <v>7</v>
      </c>
      <c r="D109" s="582">
        <v>16.8</v>
      </c>
      <c r="E109" s="595">
        <f>D109*4+C109*9+B109*4</f>
        <v>142.2</v>
      </c>
      <c r="F109" s="434"/>
      <c r="G109" s="434" t="e">
        <f>SUM(#REF!)</f>
        <v>#REF!</v>
      </c>
      <c r="H109" s="462"/>
    </row>
    <row r="110" spans="1:10" ht="18.75" customHeight="1">
      <c r="A110" s="97" t="s">
        <v>80</v>
      </c>
      <c r="B110" s="581">
        <v>0.2</v>
      </c>
      <c r="C110" s="581">
        <v>0</v>
      </c>
      <c r="D110" s="581">
        <v>18.3</v>
      </c>
      <c r="E110" s="577">
        <f>D110*4+C110*9+B110*4</f>
        <v>74</v>
      </c>
      <c r="F110" s="450"/>
      <c r="G110" s="434"/>
      <c r="H110" s="442"/>
      <c r="I110" s="442"/>
      <c r="J110" s="442"/>
    </row>
    <row r="111" spans="1:10" ht="18.75" customHeight="1">
      <c r="A111" s="226" t="s">
        <v>19</v>
      </c>
      <c r="B111" s="582">
        <v>4.1</v>
      </c>
      <c r="C111" s="582">
        <v>0.7</v>
      </c>
      <c r="D111" s="582">
        <v>18.05</v>
      </c>
      <c r="E111" s="577">
        <v>94.9</v>
      </c>
      <c r="F111" s="91">
        <v>40.3</v>
      </c>
      <c r="G111" s="434" t="e">
        <f>#REF!*F111/1000</f>
        <v>#REF!</v>
      </c>
      <c r="H111" s="442"/>
      <c r="I111" s="442"/>
      <c r="J111" s="442"/>
    </row>
    <row r="112" spans="1:10" ht="27.75" customHeight="1">
      <c r="A112" s="991" t="s">
        <v>50</v>
      </c>
      <c r="B112" s="991"/>
      <c r="C112" s="991"/>
      <c r="D112" s="991"/>
      <c r="E112" s="991"/>
      <c r="F112" s="991"/>
      <c r="G112" s="991"/>
      <c r="H112" s="426"/>
      <c r="I112" s="442"/>
      <c r="J112" s="442"/>
    </row>
    <row r="113" spans="1:10" ht="18" customHeight="1">
      <c r="A113" s="1070" t="s">
        <v>14</v>
      </c>
      <c r="B113" s="1070"/>
      <c r="C113" s="1070"/>
      <c r="D113" s="1070"/>
      <c r="E113" s="1070"/>
      <c r="F113" s="1071" t="s">
        <v>66</v>
      </c>
      <c r="G113" s="1071" t="s">
        <v>67</v>
      </c>
      <c r="H113" s="426"/>
      <c r="I113" s="442"/>
      <c r="J113" s="442"/>
    </row>
    <row r="114" spans="1:10" ht="18" customHeight="1">
      <c r="A114" s="1070"/>
      <c r="B114" s="1070" t="s">
        <v>642</v>
      </c>
      <c r="C114" s="1070" t="s">
        <v>643</v>
      </c>
      <c r="D114" s="1070" t="s">
        <v>644</v>
      </c>
      <c r="E114" s="1070" t="s">
        <v>625</v>
      </c>
      <c r="F114" s="1071"/>
      <c r="G114" s="1071"/>
      <c r="H114" s="426"/>
      <c r="I114" s="442"/>
      <c r="J114" s="442"/>
    </row>
    <row r="115" spans="1:10" ht="18" customHeight="1">
      <c r="A115" s="1070"/>
      <c r="B115" s="1070"/>
      <c r="C115" s="1070"/>
      <c r="D115" s="1070"/>
      <c r="E115" s="1070"/>
      <c r="F115" s="1071"/>
      <c r="G115" s="1071"/>
      <c r="H115" s="426"/>
      <c r="I115" s="442"/>
      <c r="J115" s="442"/>
    </row>
    <row r="116" spans="1:10" s="5" customFormat="1" ht="18" customHeight="1">
      <c r="A116" s="81" t="s">
        <v>69</v>
      </c>
      <c r="B116" s="584">
        <f>B117+B118+B119+B120+B121+B122</f>
        <v>19.59</v>
      </c>
      <c r="C116" s="81">
        <f>C117+C118+C119+C120+C121+C122</f>
        <v>21.36</v>
      </c>
      <c r="D116" s="81">
        <f>D117+D118+D119+D120+D121+D122</f>
        <v>103.85</v>
      </c>
      <c r="E116" s="81">
        <f>E117+E118+E119+E120+E121+E122</f>
        <v>685.9999999999999</v>
      </c>
      <c r="F116" s="504"/>
      <c r="G116" s="504"/>
      <c r="H116" s="451"/>
      <c r="I116" s="471"/>
      <c r="J116" s="471"/>
    </row>
    <row r="117" spans="1:10" s="5" customFormat="1" ht="27" customHeight="1">
      <c r="A117" s="46" t="s">
        <v>646</v>
      </c>
      <c r="B117" s="24">
        <v>2</v>
      </c>
      <c r="C117" s="24">
        <v>3.2</v>
      </c>
      <c r="D117" s="582">
        <v>20.2</v>
      </c>
      <c r="E117" s="577">
        <f>D117*4+C117*9+B117*4</f>
        <v>117.6</v>
      </c>
      <c r="F117" s="431"/>
      <c r="G117" s="431"/>
      <c r="H117" s="451"/>
      <c r="I117" s="471"/>
      <c r="J117" s="471"/>
    </row>
    <row r="118" spans="1:10" ht="22.5" customHeight="1">
      <c r="A118" s="15" t="s">
        <v>82</v>
      </c>
      <c r="B118" s="582">
        <v>7.8</v>
      </c>
      <c r="C118" s="582">
        <v>8.7</v>
      </c>
      <c r="D118" s="582">
        <v>26.4</v>
      </c>
      <c r="E118" s="577">
        <f>D118*4+C118*9+B118*4</f>
        <v>215.09999999999997</v>
      </c>
      <c r="F118" s="431"/>
      <c r="G118" s="431"/>
      <c r="H118" s="426"/>
      <c r="I118" s="442"/>
      <c r="J118" s="442"/>
    </row>
    <row r="119" spans="1:8" s="39" customFormat="1" ht="18" customHeight="1">
      <c r="A119" s="27" t="s">
        <v>656</v>
      </c>
      <c r="B119" s="23">
        <v>0.2</v>
      </c>
      <c r="C119" s="23">
        <v>0</v>
      </c>
      <c r="D119" s="23">
        <v>15.7</v>
      </c>
      <c r="E119" s="28">
        <f>B119*4+C119*9+D119*4</f>
        <v>63.599999999999994</v>
      </c>
      <c r="F119" s="24"/>
      <c r="G119" s="440"/>
      <c r="H119" s="451"/>
    </row>
    <row r="120" spans="1:8" s="4" customFormat="1" ht="33" customHeight="1">
      <c r="A120" s="46" t="s">
        <v>657</v>
      </c>
      <c r="B120" s="24">
        <v>4.9</v>
      </c>
      <c r="C120" s="24">
        <v>8.6</v>
      </c>
      <c r="D120" s="24">
        <v>14</v>
      </c>
      <c r="E120" s="577">
        <f>D120*4+C120*9+B120*4</f>
        <v>152.99999999999997</v>
      </c>
      <c r="F120" s="434"/>
      <c r="G120" s="434"/>
      <c r="H120" s="426"/>
    </row>
    <row r="121" spans="1:8" s="4" customFormat="1" ht="16.5" customHeight="1">
      <c r="A121" s="206" t="s">
        <v>22</v>
      </c>
      <c r="B121" s="582">
        <v>1.41</v>
      </c>
      <c r="C121" s="582">
        <v>0.3</v>
      </c>
      <c r="D121" s="582">
        <v>13.11</v>
      </c>
      <c r="E121" s="577">
        <v>60.78000000000001</v>
      </c>
      <c r="F121" s="91">
        <v>32.5</v>
      </c>
      <c r="G121" s="434" t="e">
        <f>#REF!*F121/1000</f>
        <v>#REF!</v>
      </c>
      <c r="H121" s="426"/>
    </row>
    <row r="122" spans="1:8" s="4" customFormat="1" ht="16.5" customHeight="1">
      <c r="A122" s="226" t="s">
        <v>19</v>
      </c>
      <c r="B122" s="582">
        <v>3.28</v>
      </c>
      <c r="C122" s="582">
        <v>0.56</v>
      </c>
      <c r="D122" s="582">
        <v>14.44</v>
      </c>
      <c r="E122" s="577">
        <v>75.92</v>
      </c>
      <c r="F122" s="431"/>
      <c r="G122" s="431"/>
      <c r="H122" s="599"/>
    </row>
    <row r="123" spans="1:8" s="4" customFormat="1" ht="16.5" customHeight="1">
      <c r="A123" s="223" t="s">
        <v>68</v>
      </c>
      <c r="B123" s="600">
        <f>(B116+B103+B92+B78+B67+B56+B43+B33+B22+B7)/10</f>
        <v>24.442944444444443</v>
      </c>
      <c r="C123" s="600">
        <f>(C116+C103+C92+C78+C67+C56+C43+C33+C22+C7)/10</f>
        <v>22.91516666666667</v>
      </c>
      <c r="D123" s="600">
        <f>(D116+D103+D92+D78+D67+D56+D43+D33+D22+D7)/10</f>
        <v>97.10816666666666</v>
      </c>
      <c r="E123" s="600">
        <f>(E116+E103+E92+E78+E67+E56+E43+E33+E22+E7)/10</f>
        <v>692.4409444444445</v>
      </c>
      <c r="F123" s="453"/>
      <c r="G123" s="454" t="e">
        <f>(#REF!+#REF!+#REF!+#REF!+#REF!+#REF!+#REF!+#REF!+#REF!+#REF!)/10</f>
        <v>#REF!</v>
      </c>
      <c r="H123" s="432"/>
    </row>
    <row r="124" spans="1:8" s="4" customFormat="1" ht="18" customHeight="1">
      <c r="A124" s="519"/>
      <c r="B124" s="602"/>
      <c r="C124" s="603"/>
      <c r="D124" s="602"/>
      <c r="E124" s="602"/>
      <c r="F124" s="521"/>
      <c r="G124" s="521"/>
      <c r="H124" s="485"/>
    </row>
    <row r="125" spans="1:8" s="4" customFormat="1" ht="18" customHeight="1">
      <c r="A125" s="522"/>
      <c r="B125" s="523"/>
      <c r="C125" s="523"/>
      <c r="D125" s="523"/>
      <c r="E125" s="523"/>
      <c r="F125" s="521"/>
      <c r="G125" s="521"/>
      <c r="H125" s="485"/>
    </row>
    <row r="126" spans="1:8" ht="18" customHeight="1">
      <c r="A126" s="524"/>
      <c r="B126" s="520"/>
      <c r="C126" s="520"/>
      <c r="D126" s="520"/>
      <c r="E126" s="520"/>
      <c r="F126" s="521"/>
      <c r="G126" s="521"/>
      <c r="H126" s="485"/>
    </row>
    <row r="127" spans="1:8" s="4" customFormat="1" ht="18" customHeight="1">
      <c r="A127" s="525"/>
      <c r="B127" s="520"/>
      <c r="C127" s="520"/>
      <c r="D127" s="520"/>
      <c r="E127" s="520"/>
      <c r="F127" s="521"/>
      <c r="G127" s="521"/>
      <c r="H127" s="485"/>
    </row>
    <row r="128" spans="1:8" s="4" customFormat="1" ht="39.75" customHeight="1">
      <c r="A128" s="525"/>
      <c r="B128" s="526"/>
      <c r="C128" s="526"/>
      <c r="D128" s="526"/>
      <c r="E128" s="526"/>
      <c r="F128" s="521"/>
      <c r="G128" s="521"/>
      <c r="H128" s="485"/>
    </row>
    <row r="129" spans="1:8" ht="18" customHeight="1">
      <c r="A129" s="525"/>
      <c r="B129" s="526"/>
      <c r="C129" s="526"/>
      <c r="D129" s="526"/>
      <c r="E129" s="526"/>
      <c r="F129" s="521"/>
      <c r="G129" s="521"/>
      <c r="H129" s="485"/>
    </row>
    <row r="130" spans="1:8" ht="18" customHeight="1">
      <c r="A130" s="35"/>
      <c r="D130" s="36"/>
      <c r="E130" s="36"/>
      <c r="H130" s="485"/>
    </row>
    <row r="131" spans="1:8" ht="18" customHeight="1">
      <c r="A131" s="35"/>
      <c r="D131" s="36"/>
      <c r="E131" s="36"/>
      <c r="H131" s="485"/>
    </row>
    <row r="132" spans="1:8" ht="18" customHeight="1">
      <c r="A132" s="35"/>
      <c r="D132" s="36"/>
      <c r="E132" s="36"/>
      <c r="H132" s="485"/>
    </row>
    <row r="133" spans="1:8" ht="18" customHeight="1">
      <c r="A133" s="35"/>
      <c r="D133" s="36"/>
      <c r="E133" s="36"/>
      <c r="H133" s="441"/>
    </row>
    <row r="134" spans="1:8" ht="18" customHeight="1">
      <c r="A134" s="35"/>
      <c r="D134" s="36"/>
      <c r="E134" s="36"/>
      <c r="H134" s="426"/>
    </row>
    <row r="135" spans="1:8" ht="18" customHeight="1">
      <c r="A135" s="35"/>
      <c r="D135" s="36"/>
      <c r="E135" s="36"/>
      <c r="H135" s="441"/>
    </row>
    <row r="136" spans="1:8" ht="18" customHeight="1">
      <c r="A136" s="35"/>
      <c r="D136" s="36"/>
      <c r="E136" s="36"/>
      <c r="H136" s="474"/>
    </row>
    <row r="137" spans="1:8" ht="18" customHeight="1">
      <c r="A137" s="35"/>
      <c r="D137" s="36"/>
      <c r="E137" s="36"/>
      <c r="H137" s="427"/>
    </row>
    <row r="138" spans="1:8" ht="18" customHeight="1">
      <c r="A138" s="35"/>
      <c r="D138" s="36"/>
      <c r="E138" s="36"/>
      <c r="H138" s="432"/>
    </row>
    <row r="139" spans="4:8" ht="18" customHeight="1">
      <c r="D139" s="36"/>
      <c r="E139" s="577"/>
      <c r="F139" s="529"/>
      <c r="G139" s="529"/>
      <c r="H139" s="432"/>
    </row>
    <row r="140" spans="4:8" ht="18" customHeight="1">
      <c r="D140" s="36"/>
      <c r="E140" s="36"/>
      <c r="F140" s="36">
        <f>F139*30/100</f>
        <v>0</v>
      </c>
      <c r="G140" s="36">
        <f>G139*30/100</f>
        <v>0</v>
      </c>
      <c r="H140" s="432"/>
    </row>
    <row r="141" spans="4:8" ht="18" customHeight="1">
      <c r="D141" s="36"/>
      <c r="E141" s="36"/>
      <c r="H141" s="598"/>
    </row>
    <row r="142" ht="18" customHeight="1">
      <c r="H142" s="432"/>
    </row>
    <row r="143" ht="18" customHeight="1">
      <c r="H143" s="432"/>
    </row>
    <row r="144" ht="18" customHeight="1">
      <c r="H144" s="432"/>
    </row>
    <row r="145" ht="39.75" customHeight="1">
      <c r="H145" s="432"/>
    </row>
    <row r="146" ht="18" customHeight="1">
      <c r="H146" s="462"/>
    </row>
    <row r="147" ht="18" customHeight="1">
      <c r="H147" s="442"/>
    </row>
    <row r="148" spans="1:8" s="19" customFormat="1" ht="18" customHeight="1">
      <c r="A148" s="528"/>
      <c r="B148" s="36"/>
      <c r="C148" s="36"/>
      <c r="D148" s="604"/>
      <c r="E148" s="604"/>
      <c r="F148" s="527"/>
      <c r="G148" s="527"/>
      <c r="H148" s="482"/>
    </row>
    <row r="149" ht="18" customHeight="1">
      <c r="H149" s="442"/>
    </row>
    <row r="150" spans="1:8" s="605" customFormat="1" ht="18" customHeight="1">
      <c r="A150" s="528"/>
      <c r="B150" s="36"/>
      <c r="C150" s="36"/>
      <c r="D150" s="604"/>
      <c r="E150" s="604"/>
      <c r="F150" s="527"/>
      <c r="G150" s="527"/>
      <c r="H150" s="482"/>
    </row>
    <row r="151" spans="1:8" s="44" customFormat="1" ht="18" customHeight="1">
      <c r="A151" s="528"/>
      <c r="B151" s="36"/>
      <c r="C151" s="36"/>
      <c r="D151" s="604"/>
      <c r="E151" s="604"/>
      <c r="F151" s="527"/>
      <c r="G151" s="527"/>
      <c r="H151" s="442"/>
    </row>
    <row r="152" spans="1:8" s="456" customFormat="1" ht="18" customHeight="1">
      <c r="A152" s="528"/>
      <c r="B152" s="36"/>
      <c r="C152" s="36"/>
      <c r="D152" s="604"/>
      <c r="E152" s="604"/>
      <c r="F152" s="527"/>
      <c r="G152" s="527"/>
      <c r="H152" s="442"/>
    </row>
    <row r="153" ht="18" customHeight="1">
      <c r="H153" s="442"/>
    </row>
    <row r="154" ht="18" customHeight="1">
      <c r="H154" s="442"/>
    </row>
    <row r="155" ht="18" customHeight="1">
      <c r="H155" s="461"/>
    </row>
    <row r="156" ht="27" customHeight="1">
      <c r="H156" s="465"/>
    </row>
    <row r="157" ht="27" customHeight="1">
      <c r="H157" s="465"/>
    </row>
    <row r="158" ht="18" customHeight="1">
      <c r="H158" s="426"/>
    </row>
    <row r="159" ht="18" customHeight="1">
      <c r="H159" s="426"/>
    </row>
    <row r="160" ht="18" customHeight="1">
      <c r="H160" s="461"/>
    </row>
    <row r="161" ht="18" customHeight="1">
      <c r="H161" s="426"/>
    </row>
    <row r="162" ht="18" customHeight="1">
      <c r="H162" s="426"/>
    </row>
    <row r="163" ht="18" customHeight="1">
      <c r="H163" s="426"/>
    </row>
    <row r="164" ht="18" customHeight="1">
      <c r="H164" s="426"/>
    </row>
    <row r="165" ht="27" customHeight="1">
      <c r="H165" s="426"/>
    </row>
    <row r="166" ht="18" customHeight="1">
      <c r="H166" s="426"/>
    </row>
    <row r="167" ht="18" customHeight="1">
      <c r="H167" s="426"/>
    </row>
    <row r="168" ht="18" customHeight="1">
      <c r="H168" s="426"/>
    </row>
    <row r="169" ht="18" customHeight="1">
      <c r="H169" s="426"/>
    </row>
    <row r="170" ht="18" customHeight="1">
      <c r="H170" s="426"/>
    </row>
    <row r="171" ht="18" customHeight="1">
      <c r="H171" s="426"/>
    </row>
    <row r="172" ht="18" customHeight="1">
      <c r="H172" s="461"/>
    </row>
    <row r="173" ht="18" customHeight="1">
      <c r="H173" s="441"/>
    </row>
    <row r="174" ht="18" customHeight="1">
      <c r="H174" s="426"/>
    </row>
    <row r="175" spans="1:8" s="19" customFormat="1" ht="18" customHeight="1">
      <c r="A175" s="528"/>
      <c r="B175" s="36"/>
      <c r="C175" s="36"/>
      <c r="D175" s="604"/>
      <c r="E175" s="604"/>
      <c r="F175" s="527"/>
      <c r="G175" s="527"/>
      <c r="H175" s="488"/>
    </row>
    <row r="176" spans="1:8" s="19" customFormat="1" ht="18" customHeight="1">
      <c r="A176" s="528"/>
      <c r="B176" s="36"/>
      <c r="C176" s="36"/>
      <c r="D176" s="604"/>
      <c r="E176" s="604"/>
      <c r="F176" s="527"/>
      <c r="G176" s="527"/>
      <c r="H176" s="489"/>
    </row>
    <row r="177" ht="18" customHeight="1">
      <c r="H177" s="432"/>
    </row>
    <row r="178" ht="18" customHeight="1">
      <c r="H178" s="432"/>
    </row>
    <row r="179" spans="1:8" s="4" customFormat="1" ht="18" customHeight="1">
      <c r="A179" s="528"/>
      <c r="B179" s="36"/>
      <c r="C179" s="36"/>
      <c r="D179" s="604"/>
      <c r="E179" s="604"/>
      <c r="F179" s="527"/>
      <c r="G179" s="527"/>
      <c r="H179" s="432"/>
    </row>
    <row r="180" spans="1:8" s="4" customFormat="1" ht="18" customHeight="1">
      <c r="A180" s="528"/>
      <c r="B180" s="36"/>
      <c r="C180" s="36"/>
      <c r="D180" s="604"/>
      <c r="E180" s="604"/>
      <c r="F180" s="527"/>
      <c r="G180" s="527"/>
      <c r="H180" s="449"/>
    </row>
    <row r="181" spans="1:8" s="4" customFormat="1" ht="18" customHeight="1">
      <c r="A181" s="528"/>
      <c r="B181" s="36"/>
      <c r="C181" s="36"/>
      <c r="D181" s="604"/>
      <c r="E181" s="604"/>
      <c r="F181" s="527"/>
      <c r="G181" s="527"/>
      <c r="H181" s="437"/>
    </row>
    <row r="182" spans="1:8" s="4" customFormat="1" ht="18" customHeight="1">
      <c r="A182" s="528"/>
      <c r="B182" s="36"/>
      <c r="C182" s="36"/>
      <c r="D182" s="604"/>
      <c r="E182" s="604"/>
      <c r="F182" s="527"/>
      <c r="G182" s="527"/>
      <c r="H182" s="426"/>
    </row>
    <row r="183" ht="18" customHeight="1">
      <c r="H183" s="448"/>
    </row>
    <row r="184" ht="18" customHeight="1">
      <c r="H184" s="448"/>
    </row>
    <row r="185" ht="18" customHeight="1"/>
    <row r="186" ht="18" customHeight="1">
      <c r="H186" s="437"/>
    </row>
    <row r="187" ht="18" customHeight="1">
      <c r="H187" s="437"/>
    </row>
    <row r="188" ht="18" customHeight="1">
      <c r="H188" s="437"/>
    </row>
    <row r="189" ht="18" customHeight="1">
      <c r="H189" s="462"/>
    </row>
    <row r="190" ht="18" customHeight="1">
      <c r="H190" s="426"/>
    </row>
    <row r="191" ht="18" customHeight="1">
      <c r="H191" s="426"/>
    </row>
    <row r="192" ht="18" customHeight="1">
      <c r="H192" s="426"/>
    </row>
    <row r="193" ht="18" customHeight="1">
      <c r="H193" s="426"/>
    </row>
    <row r="194" ht="18" customHeight="1">
      <c r="H194" s="426"/>
    </row>
    <row r="195" ht="18" customHeight="1">
      <c r="H195" s="474"/>
    </row>
    <row r="196" ht="27" customHeight="1">
      <c r="H196" s="427"/>
    </row>
    <row r="197" ht="18" customHeight="1">
      <c r="H197" s="432"/>
    </row>
    <row r="198" ht="18" customHeight="1">
      <c r="H198" s="432"/>
    </row>
    <row r="199" ht="18" customHeight="1">
      <c r="H199" s="432"/>
    </row>
    <row r="200" ht="18" customHeight="1">
      <c r="H200" s="461"/>
    </row>
    <row r="201" ht="18" customHeight="1">
      <c r="H201" s="449"/>
    </row>
    <row r="202" ht="18" customHeight="1">
      <c r="H202" s="432"/>
    </row>
    <row r="203" ht="18" customHeight="1">
      <c r="H203" s="432"/>
    </row>
    <row r="204" ht="18" customHeight="1">
      <c r="H204" s="432"/>
    </row>
    <row r="205" ht="18" customHeight="1">
      <c r="H205" s="432"/>
    </row>
    <row r="206" ht="18" customHeight="1">
      <c r="H206" s="442"/>
    </row>
    <row r="207" ht="18" customHeight="1">
      <c r="H207" s="442"/>
    </row>
    <row r="208" ht="18" customHeight="1">
      <c r="H208" s="442"/>
    </row>
    <row r="209" ht="18" customHeight="1">
      <c r="H209" s="442"/>
    </row>
    <row r="210" ht="18" customHeight="1">
      <c r="H210" s="442"/>
    </row>
    <row r="211" spans="1:8" s="19" customFormat="1" ht="18" customHeight="1">
      <c r="A211" s="528"/>
      <c r="B211" s="36"/>
      <c r="C211" s="36"/>
      <c r="D211" s="604"/>
      <c r="E211" s="604"/>
      <c r="F211" s="527"/>
      <c r="G211" s="527"/>
      <c r="H211" s="482"/>
    </row>
    <row r="212" ht="18" customHeight="1">
      <c r="H212" s="448"/>
    </row>
    <row r="213" spans="1:8" s="19" customFormat="1" ht="18" customHeight="1">
      <c r="A213" s="528"/>
      <c r="B213" s="36"/>
      <c r="C213" s="36"/>
      <c r="D213" s="604"/>
      <c r="E213" s="604"/>
      <c r="F213" s="527"/>
      <c r="G213" s="527"/>
      <c r="H213" s="533"/>
    </row>
    <row r="214" ht="18" customHeight="1">
      <c r="H214" s="441"/>
    </row>
    <row r="215" ht="39.75" customHeight="1">
      <c r="H215" s="426"/>
    </row>
    <row r="216" spans="1:8" s="456" customFormat="1" ht="18" customHeight="1">
      <c r="A216" s="528"/>
      <c r="B216" s="36"/>
      <c r="C216" s="36"/>
      <c r="D216" s="604"/>
      <c r="E216" s="604"/>
      <c r="F216" s="527"/>
      <c r="G216" s="527"/>
      <c r="H216" s="606"/>
    </row>
    <row r="217" ht="18" customHeight="1">
      <c r="H217" s="426"/>
    </row>
    <row r="218" ht="18" customHeight="1">
      <c r="H218" s="448"/>
    </row>
    <row r="219" ht="18" customHeight="1">
      <c r="H219" s="448"/>
    </row>
    <row r="220" ht="18" customHeight="1">
      <c r="H220" s="448"/>
    </row>
    <row r="221" spans="1:8" s="4" customFormat="1" ht="18" customHeight="1">
      <c r="A221" s="528"/>
      <c r="B221" s="36"/>
      <c r="C221" s="36"/>
      <c r="D221" s="604"/>
      <c r="E221" s="604"/>
      <c r="F221" s="527"/>
      <c r="G221" s="527"/>
      <c r="H221" s="461"/>
    </row>
    <row r="222" spans="1:8" s="4" customFormat="1" ht="18" customHeight="1">
      <c r="A222" s="528"/>
      <c r="B222" s="36"/>
      <c r="C222" s="36"/>
      <c r="D222" s="604"/>
      <c r="E222" s="604"/>
      <c r="F222" s="527"/>
      <c r="G222" s="527"/>
      <c r="H222" s="441"/>
    </row>
    <row r="223" spans="1:8" s="4" customFormat="1" ht="27" customHeight="1">
      <c r="A223" s="528"/>
      <c r="B223" s="36"/>
      <c r="C223" s="36"/>
      <c r="D223" s="604"/>
      <c r="E223" s="604"/>
      <c r="F223" s="527"/>
      <c r="G223" s="527"/>
      <c r="H223" s="426"/>
    </row>
    <row r="224" spans="1:8" s="4" customFormat="1" ht="27" customHeight="1">
      <c r="A224" s="528"/>
      <c r="B224" s="36"/>
      <c r="C224" s="36"/>
      <c r="D224" s="604"/>
      <c r="E224" s="604"/>
      <c r="F224" s="527"/>
      <c r="G224" s="527"/>
      <c r="H224" s="509"/>
    </row>
    <row r="225" spans="1:8" s="4" customFormat="1" ht="18" customHeight="1">
      <c r="A225" s="528"/>
      <c r="B225" s="36"/>
      <c r="C225" s="36"/>
      <c r="D225" s="604"/>
      <c r="E225" s="604"/>
      <c r="F225" s="527"/>
      <c r="G225" s="527"/>
      <c r="H225" s="427"/>
    </row>
    <row r="226" spans="1:8" s="4" customFormat="1" ht="18" customHeight="1">
      <c r="A226" s="528"/>
      <c r="B226" s="36"/>
      <c r="C226" s="36"/>
      <c r="D226" s="604"/>
      <c r="E226" s="604"/>
      <c r="F226" s="527"/>
      <c r="G226" s="527"/>
      <c r="H226" s="432"/>
    </row>
    <row r="227" spans="1:8" s="4" customFormat="1" ht="18" customHeight="1">
      <c r="A227" s="528"/>
      <c r="B227" s="36"/>
      <c r="C227" s="36"/>
      <c r="D227" s="604"/>
      <c r="E227" s="604"/>
      <c r="F227" s="527"/>
      <c r="G227" s="527"/>
      <c r="H227" s="432"/>
    </row>
    <row r="228" spans="1:8" s="4" customFormat="1" ht="18" customHeight="1">
      <c r="A228" s="528"/>
      <c r="B228" s="36"/>
      <c r="C228" s="36"/>
      <c r="D228" s="604"/>
      <c r="E228" s="604"/>
      <c r="F228" s="527"/>
      <c r="G228" s="527"/>
      <c r="H228" s="432"/>
    </row>
    <row r="229" spans="1:8" s="4" customFormat="1" ht="18" customHeight="1">
      <c r="A229" s="528"/>
      <c r="B229" s="36"/>
      <c r="C229" s="36"/>
      <c r="D229" s="604"/>
      <c r="E229" s="604"/>
      <c r="F229" s="527"/>
      <c r="G229" s="527"/>
      <c r="H229" s="449"/>
    </row>
    <row r="230" spans="1:8" s="39" customFormat="1" ht="18" customHeight="1">
      <c r="A230" s="528"/>
      <c r="B230" s="36"/>
      <c r="C230" s="36"/>
      <c r="D230" s="604"/>
      <c r="E230" s="604"/>
      <c r="F230" s="527"/>
      <c r="G230" s="527"/>
      <c r="H230" s="496"/>
    </row>
    <row r="231" spans="1:8" s="4" customFormat="1" ht="18" customHeight="1">
      <c r="A231" s="528"/>
      <c r="B231" s="36"/>
      <c r="C231" s="36"/>
      <c r="D231" s="604"/>
      <c r="E231" s="604"/>
      <c r="F231" s="527"/>
      <c r="G231" s="527"/>
      <c r="H231" s="437"/>
    </row>
    <row r="232" spans="1:8" s="4" customFormat="1" ht="18" customHeight="1">
      <c r="A232" s="528"/>
      <c r="B232" s="36"/>
      <c r="C232" s="36"/>
      <c r="D232" s="604"/>
      <c r="E232" s="604"/>
      <c r="F232" s="527"/>
      <c r="G232" s="527"/>
      <c r="H232" s="437"/>
    </row>
    <row r="233" spans="1:8" s="4" customFormat="1" ht="18" customHeight="1">
      <c r="A233" s="528"/>
      <c r="B233" s="36"/>
      <c r="C233" s="36"/>
      <c r="D233" s="604"/>
      <c r="E233" s="604"/>
      <c r="F233" s="527"/>
      <c r="G233" s="527"/>
      <c r="H233" s="437"/>
    </row>
    <row r="234" spans="1:8" s="4" customFormat="1" ht="18" customHeight="1">
      <c r="A234" s="528"/>
      <c r="B234" s="36"/>
      <c r="C234" s="36"/>
      <c r="D234" s="604"/>
      <c r="E234" s="604"/>
      <c r="F234" s="527"/>
      <c r="G234" s="527"/>
      <c r="H234" s="437"/>
    </row>
    <row r="235" spans="1:8" s="39" customFormat="1" ht="18" customHeight="1">
      <c r="A235" s="528"/>
      <c r="B235" s="36"/>
      <c r="C235" s="36"/>
      <c r="D235" s="604"/>
      <c r="E235" s="604"/>
      <c r="F235" s="527"/>
      <c r="G235" s="527"/>
      <c r="H235" s="496"/>
    </row>
    <row r="236" spans="1:8" s="39" customFormat="1" ht="18" customHeight="1">
      <c r="A236" s="528"/>
      <c r="B236" s="36"/>
      <c r="C236" s="36"/>
      <c r="D236" s="604"/>
      <c r="E236" s="604"/>
      <c r="F236" s="527"/>
      <c r="G236" s="527"/>
      <c r="H236" s="496"/>
    </row>
    <row r="237" spans="1:8" s="4" customFormat="1" ht="18" customHeight="1">
      <c r="A237" s="528"/>
      <c r="B237" s="36"/>
      <c r="C237" s="36"/>
      <c r="D237" s="604"/>
      <c r="E237" s="604"/>
      <c r="F237" s="527"/>
      <c r="G237" s="527"/>
      <c r="H237" s="461"/>
    </row>
    <row r="238" spans="1:8" s="4" customFormat="1" ht="18" customHeight="1">
      <c r="A238" s="528"/>
      <c r="B238" s="36"/>
      <c r="C238" s="36"/>
      <c r="D238" s="604"/>
      <c r="E238" s="604"/>
      <c r="F238" s="527"/>
      <c r="G238" s="527"/>
      <c r="H238" s="426"/>
    </row>
    <row r="239" spans="1:8" s="4" customFormat="1" ht="18" customHeight="1">
      <c r="A239" s="528"/>
      <c r="B239" s="36"/>
      <c r="C239" s="36"/>
      <c r="D239" s="604"/>
      <c r="E239" s="604"/>
      <c r="F239" s="527"/>
      <c r="G239" s="527"/>
      <c r="H239" s="441"/>
    </row>
    <row r="240" spans="1:8" s="4" customFormat="1" ht="18" customHeight="1">
      <c r="A240" s="528"/>
      <c r="B240" s="36"/>
      <c r="C240" s="36"/>
      <c r="D240" s="604"/>
      <c r="E240" s="604"/>
      <c r="F240" s="527"/>
      <c r="G240" s="527"/>
      <c r="H240" s="497"/>
    </row>
    <row r="241" spans="1:8" s="4" customFormat="1" ht="18" customHeight="1">
      <c r="A241" s="528"/>
      <c r="B241" s="36"/>
      <c r="C241" s="36"/>
      <c r="D241" s="604"/>
      <c r="E241" s="604"/>
      <c r="F241" s="527"/>
      <c r="G241" s="527"/>
      <c r="H241" s="498"/>
    </row>
    <row r="242" spans="1:8" s="4" customFormat="1" ht="18" customHeight="1">
      <c r="A242" s="528"/>
      <c r="B242" s="36"/>
      <c r="C242" s="36"/>
      <c r="D242" s="604"/>
      <c r="E242" s="604"/>
      <c r="F242" s="527"/>
      <c r="G242" s="527"/>
      <c r="H242" s="461"/>
    </row>
    <row r="243" spans="1:8" s="4" customFormat="1" ht="18" customHeight="1">
      <c r="A243" s="528"/>
      <c r="B243" s="36"/>
      <c r="C243" s="36"/>
      <c r="D243" s="604"/>
      <c r="E243" s="604"/>
      <c r="F243" s="527"/>
      <c r="G243" s="527"/>
      <c r="H243" s="426"/>
    </row>
    <row r="244" spans="1:8" s="4" customFormat="1" ht="18" customHeight="1">
      <c r="A244" s="528"/>
      <c r="B244" s="36"/>
      <c r="C244" s="36"/>
      <c r="D244" s="604"/>
      <c r="E244" s="604"/>
      <c r="F244" s="527"/>
      <c r="G244" s="527"/>
      <c r="H244" s="474"/>
    </row>
    <row r="245" spans="1:8" s="4" customFormat="1" ht="18" customHeight="1">
      <c r="A245" s="528"/>
      <c r="B245" s="36"/>
      <c r="C245" s="36"/>
      <c r="D245" s="604"/>
      <c r="E245" s="604"/>
      <c r="F245" s="527"/>
      <c r="G245" s="527"/>
      <c r="H245" s="427"/>
    </row>
    <row r="246" spans="1:8" s="4" customFormat="1" ht="18" customHeight="1">
      <c r="A246" s="528"/>
      <c r="B246" s="36"/>
      <c r="C246" s="36"/>
      <c r="D246" s="604"/>
      <c r="E246" s="604"/>
      <c r="F246" s="527"/>
      <c r="G246" s="527"/>
      <c r="H246" s="432"/>
    </row>
    <row r="247" spans="1:8" s="40" customFormat="1" ht="18" customHeight="1">
      <c r="A247" s="528"/>
      <c r="B247" s="36"/>
      <c r="C247" s="36"/>
      <c r="D247" s="604"/>
      <c r="E247" s="604"/>
      <c r="F247" s="527"/>
      <c r="G247" s="527"/>
      <c r="H247" s="432"/>
    </row>
    <row r="248" ht="18" customHeight="1">
      <c r="H248" s="432"/>
    </row>
    <row r="249" ht="18" customHeight="1">
      <c r="H249" s="598"/>
    </row>
    <row r="250" ht="18" customHeight="1">
      <c r="H250" s="598"/>
    </row>
    <row r="251" ht="18" customHeight="1">
      <c r="H251" s="598"/>
    </row>
    <row r="252" ht="18" customHeight="1">
      <c r="H252" s="598"/>
    </row>
    <row r="253" ht="27" customHeight="1">
      <c r="H253" s="598"/>
    </row>
    <row r="254" ht="18" customHeight="1">
      <c r="H254" s="4"/>
    </row>
    <row r="255" ht="18" customHeight="1">
      <c r="H255" s="4"/>
    </row>
    <row r="256" ht="27" customHeight="1">
      <c r="H256" s="4"/>
    </row>
    <row r="257" ht="18" customHeight="1">
      <c r="H257" s="40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>
      <c r="H265" s="426"/>
    </row>
    <row r="266" ht="18" customHeight="1">
      <c r="H266" s="426"/>
    </row>
    <row r="267" ht="18" customHeight="1">
      <c r="H267" s="426"/>
    </row>
    <row r="268" ht="18" customHeight="1">
      <c r="H268" s="449"/>
    </row>
    <row r="269" ht="18" customHeight="1">
      <c r="H269" s="432"/>
    </row>
    <row r="270" ht="18" customHeight="1">
      <c r="H270" s="432"/>
    </row>
    <row r="271" spans="1:8" s="19" customFormat="1" ht="18" customHeight="1">
      <c r="A271" s="528"/>
      <c r="B271" s="36"/>
      <c r="C271" s="36"/>
      <c r="D271" s="604"/>
      <c r="E271" s="604"/>
      <c r="F271" s="527"/>
      <c r="G271" s="527"/>
      <c r="H271" s="438"/>
    </row>
    <row r="272" ht="18" customHeight="1">
      <c r="H272" s="432"/>
    </row>
    <row r="273" spans="1:8" s="19" customFormat="1" ht="27" customHeight="1">
      <c r="A273" s="528"/>
      <c r="B273" s="36"/>
      <c r="C273" s="36"/>
      <c r="D273" s="604"/>
      <c r="E273" s="604"/>
      <c r="F273" s="527"/>
      <c r="G273" s="527"/>
      <c r="H273" s="438"/>
    </row>
    <row r="274" ht="18" customHeight="1">
      <c r="H274" s="441"/>
    </row>
    <row r="275" ht="27" customHeight="1">
      <c r="H275" s="426"/>
    </row>
    <row r="276" spans="1:8" s="456" customFormat="1" ht="18" customHeight="1">
      <c r="A276" s="528"/>
      <c r="B276" s="36"/>
      <c r="C276" s="36"/>
      <c r="D276" s="604"/>
      <c r="E276" s="604"/>
      <c r="F276" s="527"/>
      <c r="G276" s="527"/>
      <c r="H276" s="606"/>
    </row>
    <row r="277" ht="18" customHeight="1">
      <c r="H277" s="461"/>
    </row>
    <row r="278" ht="27" customHeight="1">
      <c r="H278" s="441"/>
    </row>
    <row r="279" ht="18" customHeight="1">
      <c r="H279" s="426"/>
    </row>
    <row r="280" ht="27" customHeight="1">
      <c r="H280" s="509"/>
    </row>
    <row r="281" ht="18" customHeight="1">
      <c r="H281" s="427"/>
    </row>
    <row r="282" ht="18" customHeight="1">
      <c r="H282" s="432"/>
    </row>
    <row r="283" spans="1:8" s="19" customFormat="1" ht="18" customHeight="1">
      <c r="A283" s="528"/>
      <c r="B283" s="36"/>
      <c r="C283" s="36"/>
      <c r="D283" s="604"/>
      <c r="E283" s="604"/>
      <c r="F283" s="527"/>
      <c r="G283" s="527"/>
      <c r="H283" s="438"/>
    </row>
    <row r="284" ht="27" customHeight="1">
      <c r="H284" s="432"/>
    </row>
    <row r="285" ht="27" customHeight="1">
      <c r="H285" s="449"/>
    </row>
    <row r="286" ht="27" customHeight="1">
      <c r="H286" s="442"/>
    </row>
    <row r="287" ht="18" customHeight="1">
      <c r="H287" s="442"/>
    </row>
    <row r="288" ht="18" customHeight="1">
      <c r="H288" s="442"/>
    </row>
    <row r="289" ht="18" customHeight="1">
      <c r="H289" s="442"/>
    </row>
    <row r="290" spans="1:8" s="19" customFormat="1" ht="18" customHeight="1">
      <c r="A290" s="528"/>
      <c r="B290" s="36"/>
      <c r="C290" s="36"/>
      <c r="D290" s="604"/>
      <c r="E290" s="604"/>
      <c r="F290" s="527"/>
      <c r="G290" s="527"/>
      <c r="H290" s="482"/>
    </row>
    <row r="291" ht="18" customHeight="1">
      <c r="H291" s="442"/>
    </row>
    <row r="292" ht="18" customHeight="1">
      <c r="H292" s="442"/>
    </row>
    <row r="293" ht="18" customHeight="1">
      <c r="H293" s="442"/>
    </row>
    <row r="294" ht="18" customHeight="1">
      <c r="H294" s="462"/>
    </row>
    <row r="295" ht="27" customHeight="1">
      <c r="H295" s="426"/>
    </row>
    <row r="296" ht="27" customHeight="1">
      <c r="H296" s="426"/>
    </row>
    <row r="297" ht="18" customHeight="1">
      <c r="H297" s="426"/>
    </row>
    <row r="298" ht="18" customHeight="1">
      <c r="H298" s="426"/>
    </row>
    <row r="299" ht="18" customHeight="1">
      <c r="H299" s="426"/>
    </row>
    <row r="300" ht="18" customHeight="1">
      <c r="H300" s="426"/>
    </row>
    <row r="301" ht="18" customHeight="1">
      <c r="H301" s="426"/>
    </row>
    <row r="302" spans="1:8" s="19" customFormat="1" ht="18" customHeight="1">
      <c r="A302" s="528"/>
      <c r="B302" s="36"/>
      <c r="C302" s="36"/>
      <c r="D302" s="604"/>
      <c r="E302" s="604"/>
      <c r="F302" s="527"/>
      <c r="G302" s="527"/>
      <c r="H302" s="451"/>
    </row>
    <row r="303" spans="1:8" s="19" customFormat="1" ht="18" customHeight="1">
      <c r="A303" s="528"/>
      <c r="B303" s="36"/>
      <c r="C303" s="36"/>
      <c r="D303" s="604"/>
      <c r="E303" s="604"/>
      <c r="F303" s="527"/>
      <c r="G303" s="527"/>
      <c r="H303" s="451"/>
    </row>
    <row r="304" ht="18" customHeight="1">
      <c r="H304" s="426"/>
    </row>
    <row r="305" spans="1:8" s="4" customFormat="1" ht="18" customHeight="1">
      <c r="A305" s="528"/>
      <c r="B305" s="36"/>
      <c r="C305" s="36"/>
      <c r="D305" s="604"/>
      <c r="E305" s="604"/>
      <c r="F305" s="527"/>
      <c r="G305" s="527"/>
      <c r="H305" s="461"/>
    </row>
    <row r="306" spans="1:8" s="4" customFormat="1" ht="18" customHeight="1">
      <c r="A306" s="528"/>
      <c r="B306" s="36"/>
      <c r="C306" s="36"/>
      <c r="D306" s="604"/>
      <c r="E306" s="604"/>
      <c r="F306" s="527"/>
      <c r="G306" s="527"/>
      <c r="H306" s="437"/>
    </row>
    <row r="307" spans="1:8" s="4" customFormat="1" ht="18" customHeight="1">
      <c r="A307" s="528"/>
      <c r="B307" s="36"/>
      <c r="C307" s="36"/>
      <c r="D307" s="604"/>
      <c r="E307" s="604"/>
      <c r="F307" s="527"/>
      <c r="G307" s="527"/>
      <c r="H307" s="607"/>
    </row>
    <row r="308" spans="1:8" s="4" customFormat="1" ht="18" customHeight="1">
      <c r="A308" s="528"/>
      <c r="B308" s="36"/>
      <c r="C308" s="36"/>
      <c r="D308" s="604"/>
      <c r="E308" s="604"/>
      <c r="F308" s="527"/>
      <c r="G308" s="527"/>
      <c r="H308" s="427"/>
    </row>
    <row r="309" spans="1:8" s="4" customFormat="1" ht="18" customHeight="1">
      <c r="A309" s="528"/>
      <c r="B309" s="36"/>
      <c r="C309" s="36"/>
      <c r="D309" s="604"/>
      <c r="E309" s="604"/>
      <c r="F309" s="527"/>
      <c r="G309" s="527"/>
      <c r="H309" s="432"/>
    </row>
    <row r="310" spans="1:8" s="4" customFormat="1" ht="18" customHeight="1">
      <c r="A310" s="528"/>
      <c r="B310" s="36"/>
      <c r="C310" s="36"/>
      <c r="D310" s="604"/>
      <c r="E310" s="604"/>
      <c r="F310" s="527"/>
      <c r="G310" s="527"/>
      <c r="H310" s="432"/>
    </row>
    <row r="311" spans="1:8" s="4" customFormat="1" ht="18" customHeight="1">
      <c r="A311" s="528"/>
      <c r="B311" s="36"/>
      <c r="C311" s="36"/>
      <c r="D311" s="604"/>
      <c r="E311" s="604"/>
      <c r="F311" s="527"/>
      <c r="G311" s="527"/>
      <c r="H311" s="432"/>
    </row>
    <row r="312" spans="1:8" s="4" customFormat="1" ht="18" customHeight="1">
      <c r="A312" s="528"/>
      <c r="B312" s="36"/>
      <c r="C312" s="36"/>
      <c r="D312" s="604"/>
      <c r="E312" s="604"/>
      <c r="F312" s="527"/>
      <c r="G312" s="527"/>
      <c r="H312" s="608"/>
    </row>
    <row r="313" spans="1:8" s="4" customFormat="1" ht="18" customHeight="1">
      <c r="A313" s="528"/>
      <c r="B313" s="36"/>
      <c r="C313" s="36"/>
      <c r="D313" s="604"/>
      <c r="E313" s="604"/>
      <c r="F313" s="527"/>
      <c r="G313" s="527"/>
      <c r="H313" s="432"/>
    </row>
    <row r="314" spans="1:8" s="4" customFormat="1" ht="18" customHeight="1">
      <c r="A314" s="528"/>
      <c r="B314" s="36"/>
      <c r="C314" s="36"/>
      <c r="D314" s="604"/>
      <c r="E314" s="604"/>
      <c r="F314" s="527"/>
      <c r="G314" s="527"/>
      <c r="H314" s="432"/>
    </row>
    <row r="315" spans="1:8" s="4" customFormat="1" ht="18" customHeight="1">
      <c r="A315" s="528"/>
      <c r="B315" s="36"/>
      <c r="C315" s="36"/>
      <c r="D315" s="604"/>
      <c r="E315" s="604"/>
      <c r="F315" s="527"/>
      <c r="G315" s="527"/>
      <c r="H315" s="432"/>
    </row>
    <row r="316" spans="1:8" s="4" customFormat="1" ht="18" customHeight="1">
      <c r="A316" s="528"/>
      <c r="B316" s="36"/>
      <c r="C316" s="36"/>
      <c r="D316" s="604"/>
      <c r="E316" s="604"/>
      <c r="F316" s="527"/>
      <c r="G316" s="527"/>
      <c r="H316" s="432"/>
    </row>
    <row r="317" spans="1:8" s="4" customFormat="1" ht="18" customHeight="1">
      <c r="A317" s="528"/>
      <c r="B317" s="36"/>
      <c r="C317" s="36"/>
      <c r="D317" s="604"/>
      <c r="E317" s="604"/>
      <c r="F317" s="527"/>
      <c r="G317" s="527"/>
      <c r="H317" s="432"/>
    </row>
    <row r="318" spans="1:8" s="4" customFormat="1" ht="27" customHeight="1">
      <c r="A318" s="528"/>
      <c r="B318" s="36"/>
      <c r="C318" s="36"/>
      <c r="D318" s="604"/>
      <c r="E318" s="604"/>
      <c r="F318" s="527"/>
      <c r="G318" s="527"/>
      <c r="H318" s="432"/>
    </row>
    <row r="319" spans="1:8" s="4" customFormat="1" ht="18" customHeight="1">
      <c r="A319" s="528"/>
      <c r="B319" s="36"/>
      <c r="C319" s="36"/>
      <c r="D319" s="604"/>
      <c r="E319" s="604"/>
      <c r="F319" s="527"/>
      <c r="G319" s="527"/>
      <c r="H319" s="432"/>
    </row>
    <row r="320" spans="1:8" s="4" customFormat="1" ht="18" customHeight="1">
      <c r="A320" s="528"/>
      <c r="B320" s="36"/>
      <c r="C320" s="36"/>
      <c r="D320" s="604"/>
      <c r="E320" s="604"/>
      <c r="F320" s="527"/>
      <c r="G320" s="527"/>
      <c r="H320" s="432"/>
    </row>
    <row r="321" spans="1:8" s="4" customFormat="1" ht="18" customHeight="1">
      <c r="A321" s="528"/>
      <c r="B321" s="36"/>
      <c r="C321" s="36"/>
      <c r="D321" s="604"/>
      <c r="E321" s="604"/>
      <c r="F321" s="527"/>
      <c r="G321" s="527"/>
      <c r="H321" s="432"/>
    </row>
    <row r="322" spans="1:8" s="4" customFormat="1" ht="27" customHeight="1">
      <c r="A322" s="528"/>
      <c r="B322" s="36"/>
      <c r="C322" s="36"/>
      <c r="D322" s="604"/>
      <c r="E322" s="604"/>
      <c r="F322" s="527"/>
      <c r="G322" s="527"/>
      <c r="H322" s="432"/>
    </row>
    <row r="323" spans="1:8" s="4" customFormat="1" ht="18" customHeight="1">
      <c r="A323" s="528"/>
      <c r="B323" s="36"/>
      <c r="C323" s="36"/>
      <c r="D323" s="604"/>
      <c r="E323" s="604"/>
      <c r="F323" s="527"/>
      <c r="G323" s="527"/>
      <c r="H323" s="432"/>
    </row>
    <row r="324" spans="1:8" s="4" customFormat="1" ht="18" customHeight="1">
      <c r="A324" s="528"/>
      <c r="B324" s="36"/>
      <c r="C324" s="36"/>
      <c r="D324" s="604"/>
      <c r="E324" s="604"/>
      <c r="F324" s="527"/>
      <c r="G324" s="527"/>
      <c r="H324" s="609"/>
    </row>
    <row r="325" spans="1:8" s="4" customFormat="1" ht="18" customHeight="1">
      <c r="A325" s="528"/>
      <c r="B325" s="36"/>
      <c r="C325" s="36"/>
      <c r="D325" s="604"/>
      <c r="E325" s="604"/>
      <c r="F325" s="527"/>
      <c r="G325" s="527"/>
      <c r="H325" s="432"/>
    </row>
    <row r="326" spans="1:8" s="4" customFormat="1" ht="18" customHeight="1">
      <c r="A326" s="528"/>
      <c r="B326" s="36"/>
      <c r="C326" s="36"/>
      <c r="D326" s="604"/>
      <c r="E326" s="604"/>
      <c r="F326" s="527"/>
      <c r="G326" s="527"/>
      <c r="H326" s="432"/>
    </row>
    <row r="327" spans="1:8" s="4" customFormat="1" ht="18" customHeight="1">
      <c r="A327" s="528"/>
      <c r="B327" s="36"/>
      <c r="C327" s="36"/>
      <c r="D327" s="604"/>
      <c r="E327" s="604"/>
      <c r="F327" s="527"/>
      <c r="G327" s="527"/>
      <c r="H327" s="432"/>
    </row>
    <row r="328" spans="1:8" s="4" customFormat="1" ht="18" customHeight="1">
      <c r="A328" s="528"/>
      <c r="B328" s="36"/>
      <c r="C328" s="36"/>
      <c r="D328" s="604"/>
      <c r="E328" s="604"/>
      <c r="F328" s="527"/>
      <c r="G328" s="527"/>
      <c r="H328" s="432"/>
    </row>
    <row r="329" ht="18" customHeight="1">
      <c r="H329" s="432"/>
    </row>
    <row r="330" spans="1:8" s="4" customFormat="1" ht="18" customHeight="1">
      <c r="A330" s="528"/>
      <c r="B330" s="36"/>
      <c r="C330" s="36"/>
      <c r="D330" s="604"/>
      <c r="E330" s="604"/>
      <c r="F330" s="527"/>
      <c r="G330" s="527"/>
      <c r="H330" s="432"/>
    </row>
    <row r="331" ht="27" customHeight="1">
      <c r="H331" s="432"/>
    </row>
    <row r="332" ht="18" customHeight="1">
      <c r="H332" s="432"/>
    </row>
    <row r="333" ht="18" customHeight="1">
      <c r="H333" s="432"/>
    </row>
    <row r="334" ht="18" customHeight="1">
      <c r="H334" s="432"/>
    </row>
    <row r="335" ht="18" customHeight="1">
      <c r="H335" s="432"/>
    </row>
    <row r="336" ht="18" customHeight="1">
      <c r="H336" s="432"/>
    </row>
    <row r="337" spans="1:8" s="40" customFormat="1" ht="18" customHeight="1">
      <c r="A337" s="528"/>
      <c r="B337" s="36"/>
      <c r="C337" s="36"/>
      <c r="D337" s="604"/>
      <c r="E337" s="604"/>
      <c r="F337" s="527"/>
      <c r="G337" s="527"/>
      <c r="H337" s="449"/>
    </row>
    <row r="338" spans="1:8" s="40" customFormat="1" ht="18" customHeight="1">
      <c r="A338" s="528"/>
      <c r="B338" s="36"/>
      <c r="C338" s="36"/>
      <c r="D338" s="604"/>
      <c r="E338" s="604"/>
      <c r="F338" s="527"/>
      <c r="G338" s="527"/>
      <c r="H338" s="442"/>
    </row>
    <row r="339" ht="18" customHeight="1">
      <c r="H339" s="442"/>
    </row>
    <row r="340" ht="18" customHeight="1">
      <c r="H340" s="442"/>
    </row>
    <row r="341" ht="18" customHeight="1">
      <c r="H341" s="442"/>
    </row>
    <row r="342" ht="18" customHeight="1">
      <c r="H342" s="442"/>
    </row>
    <row r="343" spans="1:8" s="19" customFormat="1" ht="18" customHeight="1">
      <c r="A343" s="528"/>
      <c r="B343" s="36"/>
      <c r="C343" s="36"/>
      <c r="D343" s="604"/>
      <c r="E343" s="604"/>
      <c r="F343" s="527"/>
      <c r="G343" s="527"/>
      <c r="H343" s="482"/>
    </row>
    <row r="344" ht="18" customHeight="1">
      <c r="H344" s="442"/>
    </row>
    <row r="345" spans="1:8" s="19" customFormat="1" ht="18" customHeight="1">
      <c r="A345" s="528"/>
      <c r="B345" s="36"/>
      <c r="C345" s="36"/>
      <c r="D345" s="604"/>
      <c r="E345" s="604"/>
      <c r="F345" s="527"/>
      <c r="G345" s="527"/>
      <c r="H345" s="482"/>
    </row>
    <row r="346" ht="18" customHeight="1">
      <c r="H346" s="442"/>
    </row>
    <row r="347" ht="18" customHeight="1">
      <c r="H347" s="449"/>
    </row>
    <row r="348" ht="18" customHeight="1">
      <c r="H348" s="426"/>
    </row>
    <row r="349" ht="18" customHeight="1">
      <c r="H349" s="426"/>
    </row>
    <row r="350" ht="18" customHeight="1">
      <c r="H350" s="426"/>
    </row>
    <row r="351" spans="1:8" s="456" customFormat="1" ht="39.75" customHeight="1">
      <c r="A351" s="528"/>
      <c r="B351" s="36"/>
      <c r="C351" s="36"/>
      <c r="D351" s="604"/>
      <c r="E351" s="604"/>
      <c r="F351" s="527"/>
      <c r="G351" s="527"/>
      <c r="H351" s="606"/>
    </row>
    <row r="352" ht="18" customHeight="1">
      <c r="H352" s="426"/>
    </row>
    <row r="353" ht="18" customHeight="1">
      <c r="H353" s="426"/>
    </row>
    <row r="354" ht="18" customHeight="1">
      <c r="H354" s="426"/>
    </row>
    <row r="355" ht="18" customHeight="1">
      <c r="H355" s="426"/>
    </row>
    <row r="356" ht="27" customHeight="1">
      <c r="H356" s="441"/>
    </row>
    <row r="357" ht="18" customHeight="1">
      <c r="H357" s="426"/>
    </row>
    <row r="358" ht="54.75" customHeight="1">
      <c r="H358" s="426"/>
    </row>
    <row r="359" ht="18" customHeight="1">
      <c r="H359" s="441"/>
    </row>
    <row r="360" ht="18" customHeight="1">
      <c r="H360" s="461"/>
    </row>
    <row r="361" ht="18" customHeight="1">
      <c r="H361" s="441"/>
    </row>
    <row r="362" ht="27" customHeight="1">
      <c r="H362" s="426"/>
    </row>
    <row r="363" ht="27" customHeight="1">
      <c r="H363" s="610"/>
    </row>
    <row r="364" ht="18" customHeight="1">
      <c r="H364" s="427"/>
    </row>
    <row r="365" ht="18" customHeight="1">
      <c r="H365" s="432"/>
    </row>
    <row r="366" ht="18" customHeight="1">
      <c r="H366" s="432"/>
    </row>
    <row r="367" ht="18" customHeight="1">
      <c r="H367" s="432"/>
    </row>
    <row r="368" ht="18" customHeight="1">
      <c r="H368" s="473"/>
    </row>
    <row r="369" ht="27" customHeight="1">
      <c r="H369" s="426"/>
    </row>
    <row r="370" ht="18.75" customHeight="1">
      <c r="H370" s="426"/>
    </row>
    <row r="371" spans="1:8" s="19" customFormat="1" ht="18.75" customHeight="1">
      <c r="A371" s="528"/>
      <c r="B371" s="36"/>
      <c r="C371" s="36"/>
      <c r="D371" s="604"/>
      <c r="E371" s="604"/>
      <c r="F371" s="527"/>
      <c r="G371" s="527"/>
      <c r="H371" s="611"/>
    </row>
    <row r="372" spans="1:8" s="19" customFormat="1" ht="18.75" customHeight="1">
      <c r="A372" s="528"/>
      <c r="B372" s="36"/>
      <c r="C372" s="36"/>
      <c r="D372" s="604"/>
      <c r="E372" s="604"/>
      <c r="F372" s="527"/>
      <c r="G372" s="527"/>
      <c r="H372" s="451"/>
    </row>
    <row r="373" ht="18.75" customHeight="1">
      <c r="H373" s="426"/>
    </row>
    <row r="374" ht="18.75" customHeight="1">
      <c r="H374" s="426"/>
    </row>
    <row r="375" ht="18.75" customHeight="1">
      <c r="H375" s="426"/>
    </row>
    <row r="376" ht="18.75" customHeight="1">
      <c r="H376" s="441"/>
    </row>
    <row r="377" ht="18.75" customHeight="1">
      <c r="H377" s="441"/>
    </row>
    <row r="378" ht="27" customHeight="1">
      <c r="H378" s="441"/>
    </row>
    <row r="379" ht="18" customHeight="1">
      <c r="H379" s="426"/>
    </row>
    <row r="380" ht="18" customHeight="1">
      <c r="H380" s="441"/>
    </row>
    <row r="381" ht="18" customHeight="1">
      <c r="H381" s="441"/>
    </row>
    <row r="382" ht="18" customHeight="1">
      <c r="H382" s="441"/>
    </row>
    <row r="383" ht="27" customHeight="1">
      <c r="H383" s="507"/>
    </row>
    <row r="384" ht="18.75" customHeight="1">
      <c r="H384" s="427"/>
    </row>
    <row r="385" ht="18.75" customHeight="1">
      <c r="H385" s="432"/>
    </row>
    <row r="386" ht="18.75" customHeight="1">
      <c r="H386" s="432"/>
    </row>
    <row r="387" ht="18.75" customHeight="1">
      <c r="H387" s="432"/>
    </row>
    <row r="388" ht="18.75" customHeight="1">
      <c r="H388" s="462"/>
    </row>
    <row r="389" ht="18.75" customHeight="1">
      <c r="H389" s="432"/>
    </row>
    <row r="390" ht="18.75" customHeight="1">
      <c r="H390" s="432"/>
    </row>
    <row r="391" ht="18.75" customHeight="1">
      <c r="H391" s="432"/>
    </row>
    <row r="392" ht="18.75" customHeight="1">
      <c r="H392" s="432"/>
    </row>
    <row r="393" ht="18" customHeight="1">
      <c r="H393" s="432"/>
    </row>
    <row r="394" ht="18" customHeight="1">
      <c r="H394" s="432"/>
    </row>
    <row r="395" ht="18" customHeight="1">
      <c r="H395" s="432"/>
    </row>
    <row r="396" ht="18" customHeight="1">
      <c r="H396" s="432"/>
    </row>
    <row r="397" ht="18" customHeight="1">
      <c r="H397" s="432"/>
    </row>
    <row r="398" ht="27" customHeight="1">
      <c r="H398" s="461"/>
    </row>
    <row r="399" ht="18" customHeight="1">
      <c r="H399" s="465"/>
    </row>
    <row r="400" ht="18" customHeight="1">
      <c r="H400" s="465"/>
    </row>
    <row r="401" ht="18" customHeight="1">
      <c r="H401" s="426"/>
    </row>
    <row r="402" ht="18" customHeight="1">
      <c r="H402" s="426"/>
    </row>
    <row r="403" ht="18" customHeight="1">
      <c r="H403" s="426"/>
    </row>
    <row r="404" ht="18" customHeight="1">
      <c r="H404" s="426"/>
    </row>
    <row r="405" ht="18" customHeight="1">
      <c r="H405" s="461"/>
    </row>
    <row r="406" ht="18" customHeight="1">
      <c r="H406" s="426"/>
    </row>
    <row r="407" ht="18" customHeight="1">
      <c r="H407" s="426"/>
    </row>
    <row r="408" ht="27" customHeight="1">
      <c r="H408" s="426"/>
    </row>
    <row r="409" spans="8:9" ht="39.75" customHeight="1">
      <c r="H409" s="426"/>
      <c r="I409" s="426"/>
    </row>
    <row r="410" spans="8:9" ht="18" customHeight="1">
      <c r="H410" s="426"/>
      <c r="I410" s="426"/>
    </row>
    <row r="411" spans="8:9" ht="18" customHeight="1">
      <c r="H411" s="426"/>
      <c r="I411" s="426"/>
    </row>
    <row r="412" spans="8:9" ht="18" customHeight="1">
      <c r="H412" s="426"/>
      <c r="I412" s="426"/>
    </row>
    <row r="413" spans="8:9" ht="18" customHeight="1">
      <c r="H413" s="426"/>
      <c r="I413" s="426"/>
    </row>
    <row r="414" spans="8:9" ht="39.75" customHeight="1">
      <c r="H414" s="426"/>
      <c r="I414" s="426"/>
    </row>
    <row r="415" spans="8:9" ht="18" customHeight="1">
      <c r="H415" s="426"/>
      <c r="I415" s="426"/>
    </row>
    <row r="416" spans="8:9" ht="18" customHeight="1">
      <c r="H416" s="426"/>
      <c r="I416" s="426"/>
    </row>
    <row r="417" spans="8:9" ht="18" customHeight="1">
      <c r="H417" s="426"/>
      <c r="I417" s="426"/>
    </row>
    <row r="418" spans="8:9" ht="18" customHeight="1">
      <c r="H418" s="426"/>
      <c r="I418" s="426"/>
    </row>
    <row r="419" spans="8:9" ht="18" customHeight="1">
      <c r="H419" s="426"/>
      <c r="I419" s="426"/>
    </row>
    <row r="420" spans="8:9" ht="18" customHeight="1">
      <c r="H420" s="426"/>
      <c r="I420" s="426"/>
    </row>
    <row r="421" spans="8:9" ht="18" customHeight="1">
      <c r="H421" s="441"/>
      <c r="I421" s="426"/>
    </row>
    <row r="422" spans="8:9" ht="18" customHeight="1">
      <c r="H422" s="461"/>
      <c r="I422" s="426"/>
    </row>
    <row r="423" spans="8:9" ht="39.75" customHeight="1">
      <c r="H423" s="441"/>
      <c r="I423" s="426"/>
    </row>
    <row r="424" spans="8:9" ht="18" customHeight="1">
      <c r="H424" s="426"/>
      <c r="I424" s="426"/>
    </row>
    <row r="425" spans="8:9" ht="18" customHeight="1">
      <c r="H425" s="509"/>
      <c r="I425" s="426"/>
    </row>
    <row r="426" spans="8:9" ht="18" customHeight="1">
      <c r="H426" s="426"/>
      <c r="I426" s="426"/>
    </row>
    <row r="427" spans="8:9" ht="18" customHeight="1">
      <c r="H427" s="426"/>
      <c r="I427" s="426"/>
    </row>
    <row r="428" spans="1:9" s="19" customFormat="1" ht="18" customHeight="1">
      <c r="A428" s="528"/>
      <c r="B428" s="36"/>
      <c r="C428" s="36"/>
      <c r="D428" s="604"/>
      <c r="E428" s="604"/>
      <c r="F428" s="527"/>
      <c r="G428" s="527"/>
      <c r="H428" s="451"/>
      <c r="I428" s="451"/>
    </row>
    <row r="429" spans="8:9" ht="18" customHeight="1">
      <c r="H429" s="426"/>
      <c r="I429" s="426"/>
    </row>
    <row r="430" spans="1:9" s="19" customFormat="1" ht="18" customHeight="1">
      <c r="A430" s="528"/>
      <c r="B430" s="36"/>
      <c r="C430" s="36"/>
      <c r="D430" s="604"/>
      <c r="E430" s="604"/>
      <c r="F430" s="527"/>
      <c r="G430" s="527"/>
      <c r="H430" s="451"/>
      <c r="I430" s="451"/>
    </row>
    <row r="431" spans="8:9" ht="18" customHeight="1">
      <c r="H431" s="426"/>
      <c r="I431" s="426"/>
    </row>
    <row r="432" spans="8:9" ht="18" customHeight="1">
      <c r="H432" s="426"/>
      <c r="I432" s="426"/>
    </row>
    <row r="433" spans="8:9" ht="18" customHeight="1">
      <c r="H433" s="426"/>
      <c r="I433" s="426"/>
    </row>
    <row r="434" spans="8:9" ht="18" customHeight="1">
      <c r="H434" s="426"/>
      <c r="I434" s="426"/>
    </row>
    <row r="435" spans="8:9" ht="18" customHeight="1">
      <c r="H435" s="426"/>
      <c r="I435" s="426"/>
    </row>
    <row r="436" spans="8:9" ht="18" customHeight="1">
      <c r="H436" s="426"/>
      <c r="I436" s="426"/>
    </row>
    <row r="437" spans="1:9" s="456" customFormat="1" ht="18" customHeight="1">
      <c r="A437" s="528"/>
      <c r="B437" s="36"/>
      <c r="C437" s="36"/>
      <c r="D437" s="604"/>
      <c r="E437" s="604"/>
      <c r="F437" s="527"/>
      <c r="G437" s="527"/>
      <c r="H437" s="606"/>
      <c r="I437" s="606"/>
    </row>
    <row r="438" spans="8:9" ht="18" customHeight="1">
      <c r="H438" s="426"/>
      <c r="I438" s="426"/>
    </row>
    <row r="439" ht="39.75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spans="1:7" s="19" customFormat="1" ht="18" customHeight="1">
      <c r="A446" s="528"/>
      <c r="B446" s="36"/>
      <c r="C446" s="36"/>
      <c r="D446" s="604"/>
      <c r="E446" s="604"/>
      <c r="F446" s="527"/>
      <c r="G446" s="527"/>
    </row>
    <row r="447" ht="18" customHeight="1"/>
    <row r="448" ht="18" customHeight="1"/>
    <row r="449" ht="18" customHeight="1"/>
    <row r="450" ht="18" customHeight="1"/>
    <row r="451" ht="18" customHeight="1"/>
    <row r="452" ht="27" customHeight="1"/>
    <row r="453" ht="27" customHeight="1"/>
    <row r="454" ht="27" customHeight="1"/>
    <row r="455" ht="18" customHeight="1"/>
    <row r="456" spans="1:7" s="19" customFormat="1" ht="18" customHeight="1">
      <c r="A456" s="528"/>
      <c r="B456" s="36"/>
      <c r="C456" s="36"/>
      <c r="D456" s="604"/>
      <c r="E456" s="604"/>
      <c r="F456" s="527"/>
      <c r="G456" s="527"/>
    </row>
    <row r="457" spans="1:7" s="19" customFormat="1" ht="18" customHeight="1">
      <c r="A457" s="528"/>
      <c r="B457" s="36"/>
      <c r="C457" s="36"/>
      <c r="D457" s="604"/>
      <c r="E457" s="604"/>
      <c r="F457" s="527"/>
      <c r="G457" s="527"/>
    </row>
    <row r="458" ht="18" customHeight="1"/>
    <row r="459" ht="27" customHeight="1"/>
    <row r="460" ht="18" customHeight="1"/>
    <row r="461" ht="18" customHeight="1"/>
    <row r="462" ht="39.75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27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27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39.75" customHeight="1"/>
    <row r="496" ht="18" customHeight="1"/>
    <row r="497" ht="18" customHeight="1"/>
    <row r="498" ht="18" customHeight="1"/>
    <row r="499" ht="18" customHeight="1"/>
    <row r="500" ht="18" customHeight="1"/>
    <row r="501" ht="27" customHeight="1"/>
    <row r="502" ht="27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27" customHeight="1"/>
    <row r="517" spans="1:7" s="19" customFormat="1" ht="27" customHeight="1">
      <c r="A517" s="528"/>
      <c r="B517" s="36"/>
      <c r="C517" s="36"/>
      <c r="D517" s="604"/>
      <c r="E517" s="604"/>
      <c r="F517" s="527"/>
      <c r="G517" s="527"/>
    </row>
    <row r="518" ht="18" customHeight="1"/>
    <row r="519" spans="1:7" s="19" customFormat="1" ht="18" customHeight="1">
      <c r="A519" s="528"/>
      <c r="B519" s="36"/>
      <c r="C519" s="36"/>
      <c r="D519" s="604"/>
      <c r="E519" s="604"/>
      <c r="F519" s="527"/>
      <c r="G519" s="527"/>
    </row>
    <row r="520" ht="18" customHeight="1"/>
    <row r="521" ht="39.75" customHeight="1"/>
    <row r="522" ht="18" customHeight="1"/>
    <row r="523" ht="18" customHeight="1"/>
    <row r="524" ht="18" customHeight="1"/>
    <row r="525" spans="1:7" s="456" customFormat="1" ht="18" customHeight="1">
      <c r="A525" s="528"/>
      <c r="B525" s="36"/>
      <c r="C525" s="36"/>
      <c r="D525" s="604"/>
      <c r="E525" s="604"/>
      <c r="F525" s="527"/>
      <c r="G525" s="527"/>
    </row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27" customHeight="1"/>
    <row r="534" ht="18" customHeight="1"/>
    <row r="535" ht="18" customHeight="1"/>
    <row r="536" ht="54.75" customHeight="1"/>
    <row r="537" ht="18" customHeight="1"/>
    <row r="538" ht="18" customHeight="1"/>
    <row r="539" ht="18" customHeight="1"/>
    <row r="540" ht="18" customHeight="1"/>
    <row r="541" ht="18" customHeight="1"/>
    <row r="542" ht="27" customHeight="1"/>
    <row r="543" ht="27" customHeight="1"/>
    <row r="544" ht="49.5" customHeight="1"/>
    <row r="545" ht="27" customHeight="1"/>
    <row r="546" ht="27" customHeight="1"/>
    <row r="547" ht="16.5" customHeight="1"/>
    <row r="548" ht="32.25" customHeight="1"/>
    <row r="549" ht="16.5" customHeight="1"/>
    <row r="550" ht="17.25" customHeight="1"/>
    <row r="551" ht="22.5" customHeight="1"/>
    <row r="552" ht="17.25" customHeight="1"/>
    <row r="553" ht="22.5" customHeight="1"/>
    <row r="554" ht="27" customHeight="1"/>
    <row r="555" ht="25.5" customHeight="1"/>
    <row r="556" ht="44.25" customHeight="1"/>
    <row r="557" ht="24.75" customHeight="1"/>
    <row r="558" ht="20.25" customHeight="1"/>
    <row r="559" ht="27.75" customHeight="1"/>
    <row r="560" ht="20.25" customHeight="1"/>
    <row r="561" ht="27.75" customHeight="1"/>
    <row r="562" ht="21" customHeight="1"/>
    <row r="563" ht="15.75" customHeight="1"/>
    <row r="564" ht="15.75" customHeight="1"/>
    <row r="565" ht="26.25" customHeight="1"/>
    <row r="566" ht="18.75" customHeight="1"/>
    <row r="567" ht="23.25" customHeight="1"/>
    <row r="568" ht="27" customHeight="1"/>
    <row r="569" ht="25.5" customHeight="1"/>
    <row r="570" spans="1:7" s="426" customFormat="1" ht="21" customHeight="1">
      <c r="A570" s="528"/>
      <c r="B570" s="36"/>
      <c r="C570" s="36"/>
      <c r="D570" s="604"/>
      <c r="E570" s="604"/>
      <c r="F570" s="527"/>
      <c r="G570" s="527"/>
    </row>
    <row r="571" spans="1:7" s="426" customFormat="1" ht="20.25" customHeight="1">
      <c r="A571" s="528"/>
      <c r="B571" s="36"/>
      <c r="C571" s="36"/>
      <c r="D571" s="604"/>
      <c r="E571" s="604"/>
      <c r="F571" s="527"/>
      <c r="G571" s="527"/>
    </row>
    <row r="572" spans="1:7" s="426" customFormat="1" ht="18.75" customHeight="1">
      <c r="A572" s="528"/>
      <c r="B572" s="36"/>
      <c r="C572" s="36"/>
      <c r="D572" s="604"/>
      <c r="E572" s="604"/>
      <c r="F572" s="527"/>
      <c r="G572" s="527"/>
    </row>
    <row r="573" spans="1:7" s="426" customFormat="1" ht="23.25" customHeight="1">
      <c r="A573" s="528"/>
      <c r="B573" s="36"/>
      <c r="C573" s="36"/>
      <c r="D573" s="604"/>
      <c r="E573" s="604"/>
      <c r="F573" s="527"/>
      <c r="G573" s="527"/>
    </row>
    <row r="574" spans="1:7" s="426" customFormat="1" ht="15.75" customHeight="1">
      <c r="A574" s="528"/>
      <c r="B574" s="36"/>
      <c r="C574" s="36"/>
      <c r="D574" s="604"/>
      <c r="E574" s="604"/>
      <c r="F574" s="527"/>
      <c r="G574" s="527"/>
    </row>
    <row r="575" spans="1:7" s="426" customFormat="1" ht="24" customHeight="1">
      <c r="A575" s="528"/>
      <c r="B575" s="36"/>
      <c r="C575" s="36"/>
      <c r="D575" s="604"/>
      <c r="E575" s="604"/>
      <c r="F575" s="527"/>
      <c r="G575" s="527"/>
    </row>
    <row r="576" ht="23.25" customHeight="1"/>
    <row r="577" ht="25.5" customHeight="1"/>
    <row r="578" ht="22.5" customHeight="1"/>
    <row r="579" ht="15.75" customHeight="1"/>
    <row r="580" ht="15.75" customHeight="1"/>
    <row r="581" ht="15.75" customHeight="1"/>
    <row r="582" ht="15.75" customHeight="1"/>
    <row r="583" ht="21.75" customHeight="1"/>
    <row r="584" ht="18.75" customHeight="1"/>
    <row r="585" ht="22.5" customHeight="1"/>
    <row r="586" ht="32.25" customHeight="1"/>
    <row r="587" ht="18.75" customHeight="1"/>
    <row r="588" ht="16.5" customHeight="1"/>
    <row r="589" ht="16.5" customHeight="1"/>
    <row r="590" ht="21.75" customHeight="1"/>
    <row r="591" ht="31.5" customHeight="1"/>
    <row r="592" ht="22.5" customHeight="1"/>
    <row r="593" ht="23.25" customHeight="1"/>
  </sheetData>
  <sheetProtection/>
  <mergeCells count="92">
    <mergeCell ref="A88:G88"/>
    <mergeCell ref="A89:A91"/>
    <mergeCell ref="G75:G77"/>
    <mergeCell ref="F75:F77"/>
    <mergeCell ref="G89:G91"/>
    <mergeCell ref="D76:D77"/>
    <mergeCell ref="C90:C91"/>
    <mergeCell ref="A113:A115"/>
    <mergeCell ref="C101:C102"/>
    <mergeCell ref="F113:F115"/>
    <mergeCell ref="E76:E77"/>
    <mergeCell ref="A100:A102"/>
    <mergeCell ref="B100:E100"/>
    <mergeCell ref="A112:G112"/>
    <mergeCell ref="D101:D102"/>
    <mergeCell ref="E101:E102"/>
    <mergeCell ref="F100:F102"/>
    <mergeCell ref="B101:B102"/>
    <mergeCell ref="G113:G115"/>
    <mergeCell ref="B114:B115"/>
    <mergeCell ref="C114:C115"/>
    <mergeCell ref="D114:D115"/>
    <mergeCell ref="E114:E115"/>
    <mergeCell ref="B113:E113"/>
    <mergeCell ref="G100:G102"/>
    <mergeCell ref="A99:G99"/>
    <mergeCell ref="A75:A77"/>
    <mergeCell ref="B90:B91"/>
    <mergeCell ref="C76:C77"/>
    <mergeCell ref="B75:E75"/>
    <mergeCell ref="B76:B77"/>
    <mergeCell ref="E90:E91"/>
    <mergeCell ref="F89:F91"/>
    <mergeCell ref="D90:D91"/>
    <mergeCell ref="B89:E89"/>
    <mergeCell ref="A74:G74"/>
    <mergeCell ref="A64:A66"/>
    <mergeCell ref="G64:G66"/>
    <mergeCell ref="B65:B66"/>
    <mergeCell ref="B64:E64"/>
    <mergeCell ref="D65:D66"/>
    <mergeCell ref="E65:E66"/>
    <mergeCell ref="C65:C66"/>
    <mergeCell ref="A52:G52"/>
    <mergeCell ref="F53:F55"/>
    <mergeCell ref="G53:G55"/>
    <mergeCell ref="F64:F66"/>
    <mergeCell ref="A63:G63"/>
    <mergeCell ref="B54:B55"/>
    <mergeCell ref="C54:C55"/>
    <mergeCell ref="D54:D55"/>
    <mergeCell ref="E54:E55"/>
    <mergeCell ref="C31:C32"/>
    <mergeCell ref="D31:D32"/>
    <mergeCell ref="E31:E32"/>
    <mergeCell ref="C41:C42"/>
    <mergeCell ref="D41:D42"/>
    <mergeCell ref="E41:E42"/>
    <mergeCell ref="A39:G39"/>
    <mergeCell ref="G30:G32"/>
    <mergeCell ref="B31:B32"/>
    <mergeCell ref="B41:B42"/>
    <mergeCell ref="C20:C21"/>
    <mergeCell ref="D20:D21"/>
    <mergeCell ref="E20:E21"/>
    <mergeCell ref="A53:A55"/>
    <mergeCell ref="B53:E53"/>
    <mergeCell ref="A40:A42"/>
    <mergeCell ref="A29:G29"/>
    <mergeCell ref="A30:A32"/>
    <mergeCell ref="B30:E30"/>
    <mergeCell ref="F30:F32"/>
    <mergeCell ref="E5:E6"/>
    <mergeCell ref="B40:E40"/>
    <mergeCell ref="F40:F42"/>
    <mergeCell ref="G40:G42"/>
    <mergeCell ref="A18:G18"/>
    <mergeCell ref="A19:A21"/>
    <mergeCell ref="B19:E19"/>
    <mergeCell ref="F19:F21"/>
    <mergeCell ref="G19:G21"/>
    <mergeCell ref="B20:B21"/>
    <mergeCell ref="A1:G1"/>
    <mergeCell ref="A2:G2"/>
    <mergeCell ref="A3:G3"/>
    <mergeCell ref="A4:A6"/>
    <mergeCell ref="B4:E4"/>
    <mergeCell ref="F4:F6"/>
    <mergeCell ref="G4:G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F190"/>
  <sheetViews>
    <sheetView view="pageBreakPreview" zoomScale="77" zoomScaleNormal="50" zoomScaleSheetLayoutView="77" zoomScalePageLayoutView="0" workbookViewId="0" topLeftCell="A88">
      <selection activeCell="AE123" sqref="AE123"/>
    </sheetView>
  </sheetViews>
  <sheetFormatPr defaultColWidth="9.140625" defaultRowHeight="12.75"/>
  <cols>
    <col min="1" max="1" width="23.57421875" style="0" customWidth="1"/>
    <col min="2" max="2" width="7.7109375" style="0" customWidth="1"/>
    <col min="3" max="8" width="6.7109375" style="0" customWidth="1"/>
    <col min="9" max="19" width="6.7109375" style="0" hidden="1" customWidth="1"/>
    <col min="20" max="21" width="6.7109375" style="0" customWidth="1"/>
    <col min="22" max="22" width="29.140625" style="0" hidden="1" customWidth="1"/>
    <col min="23" max="23" width="6.421875" style="0" customWidth="1"/>
    <col min="24" max="25" width="6.7109375" style="0" customWidth="1"/>
    <col min="26" max="26" width="7.140625" style="0" customWidth="1"/>
    <col min="27" max="28" width="6.7109375" style="0" customWidth="1"/>
    <col min="29" max="29" width="7.00390625" style="0" customWidth="1"/>
    <col min="30" max="31" width="6.7109375" style="0" customWidth="1"/>
    <col min="32" max="32" width="6.00390625" style="0" customWidth="1"/>
    <col min="33" max="33" width="6.140625" style="0" customWidth="1"/>
    <col min="34" max="34" width="6.421875" style="0" customWidth="1"/>
    <col min="35" max="41" width="5.7109375" style="0" customWidth="1"/>
    <col min="42" max="42" width="6.8515625" style="0" customWidth="1"/>
    <col min="43" max="43" width="7.57421875" style="0" customWidth="1"/>
    <col min="44" max="44" width="8.00390625" style="0" customWidth="1"/>
    <col min="45" max="45" width="7.57421875" style="0" customWidth="1"/>
    <col min="46" max="46" width="10.421875" style="781" customWidth="1"/>
    <col min="47" max="47" width="11.421875" style="0" customWidth="1"/>
    <col min="48" max="68" width="5.7109375" style="0" customWidth="1"/>
  </cols>
  <sheetData>
    <row r="2" spans="1:22" ht="18">
      <c r="A2" s="230" t="s">
        <v>288</v>
      </c>
      <c r="C2" s="231" t="s">
        <v>289</v>
      </c>
      <c r="V2" s="230"/>
    </row>
    <row r="3" spans="1:22" ht="18" customHeight="1">
      <c r="A3" s="230" t="s">
        <v>290</v>
      </c>
      <c r="V3" s="230"/>
    </row>
    <row r="4" spans="1:22" ht="18">
      <c r="A4" s="231"/>
      <c r="V4" s="231"/>
    </row>
    <row r="5" spans="1:71" ht="18">
      <c r="A5" s="1142" t="s">
        <v>930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232"/>
      <c r="AH5" s="232"/>
      <c r="AI5" s="232"/>
      <c r="AJ5" s="232"/>
      <c r="AK5" s="232"/>
      <c r="AL5" s="232"/>
      <c r="AM5" s="232"/>
      <c r="AN5" s="233"/>
      <c r="AO5" s="233"/>
      <c r="AP5" s="233"/>
      <c r="AQ5" s="233"/>
      <c r="AR5" s="233"/>
      <c r="AS5" s="233"/>
      <c r="AT5" s="790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</row>
    <row r="6" spans="1:71" ht="27" customHeight="1">
      <c r="A6" s="234" t="s">
        <v>278</v>
      </c>
      <c r="B6" s="825"/>
      <c r="C6" s="826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6"/>
      <c r="U6" s="826"/>
      <c r="V6" s="234" t="s">
        <v>278</v>
      </c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8"/>
      <c r="AO6" s="828"/>
      <c r="AP6" s="828"/>
      <c r="AQ6" s="828"/>
      <c r="AR6" s="828"/>
      <c r="AS6" s="829"/>
      <c r="AT6" s="830"/>
      <c r="AU6" s="829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</row>
    <row r="7" spans="1:84" ht="31.5" customHeight="1">
      <c r="A7" s="235" t="s">
        <v>291</v>
      </c>
      <c r="B7" s="236" t="s">
        <v>292</v>
      </c>
      <c r="C7" s="237" t="s">
        <v>293</v>
      </c>
      <c r="D7" s="237" t="s">
        <v>293</v>
      </c>
      <c r="E7" s="237" t="s">
        <v>293</v>
      </c>
      <c r="F7" s="237" t="s">
        <v>293</v>
      </c>
      <c r="G7" s="237" t="s">
        <v>293</v>
      </c>
      <c r="H7" s="237" t="s">
        <v>293</v>
      </c>
      <c r="I7" s="237" t="s">
        <v>293</v>
      </c>
      <c r="J7" s="237" t="s">
        <v>293</v>
      </c>
      <c r="K7" s="237" t="s">
        <v>293</v>
      </c>
      <c r="L7" s="237" t="s">
        <v>293</v>
      </c>
      <c r="M7" s="237" t="s">
        <v>293</v>
      </c>
      <c r="N7" s="237" t="s">
        <v>293</v>
      </c>
      <c r="O7" s="237" t="s">
        <v>293</v>
      </c>
      <c r="P7" s="237" t="s">
        <v>293</v>
      </c>
      <c r="Q7" s="237" t="s">
        <v>293</v>
      </c>
      <c r="R7" s="237" t="s">
        <v>293</v>
      </c>
      <c r="S7" s="237" t="s">
        <v>293</v>
      </c>
      <c r="T7" s="237" t="s">
        <v>293</v>
      </c>
      <c r="U7" s="238" t="s">
        <v>810</v>
      </c>
      <c r="V7" s="874" t="s">
        <v>291</v>
      </c>
      <c r="W7" s="240" t="s">
        <v>294</v>
      </c>
      <c r="X7" s="237" t="s">
        <v>294</v>
      </c>
      <c r="Y7" s="238" t="s">
        <v>294</v>
      </c>
      <c r="Z7" s="240" t="s">
        <v>294</v>
      </c>
      <c r="AA7" s="237" t="s">
        <v>294</v>
      </c>
      <c r="AB7" s="238" t="s">
        <v>294</v>
      </c>
      <c r="AC7" s="240" t="s">
        <v>294</v>
      </c>
      <c r="AD7" s="237" t="s">
        <v>294</v>
      </c>
      <c r="AE7" s="241" t="s">
        <v>294</v>
      </c>
      <c r="AF7" s="237" t="s">
        <v>294</v>
      </c>
      <c r="AG7" s="237" t="s">
        <v>294</v>
      </c>
      <c r="AH7" s="242" t="s">
        <v>294</v>
      </c>
      <c r="AI7" s="242" t="s">
        <v>294</v>
      </c>
      <c r="AJ7" s="242" t="s">
        <v>294</v>
      </c>
      <c r="AK7" s="242" t="s">
        <v>294</v>
      </c>
      <c r="AL7" s="242" t="s">
        <v>294</v>
      </c>
      <c r="AM7" s="242" t="s">
        <v>294</v>
      </c>
      <c r="AN7" s="242" t="s">
        <v>294</v>
      </c>
      <c r="AO7" s="242" t="s">
        <v>294</v>
      </c>
      <c r="AP7" s="242" t="s">
        <v>294</v>
      </c>
      <c r="AQ7" s="242" t="s">
        <v>294</v>
      </c>
      <c r="AR7" s="242" t="s">
        <v>809</v>
      </c>
      <c r="AS7" s="787" t="s">
        <v>863</v>
      </c>
      <c r="AT7" s="791" t="s">
        <v>168</v>
      </c>
      <c r="AU7" s="786" t="s">
        <v>811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</row>
    <row r="8" spans="1:84" ht="18.75" customHeight="1">
      <c r="A8" s="235"/>
      <c r="B8" s="1144" t="s">
        <v>812</v>
      </c>
      <c r="C8" s="1145"/>
      <c r="D8" s="1145"/>
      <c r="E8" s="1145"/>
      <c r="F8" s="1145"/>
      <c r="G8" s="1145"/>
      <c r="H8" s="1145"/>
      <c r="I8" s="1145"/>
      <c r="J8" s="1145"/>
      <c r="K8" s="1145"/>
      <c r="L8" s="1145"/>
      <c r="M8" s="1145"/>
      <c r="N8" s="1145"/>
      <c r="O8" s="1145"/>
      <c r="P8" s="1145"/>
      <c r="Q8" s="1145"/>
      <c r="R8" s="1145"/>
      <c r="S8" s="1145"/>
      <c r="T8" s="1146"/>
      <c r="U8" s="799" t="s">
        <v>812</v>
      </c>
      <c r="V8" s="235"/>
      <c r="W8" s="1147" t="s">
        <v>812</v>
      </c>
      <c r="X8" s="1148"/>
      <c r="Y8" s="1148"/>
      <c r="Z8" s="1148"/>
      <c r="AA8" s="1148"/>
      <c r="AB8" s="1148"/>
      <c r="AC8" s="1148"/>
      <c r="AD8" s="1148"/>
      <c r="AE8" s="1148"/>
      <c r="AF8" s="1148"/>
      <c r="AG8" s="1148"/>
      <c r="AH8" s="1148"/>
      <c r="AI8" s="1148"/>
      <c r="AJ8" s="1148"/>
      <c r="AK8" s="1148"/>
      <c r="AL8" s="1148"/>
      <c r="AM8" s="1148"/>
      <c r="AN8" s="1148"/>
      <c r="AO8" s="1148"/>
      <c r="AP8" s="1148"/>
      <c r="AQ8" s="1148"/>
      <c r="AR8" s="1149"/>
      <c r="AS8" s="787"/>
      <c r="AT8" s="791"/>
      <c r="AU8" s="786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</row>
    <row r="9" spans="1:47" ht="22.5" customHeight="1">
      <c r="A9" s="956" t="s">
        <v>864</v>
      </c>
      <c r="B9" s="817"/>
      <c r="C9" s="818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797">
        <f aca="true" t="shared" si="0" ref="U9:U45">SUM(B9:T9)</f>
        <v>0</v>
      </c>
      <c r="V9" s="873" t="s">
        <v>295</v>
      </c>
      <c r="W9" s="806"/>
      <c r="X9" s="807"/>
      <c r="Y9" s="807"/>
      <c r="Z9" s="806"/>
      <c r="AA9" s="807"/>
      <c r="AB9" s="807"/>
      <c r="AC9" s="806"/>
      <c r="AD9" s="807"/>
      <c r="AE9" s="807"/>
      <c r="AF9" s="808"/>
      <c r="AG9" s="804"/>
      <c r="AH9" s="815"/>
      <c r="AI9" s="804"/>
      <c r="AJ9" s="804"/>
      <c r="AK9" s="804"/>
      <c r="AL9" s="804"/>
      <c r="AM9" s="804"/>
      <c r="AN9" s="804"/>
      <c r="AO9" s="804"/>
      <c r="AP9" s="804"/>
      <c r="AQ9" s="804"/>
      <c r="AR9" s="804">
        <f>SUM(W9:AQ9)</f>
        <v>0</v>
      </c>
      <c r="AS9" s="798">
        <f>U9-W9-X9-Y9-Z9-AA9-AB9-AC9-AD9-AE9-AF9-AG9-AH9-AI9-AJ9-AK9-AL9-AM9-AN9-AO9-AP9-AQ9</f>
        <v>0</v>
      </c>
      <c r="AT9" s="804"/>
      <c r="AU9" s="798">
        <f>AS9*AT9</f>
        <v>0</v>
      </c>
    </row>
    <row r="10" spans="1:47" ht="22.5" customHeight="1">
      <c r="A10" s="956" t="s">
        <v>865</v>
      </c>
      <c r="B10" s="817"/>
      <c r="C10" s="818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797">
        <f t="shared" si="0"/>
        <v>0</v>
      </c>
      <c r="V10" s="873" t="s">
        <v>296</v>
      </c>
      <c r="W10" s="806"/>
      <c r="X10" s="807"/>
      <c r="Y10" s="807"/>
      <c r="Z10" s="806"/>
      <c r="AA10" s="807"/>
      <c r="AB10" s="807"/>
      <c r="AC10" s="806"/>
      <c r="AD10" s="807"/>
      <c r="AE10" s="807"/>
      <c r="AF10" s="808"/>
      <c r="AG10" s="804"/>
      <c r="AH10" s="815"/>
      <c r="AI10" s="804"/>
      <c r="AJ10" s="804"/>
      <c r="AK10" s="804"/>
      <c r="AL10" s="804"/>
      <c r="AM10" s="804"/>
      <c r="AN10" s="804"/>
      <c r="AO10" s="804"/>
      <c r="AP10" s="804"/>
      <c r="AQ10" s="804"/>
      <c r="AR10" s="804">
        <f>SUM(W10:AQ10)</f>
        <v>0</v>
      </c>
      <c r="AS10" s="798">
        <f aca="true" t="shared" si="1" ref="AS10:AS45">U10-W10-X10-Y10-Z10-AA10-AB10-AC10-AD10-AE10-AF10-AG10-AH10-AI10-AJ10-AK10-AL10-AM10-AN10-AO10-AP10-AQ10</f>
        <v>0</v>
      </c>
      <c r="AT10" s="804">
        <v>27</v>
      </c>
      <c r="AU10" s="798">
        <f aca="true" t="shared" si="2" ref="AU10:AU45">AS10*AT10</f>
        <v>0</v>
      </c>
    </row>
    <row r="11" spans="1:47" ht="22.5" customHeight="1">
      <c r="A11" s="956" t="s">
        <v>866</v>
      </c>
      <c r="B11" s="817"/>
      <c r="C11" s="818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797">
        <f t="shared" si="0"/>
        <v>0</v>
      </c>
      <c r="V11" s="873" t="s">
        <v>263</v>
      </c>
      <c r="W11" s="806"/>
      <c r="X11" s="807"/>
      <c r="Y11" s="807"/>
      <c r="Z11" s="806"/>
      <c r="AA11" s="807"/>
      <c r="AB11" s="807"/>
      <c r="AC11" s="806"/>
      <c r="AD11" s="807"/>
      <c r="AE11" s="807"/>
      <c r="AF11" s="808"/>
      <c r="AG11" s="804"/>
      <c r="AH11" s="815"/>
      <c r="AI11" s="804"/>
      <c r="AJ11" s="804"/>
      <c r="AK11" s="804"/>
      <c r="AL11" s="804"/>
      <c r="AM11" s="804"/>
      <c r="AN11" s="804"/>
      <c r="AO11" s="804"/>
      <c r="AP11" s="804"/>
      <c r="AQ11" s="804"/>
      <c r="AR11" s="804">
        <f aca="true" t="shared" si="3" ref="AR11:AR45">SUM(W11:AQ11)</f>
        <v>0</v>
      </c>
      <c r="AS11" s="798">
        <f t="shared" si="1"/>
        <v>0</v>
      </c>
      <c r="AT11" s="804"/>
      <c r="AU11" s="798">
        <f t="shared" si="2"/>
        <v>0</v>
      </c>
    </row>
    <row r="12" spans="1:47" ht="36">
      <c r="A12" s="956" t="s">
        <v>940</v>
      </c>
      <c r="B12" s="817"/>
      <c r="C12" s="818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797">
        <f t="shared" si="0"/>
        <v>0</v>
      </c>
      <c r="V12" s="873" t="s">
        <v>297</v>
      </c>
      <c r="W12" s="806"/>
      <c r="X12" s="807"/>
      <c r="Y12" s="807"/>
      <c r="Z12" s="806"/>
      <c r="AA12" s="807"/>
      <c r="AB12" s="807"/>
      <c r="AC12" s="806"/>
      <c r="AD12" s="807"/>
      <c r="AE12" s="807"/>
      <c r="AF12" s="808"/>
      <c r="AG12" s="804"/>
      <c r="AH12" s="815"/>
      <c r="AI12" s="804"/>
      <c r="AJ12" s="804"/>
      <c r="AK12" s="804"/>
      <c r="AL12" s="804"/>
      <c r="AM12" s="804"/>
      <c r="AN12" s="804"/>
      <c r="AO12" s="804"/>
      <c r="AP12" s="804"/>
      <c r="AQ12" s="804"/>
      <c r="AR12" s="804">
        <f t="shared" si="3"/>
        <v>0</v>
      </c>
      <c r="AS12" s="798">
        <f t="shared" si="1"/>
        <v>0</v>
      </c>
      <c r="AT12" s="804">
        <v>454.55</v>
      </c>
      <c r="AU12" s="798">
        <f t="shared" si="2"/>
        <v>0</v>
      </c>
    </row>
    <row r="13" spans="1:47" ht="20.25">
      <c r="A13" s="956" t="s">
        <v>945</v>
      </c>
      <c r="B13" s="817"/>
      <c r="C13" s="818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797">
        <f t="shared" si="0"/>
        <v>0</v>
      </c>
      <c r="V13" s="873" t="s">
        <v>298</v>
      </c>
      <c r="W13" s="809"/>
      <c r="X13" s="804"/>
      <c r="Y13" s="804"/>
      <c r="Z13" s="809"/>
      <c r="AA13" s="804"/>
      <c r="AB13" s="804"/>
      <c r="AC13" s="809"/>
      <c r="AD13" s="804"/>
      <c r="AE13" s="804"/>
      <c r="AF13" s="810"/>
      <c r="AG13" s="804"/>
      <c r="AH13" s="815"/>
      <c r="AI13" s="804"/>
      <c r="AJ13" s="804"/>
      <c r="AK13" s="804"/>
      <c r="AL13" s="804"/>
      <c r="AM13" s="804"/>
      <c r="AN13" s="804"/>
      <c r="AO13" s="804"/>
      <c r="AP13" s="804"/>
      <c r="AQ13" s="804"/>
      <c r="AR13" s="804">
        <f t="shared" si="3"/>
        <v>0</v>
      </c>
      <c r="AS13" s="798">
        <f t="shared" si="1"/>
        <v>0</v>
      </c>
      <c r="AT13" s="804">
        <v>21</v>
      </c>
      <c r="AU13" s="798">
        <f t="shared" si="2"/>
        <v>0</v>
      </c>
    </row>
    <row r="14" spans="1:47" ht="20.25">
      <c r="A14" s="956" t="s">
        <v>850</v>
      </c>
      <c r="B14" s="817"/>
      <c r="C14" s="818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797">
        <f t="shared" si="0"/>
        <v>0</v>
      </c>
      <c r="V14" s="873" t="s">
        <v>299</v>
      </c>
      <c r="W14" s="809"/>
      <c r="X14" s="804"/>
      <c r="Y14" s="804"/>
      <c r="Z14" s="809"/>
      <c r="AA14" s="804"/>
      <c r="AB14" s="804"/>
      <c r="AC14" s="809"/>
      <c r="AD14" s="804"/>
      <c r="AE14" s="804"/>
      <c r="AF14" s="810"/>
      <c r="AG14" s="804"/>
      <c r="AH14" s="815"/>
      <c r="AI14" s="804"/>
      <c r="AJ14" s="804"/>
      <c r="AK14" s="804"/>
      <c r="AL14" s="804"/>
      <c r="AM14" s="804"/>
      <c r="AN14" s="804"/>
      <c r="AO14" s="804"/>
      <c r="AP14" s="804"/>
      <c r="AQ14" s="804"/>
      <c r="AR14" s="804">
        <f t="shared" si="3"/>
        <v>0</v>
      </c>
      <c r="AS14" s="798">
        <f t="shared" si="1"/>
        <v>0</v>
      </c>
      <c r="AT14" s="804">
        <v>230</v>
      </c>
      <c r="AU14" s="798">
        <f t="shared" si="2"/>
        <v>0</v>
      </c>
    </row>
    <row r="15" spans="1:47" ht="20.25">
      <c r="A15" s="956" t="s">
        <v>821</v>
      </c>
      <c r="B15" s="817"/>
      <c r="C15" s="818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797">
        <f t="shared" si="0"/>
        <v>0</v>
      </c>
      <c r="V15" s="873" t="s">
        <v>300</v>
      </c>
      <c r="W15" s="806"/>
      <c r="X15" s="807"/>
      <c r="Y15" s="807"/>
      <c r="Z15" s="806"/>
      <c r="AA15" s="807"/>
      <c r="AB15" s="807"/>
      <c r="AC15" s="806"/>
      <c r="AD15" s="807"/>
      <c r="AE15" s="807"/>
      <c r="AF15" s="808"/>
      <c r="AG15" s="804"/>
      <c r="AH15" s="815"/>
      <c r="AI15" s="804"/>
      <c r="AJ15" s="804"/>
      <c r="AK15" s="804"/>
      <c r="AL15" s="804"/>
      <c r="AM15" s="804"/>
      <c r="AN15" s="804"/>
      <c r="AO15" s="804"/>
      <c r="AP15" s="804"/>
      <c r="AQ15" s="804"/>
      <c r="AR15" s="804">
        <f t="shared" si="3"/>
        <v>0</v>
      </c>
      <c r="AS15" s="798">
        <f t="shared" si="1"/>
        <v>0</v>
      </c>
      <c r="AT15" s="804">
        <v>123</v>
      </c>
      <c r="AU15" s="798">
        <f t="shared" si="2"/>
        <v>0</v>
      </c>
    </row>
    <row r="16" spans="1:47" ht="36">
      <c r="A16" s="956" t="s">
        <v>867</v>
      </c>
      <c r="B16" s="817"/>
      <c r="C16" s="818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797">
        <f t="shared" si="0"/>
        <v>0</v>
      </c>
      <c r="V16" s="873" t="s">
        <v>301</v>
      </c>
      <c r="W16" s="809"/>
      <c r="X16" s="804"/>
      <c r="Y16" s="804"/>
      <c r="Z16" s="809"/>
      <c r="AA16" s="804"/>
      <c r="AB16" s="804"/>
      <c r="AC16" s="809"/>
      <c r="AD16" s="804"/>
      <c r="AE16" s="804"/>
      <c r="AF16" s="810"/>
      <c r="AG16" s="804"/>
      <c r="AH16" s="815"/>
      <c r="AI16" s="804"/>
      <c r="AJ16" s="804"/>
      <c r="AK16" s="804"/>
      <c r="AL16" s="804"/>
      <c r="AM16" s="804"/>
      <c r="AN16" s="804"/>
      <c r="AO16" s="804"/>
      <c r="AP16" s="804"/>
      <c r="AQ16" s="804"/>
      <c r="AR16" s="804">
        <f t="shared" si="3"/>
        <v>0</v>
      </c>
      <c r="AS16" s="798">
        <f t="shared" si="1"/>
        <v>0</v>
      </c>
      <c r="AT16" s="804">
        <v>68.75</v>
      </c>
      <c r="AU16" s="798">
        <f t="shared" si="2"/>
        <v>0</v>
      </c>
    </row>
    <row r="17" spans="1:47" ht="20.25">
      <c r="A17" s="956" t="s">
        <v>868</v>
      </c>
      <c r="B17" s="817"/>
      <c r="C17" s="818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797">
        <f t="shared" si="0"/>
        <v>0</v>
      </c>
      <c r="V17" s="873" t="s">
        <v>302</v>
      </c>
      <c r="W17" s="809"/>
      <c r="X17" s="804"/>
      <c r="Y17" s="804"/>
      <c r="Z17" s="809"/>
      <c r="AA17" s="804"/>
      <c r="AB17" s="804"/>
      <c r="AC17" s="809"/>
      <c r="AD17" s="804"/>
      <c r="AE17" s="804"/>
      <c r="AF17" s="810"/>
      <c r="AG17" s="804"/>
      <c r="AH17" s="815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>
        <f t="shared" si="3"/>
        <v>0</v>
      </c>
      <c r="AS17" s="798">
        <f t="shared" si="1"/>
        <v>0</v>
      </c>
      <c r="AT17" s="804"/>
      <c r="AU17" s="798">
        <f t="shared" si="2"/>
        <v>0</v>
      </c>
    </row>
    <row r="18" spans="1:47" ht="20.25">
      <c r="A18" s="956" t="s">
        <v>869</v>
      </c>
      <c r="B18" s="817"/>
      <c r="C18" s="818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7"/>
      <c r="T18" s="807"/>
      <c r="U18" s="797">
        <f t="shared" si="0"/>
        <v>0</v>
      </c>
      <c r="V18" s="873" t="s">
        <v>303</v>
      </c>
      <c r="W18" s="806"/>
      <c r="X18" s="807"/>
      <c r="Y18" s="807"/>
      <c r="Z18" s="806"/>
      <c r="AA18" s="807"/>
      <c r="AB18" s="807"/>
      <c r="AC18" s="806"/>
      <c r="AD18" s="807"/>
      <c r="AE18" s="807"/>
      <c r="AF18" s="808"/>
      <c r="AG18" s="804"/>
      <c r="AH18" s="815"/>
      <c r="AI18" s="804"/>
      <c r="AJ18" s="804"/>
      <c r="AK18" s="804"/>
      <c r="AL18" s="804"/>
      <c r="AM18" s="804"/>
      <c r="AN18" s="804"/>
      <c r="AO18" s="804"/>
      <c r="AP18" s="804"/>
      <c r="AQ18" s="804"/>
      <c r="AR18" s="804">
        <f t="shared" si="3"/>
        <v>0</v>
      </c>
      <c r="AS18" s="798">
        <f t="shared" si="1"/>
        <v>0</v>
      </c>
      <c r="AT18" s="804">
        <v>118</v>
      </c>
      <c r="AU18" s="798">
        <f t="shared" si="2"/>
        <v>0</v>
      </c>
    </row>
    <row r="19" spans="1:47" ht="20.25">
      <c r="A19" s="956" t="s">
        <v>870</v>
      </c>
      <c r="B19" s="817"/>
      <c r="C19" s="818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797">
        <f t="shared" si="0"/>
        <v>0</v>
      </c>
      <c r="V19" s="873" t="s">
        <v>304</v>
      </c>
      <c r="W19" s="806"/>
      <c r="X19" s="807"/>
      <c r="Y19" s="807"/>
      <c r="Z19" s="806"/>
      <c r="AA19" s="807"/>
      <c r="AB19" s="807"/>
      <c r="AC19" s="806"/>
      <c r="AD19" s="807"/>
      <c r="AE19" s="807"/>
      <c r="AF19" s="808"/>
      <c r="AG19" s="804"/>
      <c r="AH19" s="815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>
        <f t="shared" si="3"/>
        <v>0</v>
      </c>
      <c r="AS19" s="798">
        <f t="shared" si="1"/>
        <v>0</v>
      </c>
      <c r="AT19" s="804"/>
      <c r="AU19" s="798">
        <f t="shared" si="2"/>
        <v>0</v>
      </c>
    </row>
    <row r="20" spans="1:47" ht="20.25">
      <c r="A20" s="956" t="s">
        <v>871</v>
      </c>
      <c r="B20" s="817"/>
      <c r="C20" s="818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797">
        <f t="shared" si="0"/>
        <v>0</v>
      </c>
      <c r="V20" s="873" t="s">
        <v>35</v>
      </c>
      <c r="W20" s="809"/>
      <c r="X20" s="804"/>
      <c r="Y20" s="804"/>
      <c r="Z20" s="809"/>
      <c r="AA20" s="804"/>
      <c r="AB20" s="804"/>
      <c r="AC20" s="809"/>
      <c r="AD20" s="804"/>
      <c r="AE20" s="804"/>
      <c r="AF20" s="810"/>
      <c r="AG20" s="804"/>
      <c r="AH20" s="815"/>
      <c r="AI20" s="804"/>
      <c r="AJ20" s="804"/>
      <c r="AK20" s="804"/>
      <c r="AL20" s="804"/>
      <c r="AM20" s="804"/>
      <c r="AN20" s="804"/>
      <c r="AO20" s="804"/>
      <c r="AP20" s="804"/>
      <c r="AQ20" s="804"/>
      <c r="AR20" s="804">
        <f t="shared" si="3"/>
        <v>0</v>
      </c>
      <c r="AS20" s="798">
        <f t="shared" si="1"/>
        <v>0</v>
      </c>
      <c r="AT20" s="804"/>
      <c r="AU20" s="798">
        <f t="shared" si="2"/>
        <v>0</v>
      </c>
    </row>
    <row r="21" spans="1:47" ht="20.25">
      <c r="A21" s="956" t="s">
        <v>872</v>
      </c>
      <c r="B21" s="817"/>
      <c r="C21" s="818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797">
        <f t="shared" si="0"/>
        <v>0</v>
      </c>
      <c r="V21" s="873" t="s">
        <v>305</v>
      </c>
      <c r="W21" s="806"/>
      <c r="X21" s="807"/>
      <c r="Y21" s="807"/>
      <c r="Z21" s="806"/>
      <c r="AA21" s="807"/>
      <c r="AB21" s="807"/>
      <c r="AC21" s="806"/>
      <c r="AD21" s="807"/>
      <c r="AE21" s="807"/>
      <c r="AF21" s="808"/>
      <c r="AG21" s="804"/>
      <c r="AH21" s="815"/>
      <c r="AI21" s="804"/>
      <c r="AJ21" s="804"/>
      <c r="AK21" s="804"/>
      <c r="AL21" s="804"/>
      <c r="AM21" s="804"/>
      <c r="AN21" s="804"/>
      <c r="AO21" s="804"/>
      <c r="AP21" s="804"/>
      <c r="AQ21" s="804"/>
      <c r="AR21" s="804">
        <f t="shared" si="3"/>
        <v>0</v>
      </c>
      <c r="AS21" s="798">
        <f t="shared" si="1"/>
        <v>0</v>
      </c>
      <c r="AT21" s="804">
        <v>608</v>
      </c>
      <c r="AU21" s="798">
        <f t="shared" si="2"/>
        <v>0</v>
      </c>
    </row>
    <row r="22" spans="1:47" ht="20.25">
      <c r="A22" s="956" t="s">
        <v>931</v>
      </c>
      <c r="B22" s="817"/>
      <c r="C22" s="818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7"/>
      <c r="T22" s="807"/>
      <c r="U22" s="797">
        <f t="shared" si="0"/>
        <v>0</v>
      </c>
      <c r="V22" s="873" t="s">
        <v>27</v>
      </c>
      <c r="W22" s="806"/>
      <c r="X22" s="807"/>
      <c r="Y22" s="807"/>
      <c r="Z22" s="806"/>
      <c r="AA22" s="807"/>
      <c r="AB22" s="807"/>
      <c r="AC22" s="806"/>
      <c r="AD22" s="807"/>
      <c r="AE22" s="807"/>
      <c r="AF22" s="808"/>
      <c r="AG22" s="804"/>
      <c r="AH22" s="815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>
        <f t="shared" si="3"/>
        <v>0</v>
      </c>
      <c r="AS22" s="798">
        <f t="shared" si="1"/>
        <v>0</v>
      </c>
      <c r="AT22" s="804">
        <v>215.63</v>
      </c>
      <c r="AU22" s="798">
        <f t="shared" si="2"/>
        <v>0</v>
      </c>
    </row>
    <row r="23" spans="1:47" ht="20.25">
      <c r="A23" s="956" t="s">
        <v>873</v>
      </c>
      <c r="B23" s="817"/>
      <c r="C23" s="818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797">
        <f t="shared" si="0"/>
        <v>0</v>
      </c>
      <c r="V23" s="873" t="s">
        <v>306</v>
      </c>
      <c r="W23" s="806"/>
      <c r="X23" s="807"/>
      <c r="Y23" s="807"/>
      <c r="Z23" s="806"/>
      <c r="AA23" s="807"/>
      <c r="AB23" s="807"/>
      <c r="AC23" s="806"/>
      <c r="AD23" s="807"/>
      <c r="AE23" s="807"/>
      <c r="AF23" s="808"/>
      <c r="AG23" s="804"/>
      <c r="AH23" s="815"/>
      <c r="AI23" s="804"/>
      <c r="AJ23" s="804"/>
      <c r="AK23" s="804"/>
      <c r="AL23" s="804"/>
      <c r="AM23" s="804"/>
      <c r="AN23" s="804"/>
      <c r="AO23" s="804"/>
      <c r="AP23" s="804"/>
      <c r="AQ23" s="804"/>
      <c r="AR23" s="804">
        <f t="shared" si="3"/>
        <v>0</v>
      </c>
      <c r="AS23" s="798">
        <f t="shared" si="1"/>
        <v>0</v>
      </c>
      <c r="AT23" s="804"/>
      <c r="AU23" s="798">
        <f t="shared" si="2"/>
        <v>0</v>
      </c>
    </row>
    <row r="24" spans="1:47" ht="20.25">
      <c r="A24" s="956" t="s">
        <v>949</v>
      </c>
      <c r="B24" s="817"/>
      <c r="C24" s="818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7"/>
      <c r="T24" s="807"/>
      <c r="U24" s="797">
        <f t="shared" si="0"/>
        <v>0</v>
      </c>
      <c r="V24" s="873" t="s">
        <v>307</v>
      </c>
      <c r="W24" s="806"/>
      <c r="X24" s="807"/>
      <c r="Y24" s="807"/>
      <c r="Z24" s="806"/>
      <c r="AA24" s="807"/>
      <c r="AB24" s="807"/>
      <c r="AC24" s="806"/>
      <c r="AD24" s="807"/>
      <c r="AE24" s="807"/>
      <c r="AF24" s="808"/>
      <c r="AG24" s="804"/>
      <c r="AH24" s="815"/>
      <c r="AI24" s="804"/>
      <c r="AJ24" s="804"/>
      <c r="AK24" s="804"/>
      <c r="AL24" s="804"/>
      <c r="AM24" s="804"/>
      <c r="AN24" s="804"/>
      <c r="AO24" s="804"/>
      <c r="AP24" s="804"/>
      <c r="AQ24" s="804"/>
      <c r="AR24" s="804">
        <f t="shared" si="3"/>
        <v>0</v>
      </c>
      <c r="AS24" s="798">
        <f t="shared" si="1"/>
        <v>0</v>
      </c>
      <c r="AT24" s="804">
        <v>59</v>
      </c>
      <c r="AU24" s="798">
        <f t="shared" si="2"/>
        <v>0</v>
      </c>
    </row>
    <row r="25" spans="1:47" ht="36">
      <c r="A25" s="956" t="s">
        <v>950</v>
      </c>
      <c r="B25" s="817"/>
      <c r="C25" s="818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797">
        <f t="shared" si="0"/>
        <v>0</v>
      </c>
      <c r="V25" s="873" t="s">
        <v>308</v>
      </c>
      <c r="W25" s="806"/>
      <c r="X25" s="807"/>
      <c r="Y25" s="807"/>
      <c r="Z25" s="806"/>
      <c r="AA25" s="807"/>
      <c r="AB25" s="807"/>
      <c r="AC25" s="806"/>
      <c r="AD25" s="807"/>
      <c r="AE25" s="807"/>
      <c r="AF25" s="808"/>
      <c r="AG25" s="804"/>
      <c r="AH25" s="815"/>
      <c r="AI25" s="804"/>
      <c r="AJ25" s="804"/>
      <c r="AK25" s="804"/>
      <c r="AL25" s="804"/>
      <c r="AM25" s="804"/>
      <c r="AN25" s="804"/>
      <c r="AO25" s="804"/>
      <c r="AP25" s="804"/>
      <c r="AQ25" s="804"/>
      <c r="AR25" s="804">
        <f t="shared" si="3"/>
        <v>0</v>
      </c>
      <c r="AS25" s="798">
        <f t="shared" si="1"/>
        <v>0</v>
      </c>
      <c r="AT25" s="804">
        <v>355.55</v>
      </c>
      <c r="AU25" s="798">
        <f t="shared" si="2"/>
        <v>0</v>
      </c>
    </row>
    <row r="26" spans="1:47" ht="36">
      <c r="A26" s="956" t="s">
        <v>952</v>
      </c>
      <c r="B26" s="817"/>
      <c r="C26" s="818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797">
        <f t="shared" si="0"/>
        <v>0</v>
      </c>
      <c r="V26" s="873"/>
      <c r="W26" s="806"/>
      <c r="X26" s="807"/>
      <c r="Y26" s="807"/>
      <c r="Z26" s="806"/>
      <c r="AA26" s="807"/>
      <c r="AB26" s="807"/>
      <c r="AC26" s="806"/>
      <c r="AD26" s="807"/>
      <c r="AE26" s="807"/>
      <c r="AF26" s="808"/>
      <c r="AG26" s="804"/>
      <c r="AH26" s="815"/>
      <c r="AI26" s="804"/>
      <c r="AJ26" s="804"/>
      <c r="AK26" s="804"/>
      <c r="AL26" s="804"/>
      <c r="AM26" s="804"/>
      <c r="AN26" s="804"/>
      <c r="AO26" s="804"/>
      <c r="AP26" s="804"/>
      <c r="AQ26" s="804"/>
      <c r="AR26" s="804">
        <f t="shared" si="3"/>
        <v>0</v>
      </c>
      <c r="AS26" s="798">
        <f t="shared" si="1"/>
        <v>0</v>
      </c>
      <c r="AT26" s="804">
        <v>141.67</v>
      </c>
      <c r="AU26" s="798">
        <f t="shared" si="2"/>
        <v>0</v>
      </c>
    </row>
    <row r="27" spans="1:47" ht="36">
      <c r="A27" s="956" t="s">
        <v>953</v>
      </c>
      <c r="B27" s="817"/>
      <c r="C27" s="818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797">
        <f t="shared" si="0"/>
        <v>0</v>
      </c>
      <c r="V27" s="873" t="s">
        <v>309</v>
      </c>
      <c r="W27" s="806"/>
      <c r="X27" s="807"/>
      <c r="Y27" s="807"/>
      <c r="Z27" s="806"/>
      <c r="AA27" s="807"/>
      <c r="AB27" s="807"/>
      <c r="AC27" s="806"/>
      <c r="AD27" s="807"/>
      <c r="AE27" s="807"/>
      <c r="AF27" s="808"/>
      <c r="AG27" s="804"/>
      <c r="AH27" s="815"/>
      <c r="AI27" s="804"/>
      <c r="AJ27" s="804"/>
      <c r="AK27" s="804"/>
      <c r="AL27" s="804"/>
      <c r="AM27" s="804"/>
      <c r="AN27" s="804"/>
      <c r="AO27" s="804"/>
      <c r="AP27" s="804"/>
      <c r="AQ27" s="804"/>
      <c r="AR27" s="804">
        <f t="shared" si="3"/>
        <v>0</v>
      </c>
      <c r="AS27" s="798">
        <f t="shared" si="1"/>
        <v>0</v>
      </c>
      <c r="AT27" s="804">
        <v>139.8</v>
      </c>
      <c r="AU27" s="798">
        <f t="shared" si="2"/>
        <v>0</v>
      </c>
    </row>
    <row r="28" spans="1:47" ht="20.25">
      <c r="A28" s="956" t="s">
        <v>874</v>
      </c>
      <c r="B28" s="817"/>
      <c r="C28" s="818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797">
        <f t="shared" si="0"/>
        <v>0</v>
      </c>
      <c r="V28" s="873" t="s">
        <v>310</v>
      </c>
      <c r="W28" s="806"/>
      <c r="X28" s="807"/>
      <c r="Y28" s="807"/>
      <c r="Z28" s="806"/>
      <c r="AA28" s="807"/>
      <c r="AB28" s="807"/>
      <c r="AC28" s="806"/>
      <c r="AD28" s="807"/>
      <c r="AE28" s="807"/>
      <c r="AF28" s="808"/>
      <c r="AG28" s="804"/>
      <c r="AH28" s="815"/>
      <c r="AI28" s="804"/>
      <c r="AJ28" s="804"/>
      <c r="AK28" s="804"/>
      <c r="AL28" s="804"/>
      <c r="AM28" s="804"/>
      <c r="AN28" s="804"/>
      <c r="AO28" s="804"/>
      <c r="AP28" s="804"/>
      <c r="AQ28" s="804"/>
      <c r="AR28" s="804">
        <f t="shared" si="3"/>
        <v>0</v>
      </c>
      <c r="AS28" s="798">
        <f t="shared" si="1"/>
        <v>0</v>
      </c>
      <c r="AT28" s="804">
        <v>210</v>
      </c>
      <c r="AU28" s="798">
        <f t="shared" si="2"/>
        <v>0</v>
      </c>
    </row>
    <row r="29" spans="1:47" ht="20.25">
      <c r="A29" s="956" t="s">
        <v>305</v>
      </c>
      <c r="B29" s="817"/>
      <c r="C29" s="818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797">
        <f t="shared" si="0"/>
        <v>0</v>
      </c>
      <c r="V29" s="873" t="s">
        <v>311</v>
      </c>
      <c r="W29" s="806"/>
      <c r="X29" s="807"/>
      <c r="Y29" s="807"/>
      <c r="Z29" s="806"/>
      <c r="AA29" s="807"/>
      <c r="AB29" s="807"/>
      <c r="AC29" s="806"/>
      <c r="AD29" s="807"/>
      <c r="AE29" s="807"/>
      <c r="AF29" s="808"/>
      <c r="AG29" s="804"/>
      <c r="AH29" s="815"/>
      <c r="AI29" s="804"/>
      <c r="AJ29" s="804"/>
      <c r="AK29" s="804"/>
      <c r="AL29" s="804"/>
      <c r="AM29" s="804"/>
      <c r="AN29" s="804"/>
      <c r="AO29" s="804"/>
      <c r="AP29" s="804"/>
      <c r="AQ29" s="804"/>
      <c r="AR29" s="804">
        <f t="shared" si="3"/>
        <v>0</v>
      </c>
      <c r="AS29" s="798">
        <f t="shared" si="1"/>
        <v>0</v>
      </c>
      <c r="AT29" s="804">
        <v>29</v>
      </c>
      <c r="AU29" s="798">
        <f t="shared" si="2"/>
        <v>0</v>
      </c>
    </row>
    <row r="30" spans="1:47" ht="20.25">
      <c r="A30" s="956" t="s">
        <v>875</v>
      </c>
      <c r="B30" s="817"/>
      <c r="C30" s="818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797">
        <f t="shared" si="0"/>
        <v>0</v>
      </c>
      <c r="V30" s="873" t="s">
        <v>312</v>
      </c>
      <c r="W30" s="806"/>
      <c r="X30" s="807"/>
      <c r="Y30" s="807"/>
      <c r="Z30" s="806"/>
      <c r="AA30" s="807"/>
      <c r="AB30" s="807"/>
      <c r="AC30" s="806"/>
      <c r="AD30" s="807"/>
      <c r="AE30" s="807"/>
      <c r="AF30" s="808"/>
      <c r="AG30" s="804"/>
      <c r="AH30" s="815"/>
      <c r="AI30" s="804"/>
      <c r="AJ30" s="804"/>
      <c r="AK30" s="804"/>
      <c r="AL30" s="804"/>
      <c r="AM30" s="804"/>
      <c r="AN30" s="804"/>
      <c r="AO30" s="804"/>
      <c r="AP30" s="804"/>
      <c r="AQ30" s="804"/>
      <c r="AR30" s="804">
        <f t="shared" si="3"/>
        <v>0</v>
      </c>
      <c r="AS30" s="798">
        <f t="shared" si="1"/>
        <v>0</v>
      </c>
      <c r="AT30" s="804">
        <v>260</v>
      </c>
      <c r="AU30" s="798">
        <f t="shared" si="2"/>
        <v>0</v>
      </c>
    </row>
    <row r="31" spans="1:47" ht="20.25">
      <c r="A31" s="956" t="s">
        <v>305</v>
      </c>
      <c r="B31" s="817"/>
      <c r="C31" s="818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797">
        <f t="shared" si="0"/>
        <v>0</v>
      </c>
      <c r="V31" s="873" t="s">
        <v>313</v>
      </c>
      <c r="W31" s="806"/>
      <c r="X31" s="807"/>
      <c r="Y31" s="807"/>
      <c r="Z31" s="806"/>
      <c r="AA31" s="807"/>
      <c r="AB31" s="807"/>
      <c r="AC31" s="806"/>
      <c r="AD31" s="807"/>
      <c r="AE31" s="807"/>
      <c r="AF31" s="808"/>
      <c r="AG31" s="804"/>
      <c r="AH31" s="815"/>
      <c r="AI31" s="804"/>
      <c r="AJ31" s="804"/>
      <c r="AK31" s="804"/>
      <c r="AL31" s="804"/>
      <c r="AM31" s="804"/>
      <c r="AN31" s="804"/>
      <c r="AO31" s="804"/>
      <c r="AP31" s="804"/>
      <c r="AQ31" s="804"/>
      <c r="AR31" s="804">
        <f t="shared" si="3"/>
        <v>0</v>
      </c>
      <c r="AS31" s="798">
        <f t="shared" si="1"/>
        <v>0</v>
      </c>
      <c r="AT31" s="804">
        <v>32</v>
      </c>
      <c r="AU31" s="798">
        <f t="shared" si="2"/>
        <v>0</v>
      </c>
    </row>
    <row r="32" spans="1:47" ht="20.25">
      <c r="A32" s="956" t="s">
        <v>27</v>
      </c>
      <c r="B32" s="817"/>
      <c r="C32" s="818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797">
        <f t="shared" si="0"/>
        <v>0</v>
      </c>
      <c r="V32" s="873" t="s">
        <v>314</v>
      </c>
      <c r="W32" s="806"/>
      <c r="X32" s="807"/>
      <c r="Y32" s="807"/>
      <c r="Z32" s="806"/>
      <c r="AA32" s="807"/>
      <c r="AB32" s="807"/>
      <c r="AC32" s="806"/>
      <c r="AD32" s="807"/>
      <c r="AE32" s="807"/>
      <c r="AF32" s="808"/>
      <c r="AG32" s="804"/>
      <c r="AH32" s="815"/>
      <c r="AI32" s="804"/>
      <c r="AJ32" s="804"/>
      <c r="AK32" s="804"/>
      <c r="AL32" s="804"/>
      <c r="AM32" s="804"/>
      <c r="AN32" s="804"/>
      <c r="AO32" s="804"/>
      <c r="AP32" s="804"/>
      <c r="AQ32" s="804"/>
      <c r="AR32" s="804">
        <f t="shared" si="3"/>
        <v>0</v>
      </c>
      <c r="AS32" s="798">
        <f t="shared" si="1"/>
        <v>0</v>
      </c>
      <c r="AT32" s="804">
        <v>56</v>
      </c>
      <c r="AU32" s="798">
        <f t="shared" si="2"/>
        <v>0</v>
      </c>
    </row>
    <row r="33" spans="1:47" ht="20.25">
      <c r="A33" s="956" t="s">
        <v>876</v>
      </c>
      <c r="B33" s="817"/>
      <c r="C33" s="818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797">
        <f t="shared" si="0"/>
        <v>0</v>
      </c>
      <c r="V33" s="873" t="s">
        <v>315</v>
      </c>
      <c r="W33" s="806"/>
      <c r="X33" s="807"/>
      <c r="Y33" s="807"/>
      <c r="Z33" s="806"/>
      <c r="AA33" s="807"/>
      <c r="AB33" s="807"/>
      <c r="AC33" s="806"/>
      <c r="AD33" s="807"/>
      <c r="AE33" s="807"/>
      <c r="AF33" s="808"/>
      <c r="AG33" s="804"/>
      <c r="AH33" s="815"/>
      <c r="AI33" s="804"/>
      <c r="AJ33" s="804"/>
      <c r="AK33" s="804"/>
      <c r="AL33" s="804"/>
      <c r="AM33" s="804"/>
      <c r="AN33" s="804"/>
      <c r="AO33" s="804"/>
      <c r="AP33" s="804"/>
      <c r="AQ33" s="804"/>
      <c r="AR33" s="804">
        <f t="shared" si="3"/>
        <v>0</v>
      </c>
      <c r="AS33" s="798">
        <f t="shared" si="1"/>
        <v>0</v>
      </c>
      <c r="AT33" s="804"/>
      <c r="AU33" s="798">
        <f t="shared" si="2"/>
        <v>0</v>
      </c>
    </row>
    <row r="34" spans="1:47" ht="20.25">
      <c r="A34" s="956" t="s">
        <v>877</v>
      </c>
      <c r="B34" s="817"/>
      <c r="C34" s="818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797">
        <f t="shared" si="0"/>
        <v>0</v>
      </c>
      <c r="V34" s="873" t="s">
        <v>316</v>
      </c>
      <c r="W34" s="806"/>
      <c r="X34" s="807"/>
      <c r="Y34" s="807"/>
      <c r="Z34" s="806"/>
      <c r="AA34" s="807"/>
      <c r="AB34" s="807"/>
      <c r="AC34" s="806"/>
      <c r="AD34" s="807"/>
      <c r="AE34" s="807"/>
      <c r="AF34" s="808"/>
      <c r="AG34" s="804"/>
      <c r="AH34" s="815"/>
      <c r="AI34" s="804"/>
      <c r="AJ34" s="804"/>
      <c r="AK34" s="804"/>
      <c r="AL34" s="804"/>
      <c r="AM34" s="804"/>
      <c r="AN34" s="804"/>
      <c r="AO34" s="804"/>
      <c r="AP34" s="804"/>
      <c r="AQ34" s="804"/>
      <c r="AR34" s="804">
        <f t="shared" si="3"/>
        <v>0</v>
      </c>
      <c r="AS34" s="798">
        <f t="shared" si="1"/>
        <v>0</v>
      </c>
      <c r="AT34" s="804"/>
      <c r="AU34" s="798">
        <f t="shared" si="2"/>
        <v>0</v>
      </c>
    </row>
    <row r="35" spans="1:47" ht="36">
      <c r="A35" s="956" t="s">
        <v>878</v>
      </c>
      <c r="B35" s="817"/>
      <c r="C35" s="818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797">
        <f t="shared" si="0"/>
        <v>0</v>
      </c>
      <c r="V35" s="873" t="s">
        <v>317</v>
      </c>
      <c r="W35" s="806"/>
      <c r="X35" s="807"/>
      <c r="Y35" s="807"/>
      <c r="Z35" s="806"/>
      <c r="AA35" s="807"/>
      <c r="AB35" s="807"/>
      <c r="AC35" s="806"/>
      <c r="AD35" s="807"/>
      <c r="AE35" s="807"/>
      <c r="AF35" s="808"/>
      <c r="AG35" s="804"/>
      <c r="AH35" s="815"/>
      <c r="AI35" s="804"/>
      <c r="AJ35" s="804"/>
      <c r="AK35" s="804"/>
      <c r="AL35" s="804"/>
      <c r="AM35" s="804"/>
      <c r="AN35" s="804"/>
      <c r="AO35" s="804"/>
      <c r="AP35" s="804"/>
      <c r="AQ35" s="804"/>
      <c r="AR35" s="804">
        <f t="shared" si="3"/>
        <v>0</v>
      </c>
      <c r="AS35" s="798">
        <f t="shared" si="1"/>
        <v>0</v>
      </c>
      <c r="AT35" s="804"/>
      <c r="AU35" s="798">
        <f t="shared" si="2"/>
        <v>0</v>
      </c>
    </row>
    <row r="36" spans="1:47" ht="27" customHeight="1">
      <c r="A36" s="956" t="s">
        <v>879</v>
      </c>
      <c r="B36" s="817"/>
      <c r="C36" s="818"/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797">
        <f t="shared" si="0"/>
        <v>0</v>
      </c>
      <c r="V36" s="873" t="s">
        <v>318</v>
      </c>
      <c r="W36" s="806"/>
      <c r="X36" s="807"/>
      <c r="Y36" s="807"/>
      <c r="Z36" s="806"/>
      <c r="AA36" s="807"/>
      <c r="AB36" s="807"/>
      <c r="AC36" s="806"/>
      <c r="AD36" s="807"/>
      <c r="AE36" s="807"/>
      <c r="AF36" s="808"/>
      <c r="AG36" s="804"/>
      <c r="AH36" s="815"/>
      <c r="AI36" s="804"/>
      <c r="AJ36" s="804"/>
      <c r="AK36" s="804"/>
      <c r="AL36" s="804"/>
      <c r="AM36" s="804"/>
      <c r="AN36" s="804"/>
      <c r="AO36" s="804"/>
      <c r="AP36" s="804"/>
      <c r="AQ36" s="804"/>
      <c r="AR36" s="804">
        <f t="shared" si="3"/>
        <v>0</v>
      </c>
      <c r="AS36" s="798">
        <f t="shared" si="1"/>
        <v>0</v>
      </c>
      <c r="AT36" s="804"/>
      <c r="AU36" s="798">
        <f t="shared" si="2"/>
        <v>0</v>
      </c>
    </row>
    <row r="37" spans="1:47" ht="24.75" customHeight="1">
      <c r="A37" s="956" t="s">
        <v>880</v>
      </c>
      <c r="B37" s="819"/>
      <c r="C37" s="820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797">
        <f t="shared" si="0"/>
        <v>0</v>
      </c>
      <c r="V37" s="873" t="s">
        <v>319</v>
      </c>
      <c r="W37" s="811"/>
      <c r="X37" s="812"/>
      <c r="Y37" s="807"/>
      <c r="Z37" s="811"/>
      <c r="AA37" s="812"/>
      <c r="AB37" s="807"/>
      <c r="AC37" s="811"/>
      <c r="AD37" s="812"/>
      <c r="AE37" s="807"/>
      <c r="AF37" s="813"/>
      <c r="AG37" s="804"/>
      <c r="AH37" s="815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>
        <f t="shared" si="3"/>
        <v>0</v>
      </c>
      <c r="AS37" s="798">
        <f t="shared" si="1"/>
        <v>0</v>
      </c>
      <c r="AT37" s="804">
        <v>280</v>
      </c>
      <c r="AU37" s="798">
        <f t="shared" si="2"/>
        <v>0</v>
      </c>
    </row>
    <row r="38" spans="1:47" ht="30" customHeight="1">
      <c r="A38" s="956" t="s">
        <v>308</v>
      </c>
      <c r="B38" s="817"/>
      <c r="C38" s="818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797">
        <f t="shared" si="0"/>
        <v>0</v>
      </c>
      <c r="V38" s="873" t="s">
        <v>320</v>
      </c>
      <c r="W38" s="806"/>
      <c r="X38" s="807"/>
      <c r="Y38" s="807"/>
      <c r="Z38" s="806"/>
      <c r="AA38" s="807"/>
      <c r="AB38" s="807"/>
      <c r="AC38" s="806"/>
      <c r="AD38" s="807"/>
      <c r="AE38" s="807"/>
      <c r="AF38" s="808"/>
      <c r="AG38" s="804"/>
      <c r="AH38" s="815"/>
      <c r="AI38" s="804"/>
      <c r="AJ38" s="804"/>
      <c r="AK38" s="804"/>
      <c r="AL38" s="804"/>
      <c r="AM38" s="804"/>
      <c r="AN38" s="804"/>
      <c r="AO38" s="804"/>
      <c r="AP38" s="804"/>
      <c r="AQ38" s="804"/>
      <c r="AR38" s="804">
        <f t="shared" si="3"/>
        <v>0</v>
      </c>
      <c r="AS38" s="798">
        <f t="shared" si="1"/>
        <v>0</v>
      </c>
      <c r="AT38" s="804">
        <v>560</v>
      </c>
      <c r="AU38" s="798">
        <f t="shared" si="2"/>
        <v>0</v>
      </c>
    </row>
    <row r="39" spans="1:47" ht="28.5" customHeight="1">
      <c r="A39" s="956" t="s">
        <v>313</v>
      </c>
      <c r="B39" s="817"/>
      <c r="C39" s="818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797">
        <f t="shared" si="0"/>
        <v>0</v>
      </c>
      <c r="V39" s="873" t="s">
        <v>321</v>
      </c>
      <c r="W39" s="806"/>
      <c r="X39" s="807"/>
      <c r="Y39" s="807"/>
      <c r="Z39" s="806"/>
      <c r="AA39" s="807"/>
      <c r="AB39" s="807"/>
      <c r="AC39" s="806"/>
      <c r="AD39" s="807"/>
      <c r="AE39" s="807"/>
      <c r="AF39" s="808"/>
      <c r="AG39" s="804"/>
      <c r="AH39" s="815"/>
      <c r="AI39" s="804"/>
      <c r="AJ39" s="804"/>
      <c r="AK39" s="804"/>
      <c r="AL39" s="804"/>
      <c r="AM39" s="804"/>
      <c r="AN39" s="804"/>
      <c r="AO39" s="804"/>
      <c r="AP39" s="804"/>
      <c r="AQ39" s="804"/>
      <c r="AR39" s="804">
        <f t="shared" si="3"/>
        <v>0</v>
      </c>
      <c r="AS39" s="798">
        <f t="shared" si="1"/>
        <v>0</v>
      </c>
      <c r="AT39" s="804">
        <v>92.83</v>
      </c>
      <c r="AU39" s="798">
        <f t="shared" si="2"/>
        <v>0</v>
      </c>
    </row>
    <row r="40" spans="1:47" ht="20.25">
      <c r="A40" s="956" t="s">
        <v>881</v>
      </c>
      <c r="B40" s="817"/>
      <c r="C40" s="818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797">
        <f t="shared" si="0"/>
        <v>0</v>
      </c>
      <c r="V40" s="873" t="s">
        <v>322</v>
      </c>
      <c r="W40" s="806"/>
      <c r="X40" s="807"/>
      <c r="Y40" s="807"/>
      <c r="Z40" s="806"/>
      <c r="AA40" s="807"/>
      <c r="AB40" s="807"/>
      <c r="AC40" s="806"/>
      <c r="AD40" s="807"/>
      <c r="AE40" s="807"/>
      <c r="AF40" s="808"/>
      <c r="AG40" s="804"/>
      <c r="AH40" s="815"/>
      <c r="AI40" s="804"/>
      <c r="AJ40" s="804"/>
      <c r="AK40" s="804"/>
      <c r="AL40" s="804"/>
      <c r="AM40" s="804"/>
      <c r="AN40" s="804"/>
      <c r="AO40" s="804"/>
      <c r="AP40" s="804"/>
      <c r="AQ40" s="804"/>
      <c r="AR40" s="804">
        <f t="shared" si="3"/>
        <v>0</v>
      </c>
      <c r="AS40" s="798">
        <f t="shared" si="1"/>
        <v>0</v>
      </c>
      <c r="AT40" s="804">
        <v>70</v>
      </c>
      <c r="AU40" s="798">
        <f t="shared" si="2"/>
        <v>0</v>
      </c>
    </row>
    <row r="41" spans="1:47" ht="20.25">
      <c r="A41" s="956" t="s">
        <v>323</v>
      </c>
      <c r="B41" s="817"/>
      <c r="C41" s="818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797">
        <f t="shared" si="0"/>
        <v>0</v>
      </c>
      <c r="V41" s="873"/>
      <c r="W41" s="806"/>
      <c r="X41" s="807"/>
      <c r="Y41" s="807"/>
      <c r="Z41" s="806"/>
      <c r="AA41" s="807"/>
      <c r="AB41" s="807"/>
      <c r="AC41" s="806"/>
      <c r="AD41" s="807"/>
      <c r="AE41" s="807"/>
      <c r="AF41" s="808"/>
      <c r="AG41" s="804"/>
      <c r="AH41" s="815"/>
      <c r="AI41" s="804"/>
      <c r="AJ41" s="804"/>
      <c r="AK41" s="804"/>
      <c r="AL41" s="804"/>
      <c r="AM41" s="804"/>
      <c r="AN41" s="804"/>
      <c r="AO41" s="804"/>
      <c r="AP41" s="804"/>
      <c r="AQ41" s="804"/>
      <c r="AR41" s="804">
        <f t="shared" si="3"/>
        <v>0</v>
      </c>
      <c r="AS41" s="798">
        <f t="shared" si="1"/>
        <v>0</v>
      </c>
      <c r="AT41" s="804">
        <v>13</v>
      </c>
      <c r="AU41" s="798">
        <f t="shared" si="2"/>
        <v>0</v>
      </c>
    </row>
    <row r="42" spans="1:47" ht="19.5" customHeight="1">
      <c r="A42" s="956" t="s">
        <v>321</v>
      </c>
      <c r="B42" s="817"/>
      <c r="C42" s="818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797">
        <f t="shared" si="0"/>
        <v>0</v>
      </c>
      <c r="V42" s="873" t="s">
        <v>323</v>
      </c>
      <c r="W42" s="806"/>
      <c r="X42" s="807"/>
      <c r="Y42" s="807"/>
      <c r="Z42" s="806"/>
      <c r="AA42" s="807"/>
      <c r="AB42" s="807"/>
      <c r="AC42" s="806"/>
      <c r="AD42" s="807"/>
      <c r="AE42" s="807"/>
      <c r="AF42" s="808"/>
      <c r="AG42" s="804"/>
      <c r="AH42" s="815"/>
      <c r="AI42" s="804"/>
      <c r="AJ42" s="804"/>
      <c r="AK42" s="804"/>
      <c r="AL42" s="804"/>
      <c r="AM42" s="804"/>
      <c r="AN42" s="804"/>
      <c r="AO42" s="804"/>
      <c r="AP42" s="804"/>
      <c r="AQ42" s="804"/>
      <c r="AR42" s="804">
        <f t="shared" si="3"/>
        <v>0</v>
      </c>
      <c r="AS42" s="798">
        <f t="shared" si="1"/>
        <v>0</v>
      </c>
      <c r="AT42" s="804">
        <v>304</v>
      </c>
      <c r="AU42" s="798">
        <f t="shared" si="2"/>
        <v>0</v>
      </c>
    </row>
    <row r="43" spans="1:47" ht="19.5" customHeight="1">
      <c r="A43" s="956" t="s">
        <v>324</v>
      </c>
      <c r="B43" s="817"/>
      <c r="C43" s="818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797">
        <f t="shared" si="0"/>
        <v>0</v>
      </c>
      <c r="V43" s="873"/>
      <c r="W43" s="806"/>
      <c r="X43" s="807"/>
      <c r="Y43" s="807"/>
      <c r="Z43" s="806"/>
      <c r="AA43" s="807"/>
      <c r="AB43" s="807"/>
      <c r="AC43" s="806"/>
      <c r="AD43" s="807"/>
      <c r="AE43" s="807"/>
      <c r="AF43" s="808"/>
      <c r="AG43" s="804"/>
      <c r="AH43" s="815"/>
      <c r="AI43" s="804"/>
      <c r="AJ43" s="804"/>
      <c r="AK43" s="804"/>
      <c r="AL43" s="804"/>
      <c r="AM43" s="804"/>
      <c r="AN43" s="804"/>
      <c r="AO43" s="804"/>
      <c r="AP43" s="804"/>
      <c r="AQ43" s="804"/>
      <c r="AR43" s="804">
        <f t="shared" si="3"/>
        <v>0</v>
      </c>
      <c r="AS43" s="798">
        <f t="shared" si="1"/>
        <v>0</v>
      </c>
      <c r="AT43" s="804">
        <v>192</v>
      </c>
      <c r="AU43" s="798">
        <f t="shared" si="2"/>
        <v>0</v>
      </c>
    </row>
    <row r="44" spans="1:47" ht="20.25">
      <c r="A44" s="956" t="s">
        <v>324</v>
      </c>
      <c r="B44" s="817"/>
      <c r="C44" s="818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797">
        <f t="shared" si="0"/>
        <v>0</v>
      </c>
      <c r="V44" s="873" t="s">
        <v>324</v>
      </c>
      <c r="W44" s="806"/>
      <c r="X44" s="807"/>
      <c r="Y44" s="807"/>
      <c r="Z44" s="806"/>
      <c r="AA44" s="807"/>
      <c r="AB44" s="807"/>
      <c r="AC44" s="806"/>
      <c r="AD44" s="807"/>
      <c r="AE44" s="807"/>
      <c r="AF44" s="808"/>
      <c r="AG44" s="804"/>
      <c r="AH44" s="815"/>
      <c r="AI44" s="804"/>
      <c r="AJ44" s="804"/>
      <c r="AK44" s="804"/>
      <c r="AL44" s="804"/>
      <c r="AM44" s="804"/>
      <c r="AN44" s="804"/>
      <c r="AO44" s="804"/>
      <c r="AP44" s="804"/>
      <c r="AQ44" s="804"/>
      <c r="AR44" s="804">
        <f t="shared" si="3"/>
        <v>0</v>
      </c>
      <c r="AS44" s="798">
        <f t="shared" si="1"/>
        <v>0</v>
      </c>
      <c r="AT44" s="804">
        <v>208</v>
      </c>
      <c r="AU44" s="798">
        <f t="shared" si="2"/>
        <v>0</v>
      </c>
    </row>
    <row r="45" spans="1:47" ht="20.25">
      <c r="A45" s="956" t="s">
        <v>882</v>
      </c>
      <c r="B45" s="817"/>
      <c r="C45" s="818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797">
        <f t="shared" si="0"/>
        <v>0</v>
      </c>
      <c r="V45" s="873" t="s">
        <v>325</v>
      </c>
      <c r="W45" s="806"/>
      <c r="X45" s="807"/>
      <c r="Y45" s="807"/>
      <c r="Z45" s="806"/>
      <c r="AA45" s="807"/>
      <c r="AB45" s="807"/>
      <c r="AC45" s="806"/>
      <c r="AD45" s="807"/>
      <c r="AE45" s="807"/>
      <c r="AF45" s="808"/>
      <c r="AG45" s="804"/>
      <c r="AH45" s="815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>
        <f t="shared" si="3"/>
        <v>0</v>
      </c>
      <c r="AS45" s="798">
        <f t="shared" si="1"/>
        <v>0</v>
      </c>
      <c r="AT45" s="804">
        <v>40</v>
      </c>
      <c r="AU45" s="798">
        <f t="shared" si="2"/>
        <v>0</v>
      </c>
    </row>
    <row r="46" spans="1:84" ht="31.5" customHeight="1">
      <c r="A46" s="835" t="s">
        <v>291</v>
      </c>
      <c r="B46" s="236" t="s">
        <v>292</v>
      </c>
      <c r="C46" s="237" t="s">
        <v>293</v>
      </c>
      <c r="D46" s="237" t="s">
        <v>293</v>
      </c>
      <c r="E46" s="237" t="s">
        <v>293</v>
      </c>
      <c r="F46" s="237" t="s">
        <v>293</v>
      </c>
      <c r="G46" s="237" t="s">
        <v>293</v>
      </c>
      <c r="H46" s="237" t="s">
        <v>293</v>
      </c>
      <c r="I46" s="237" t="s">
        <v>293</v>
      </c>
      <c r="J46" s="237" t="s">
        <v>293</v>
      </c>
      <c r="K46" s="237" t="s">
        <v>293</v>
      </c>
      <c r="L46" s="237" t="s">
        <v>293</v>
      </c>
      <c r="M46" s="237" t="s">
        <v>293</v>
      </c>
      <c r="N46" s="237" t="s">
        <v>293</v>
      </c>
      <c r="O46" s="237" t="s">
        <v>293</v>
      </c>
      <c r="P46" s="237" t="s">
        <v>293</v>
      </c>
      <c r="Q46" s="237" t="s">
        <v>293</v>
      </c>
      <c r="R46" s="237" t="s">
        <v>293</v>
      </c>
      <c r="S46" s="237" t="s">
        <v>293</v>
      </c>
      <c r="T46" s="237" t="s">
        <v>293</v>
      </c>
      <c r="U46" s="238" t="s">
        <v>810</v>
      </c>
      <c r="V46" s="835" t="s">
        <v>291</v>
      </c>
      <c r="W46" s="240" t="s">
        <v>294</v>
      </c>
      <c r="X46" s="237" t="s">
        <v>294</v>
      </c>
      <c r="Y46" s="238" t="s">
        <v>294</v>
      </c>
      <c r="Z46" s="240" t="s">
        <v>294</v>
      </c>
      <c r="AA46" s="237" t="s">
        <v>294</v>
      </c>
      <c r="AB46" s="238" t="s">
        <v>294</v>
      </c>
      <c r="AC46" s="240" t="s">
        <v>294</v>
      </c>
      <c r="AD46" s="237" t="s">
        <v>294</v>
      </c>
      <c r="AE46" s="241" t="s">
        <v>294</v>
      </c>
      <c r="AF46" s="237" t="s">
        <v>294</v>
      </c>
      <c r="AG46" s="237" t="s">
        <v>294</v>
      </c>
      <c r="AH46" s="242" t="s">
        <v>294</v>
      </c>
      <c r="AI46" s="242" t="s">
        <v>294</v>
      </c>
      <c r="AJ46" s="242" t="s">
        <v>294</v>
      </c>
      <c r="AK46" s="242" t="s">
        <v>294</v>
      </c>
      <c r="AL46" s="242" t="s">
        <v>294</v>
      </c>
      <c r="AM46" s="242" t="s">
        <v>294</v>
      </c>
      <c r="AN46" s="242" t="s">
        <v>294</v>
      </c>
      <c r="AO46" s="242" t="s">
        <v>294</v>
      </c>
      <c r="AP46" s="242" t="s">
        <v>294</v>
      </c>
      <c r="AQ46" s="242" t="s">
        <v>294</v>
      </c>
      <c r="AR46" s="242" t="s">
        <v>809</v>
      </c>
      <c r="AS46" s="787" t="s">
        <v>863</v>
      </c>
      <c r="AT46" s="791" t="s">
        <v>168</v>
      </c>
      <c r="AU46" s="786" t="s">
        <v>811</v>
      </c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</row>
    <row r="47" spans="1:47" ht="20.25">
      <c r="A47" s="956" t="s">
        <v>883</v>
      </c>
      <c r="B47" s="817"/>
      <c r="C47" s="818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04"/>
      <c r="P47" s="804"/>
      <c r="Q47" s="804"/>
      <c r="R47" s="804"/>
      <c r="S47" s="804"/>
      <c r="T47" s="804"/>
      <c r="U47" s="797">
        <f aca="true" t="shared" si="4" ref="U47:U86">SUM(B47:T47)</f>
        <v>0</v>
      </c>
      <c r="V47" s="243" t="s">
        <v>326</v>
      </c>
      <c r="W47" s="804"/>
      <c r="X47" s="804"/>
      <c r="Y47" s="804"/>
      <c r="Z47" s="809"/>
      <c r="AA47" s="804"/>
      <c r="AB47" s="815"/>
      <c r="AC47" s="804"/>
      <c r="AD47" s="804"/>
      <c r="AE47" s="804"/>
      <c r="AF47" s="810"/>
      <c r="AG47" s="804"/>
      <c r="AH47" s="815"/>
      <c r="AI47" s="804"/>
      <c r="AJ47" s="804"/>
      <c r="AK47" s="804"/>
      <c r="AL47" s="804"/>
      <c r="AM47" s="804"/>
      <c r="AN47" s="804"/>
      <c r="AO47" s="804"/>
      <c r="AP47" s="804"/>
      <c r="AQ47" s="804"/>
      <c r="AR47" s="804">
        <f>SUM(W47:AQ47)</f>
        <v>0</v>
      </c>
      <c r="AS47" s="798">
        <f>U47-W47-X47-Y47-Z47-AA47-AB47-AC47-AD47-AE47-AF47-AG47-AH47-AI47-AJ47-AK47-AL47-AM47-AN47-AO47-AP47-AQ47</f>
        <v>0</v>
      </c>
      <c r="AT47" s="804">
        <v>36</v>
      </c>
      <c r="AU47" s="798">
        <f aca="true" t="shared" si="5" ref="AU47:AU75">AS47*AT47</f>
        <v>0</v>
      </c>
    </row>
    <row r="48" spans="1:47" ht="20.25">
      <c r="A48" s="956" t="s">
        <v>884</v>
      </c>
      <c r="B48" s="817"/>
      <c r="C48" s="818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797">
        <f t="shared" si="4"/>
        <v>0</v>
      </c>
      <c r="V48" s="243" t="s">
        <v>204</v>
      </c>
      <c r="W48" s="807"/>
      <c r="X48" s="807"/>
      <c r="Y48" s="807"/>
      <c r="Z48" s="806"/>
      <c r="AA48" s="807"/>
      <c r="AB48" s="814"/>
      <c r="AC48" s="807"/>
      <c r="AD48" s="807"/>
      <c r="AE48" s="807"/>
      <c r="AF48" s="808"/>
      <c r="AG48" s="804"/>
      <c r="AH48" s="815"/>
      <c r="AI48" s="804"/>
      <c r="AJ48" s="804"/>
      <c r="AK48" s="804"/>
      <c r="AL48" s="804"/>
      <c r="AM48" s="804"/>
      <c r="AN48" s="804"/>
      <c r="AO48" s="804"/>
      <c r="AP48" s="804"/>
      <c r="AQ48" s="804"/>
      <c r="AR48" s="804">
        <f aca="true" t="shared" si="6" ref="AR48:AR118">SUM(W48:AQ48)</f>
        <v>0</v>
      </c>
      <c r="AS48" s="798">
        <f aca="true" t="shared" si="7" ref="AS48:AS86">U48-W48-X48-Y48-Z48-AA48-AB48-AC48-AD48-AE48-AF48-AG48-AH48-AI48-AJ48-AK48-AL48-AM48-AN48-AO48-AP48-AQ48</f>
        <v>0</v>
      </c>
      <c r="AT48" s="804">
        <v>65</v>
      </c>
      <c r="AU48" s="798">
        <f t="shared" si="5"/>
        <v>0</v>
      </c>
    </row>
    <row r="49" spans="1:47" ht="20.25">
      <c r="A49" s="956" t="s">
        <v>885</v>
      </c>
      <c r="B49" s="817"/>
      <c r="C49" s="818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797">
        <f t="shared" si="4"/>
        <v>0</v>
      </c>
      <c r="V49" s="243" t="s">
        <v>327</v>
      </c>
      <c r="W49" s="807"/>
      <c r="X49" s="807"/>
      <c r="Y49" s="807"/>
      <c r="Z49" s="806"/>
      <c r="AA49" s="807"/>
      <c r="AB49" s="814"/>
      <c r="AC49" s="807"/>
      <c r="AD49" s="807"/>
      <c r="AE49" s="807"/>
      <c r="AF49" s="808"/>
      <c r="AG49" s="804"/>
      <c r="AH49" s="815"/>
      <c r="AI49" s="804"/>
      <c r="AJ49" s="804"/>
      <c r="AK49" s="804"/>
      <c r="AL49" s="804"/>
      <c r="AM49" s="804"/>
      <c r="AN49" s="804"/>
      <c r="AO49" s="804"/>
      <c r="AP49" s="804"/>
      <c r="AQ49" s="804"/>
      <c r="AR49" s="804">
        <f t="shared" si="6"/>
        <v>0</v>
      </c>
      <c r="AS49" s="798">
        <f t="shared" si="7"/>
        <v>0</v>
      </c>
      <c r="AT49" s="804">
        <v>195</v>
      </c>
      <c r="AU49" s="798">
        <f t="shared" si="5"/>
        <v>0</v>
      </c>
    </row>
    <row r="50" spans="1:47" ht="20.25">
      <c r="A50" s="956" t="s">
        <v>886</v>
      </c>
      <c r="B50" s="817"/>
      <c r="C50" s="818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797">
        <f t="shared" si="4"/>
        <v>0</v>
      </c>
      <c r="V50" s="243" t="s">
        <v>29</v>
      </c>
      <c r="W50" s="807"/>
      <c r="X50" s="807"/>
      <c r="Y50" s="807"/>
      <c r="Z50" s="806"/>
      <c r="AA50" s="807"/>
      <c r="AB50" s="814"/>
      <c r="AC50" s="807"/>
      <c r="AD50" s="807"/>
      <c r="AE50" s="807"/>
      <c r="AF50" s="808"/>
      <c r="AG50" s="804"/>
      <c r="AH50" s="815"/>
      <c r="AI50" s="804"/>
      <c r="AJ50" s="804"/>
      <c r="AK50" s="804"/>
      <c r="AL50" s="804"/>
      <c r="AM50" s="804"/>
      <c r="AN50" s="804"/>
      <c r="AO50" s="804"/>
      <c r="AP50" s="804"/>
      <c r="AQ50" s="804"/>
      <c r="AR50" s="804">
        <f t="shared" si="6"/>
        <v>0</v>
      </c>
      <c r="AS50" s="798">
        <f t="shared" si="7"/>
        <v>0</v>
      </c>
      <c r="AT50" s="804">
        <v>81.43</v>
      </c>
      <c r="AU50" s="798">
        <f t="shared" si="5"/>
        <v>0</v>
      </c>
    </row>
    <row r="51" spans="1:47" ht="21.75" customHeight="1">
      <c r="A51" s="956" t="s">
        <v>887</v>
      </c>
      <c r="B51" s="817"/>
      <c r="C51" s="822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797">
        <f t="shared" si="4"/>
        <v>0</v>
      </c>
      <c r="V51" s="243" t="s">
        <v>328</v>
      </c>
      <c r="W51" s="807"/>
      <c r="X51" s="807"/>
      <c r="Y51" s="807"/>
      <c r="Z51" s="806"/>
      <c r="AA51" s="807"/>
      <c r="AB51" s="814"/>
      <c r="AC51" s="807"/>
      <c r="AD51" s="807"/>
      <c r="AE51" s="807"/>
      <c r="AF51" s="808"/>
      <c r="AG51" s="804"/>
      <c r="AH51" s="815"/>
      <c r="AI51" s="804"/>
      <c r="AJ51" s="804"/>
      <c r="AK51" s="804"/>
      <c r="AL51" s="804"/>
      <c r="AM51" s="804"/>
      <c r="AN51" s="804"/>
      <c r="AO51" s="804"/>
      <c r="AP51" s="804"/>
      <c r="AQ51" s="804"/>
      <c r="AR51" s="804">
        <f t="shared" si="6"/>
        <v>0</v>
      </c>
      <c r="AS51" s="798">
        <f t="shared" si="7"/>
        <v>0</v>
      </c>
      <c r="AT51" s="804"/>
      <c r="AU51" s="798">
        <f t="shared" si="5"/>
        <v>0</v>
      </c>
    </row>
    <row r="52" spans="1:47" ht="28.5" customHeight="1">
      <c r="A52" s="956" t="s">
        <v>934</v>
      </c>
      <c r="B52" s="817"/>
      <c r="C52" s="818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797">
        <f t="shared" si="4"/>
        <v>0</v>
      </c>
      <c r="V52" s="243" t="s">
        <v>329</v>
      </c>
      <c r="W52" s="807"/>
      <c r="X52" s="807"/>
      <c r="Y52" s="807"/>
      <c r="Z52" s="806"/>
      <c r="AA52" s="807"/>
      <c r="AB52" s="814"/>
      <c r="AC52" s="807"/>
      <c r="AD52" s="807"/>
      <c r="AE52" s="807"/>
      <c r="AF52" s="808"/>
      <c r="AG52" s="804"/>
      <c r="AH52" s="815"/>
      <c r="AI52" s="804"/>
      <c r="AJ52" s="804"/>
      <c r="AK52" s="804"/>
      <c r="AL52" s="804"/>
      <c r="AM52" s="804"/>
      <c r="AN52" s="804"/>
      <c r="AO52" s="804"/>
      <c r="AP52" s="804"/>
      <c r="AQ52" s="804"/>
      <c r="AR52" s="804">
        <f t="shared" si="6"/>
        <v>0</v>
      </c>
      <c r="AS52" s="798">
        <f t="shared" si="7"/>
        <v>0</v>
      </c>
      <c r="AT52" s="804">
        <v>688</v>
      </c>
      <c r="AU52" s="798">
        <f t="shared" si="5"/>
        <v>0</v>
      </c>
    </row>
    <row r="53" spans="1:47" ht="28.5" customHeight="1">
      <c r="A53" s="956" t="s">
        <v>327</v>
      </c>
      <c r="B53" s="817"/>
      <c r="C53" s="818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797">
        <f t="shared" si="4"/>
        <v>0</v>
      </c>
      <c r="V53" s="243" t="s">
        <v>330</v>
      </c>
      <c r="W53" s="807"/>
      <c r="X53" s="807"/>
      <c r="Y53" s="807"/>
      <c r="Z53" s="806"/>
      <c r="AA53" s="807"/>
      <c r="AB53" s="814"/>
      <c r="AC53" s="807"/>
      <c r="AD53" s="807"/>
      <c r="AE53" s="807"/>
      <c r="AF53" s="808"/>
      <c r="AG53" s="804"/>
      <c r="AH53" s="815"/>
      <c r="AI53" s="804"/>
      <c r="AJ53" s="804"/>
      <c r="AK53" s="804"/>
      <c r="AL53" s="804"/>
      <c r="AM53" s="804"/>
      <c r="AN53" s="804"/>
      <c r="AO53" s="804"/>
      <c r="AP53" s="804"/>
      <c r="AQ53" s="804"/>
      <c r="AR53" s="804">
        <f t="shared" si="6"/>
        <v>0</v>
      </c>
      <c r="AS53" s="798">
        <f t="shared" si="7"/>
        <v>0</v>
      </c>
      <c r="AT53" s="804">
        <v>197.5</v>
      </c>
      <c r="AU53" s="798">
        <f t="shared" si="5"/>
        <v>0</v>
      </c>
    </row>
    <row r="54" spans="1:47" ht="27" customHeight="1">
      <c r="A54" s="956" t="s">
        <v>888</v>
      </c>
      <c r="B54" s="817"/>
      <c r="C54" s="818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797">
        <f t="shared" si="4"/>
        <v>0</v>
      </c>
      <c r="V54" s="243" t="s">
        <v>331</v>
      </c>
      <c r="W54" s="807"/>
      <c r="X54" s="807"/>
      <c r="Y54" s="807"/>
      <c r="Z54" s="806"/>
      <c r="AA54" s="807"/>
      <c r="AB54" s="814"/>
      <c r="AC54" s="807"/>
      <c r="AD54" s="807"/>
      <c r="AE54" s="807"/>
      <c r="AF54" s="808"/>
      <c r="AG54" s="804"/>
      <c r="AH54" s="815"/>
      <c r="AI54" s="804"/>
      <c r="AJ54" s="804"/>
      <c r="AK54" s="804"/>
      <c r="AL54" s="804"/>
      <c r="AM54" s="804"/>
      <c r="AN54" s="804"/>
      <c r="AO54" s="804"/>
      <c r="AP54" s="804"/>
      <c r="AQ54" s="804"/>
      <c r="AR54" s="804">
        <f t="shared" si="6"/>
        <v>0</v>
      </c>
      <c r="AS54" s="798">
        <f t="shared" si="7"/>
        <v>0</v>
      </c>
      <c r="AT54" s="804"/>
      <c r="AU54" s="798">
        <f t="shared" si="5"/>
        <v>0</v>
      </c>
    </row>
    <row r="55" spans="1:47" ht="32.25" customHeight="1">
      <c r="A55" s="956" t="s">
        <v>889</v>
      </c>
      <c r="B55" s="817"/>
      <c r="C55" s="822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797">
        <f t="shared" si="4"/>
        <v>0</v>
      </c>
      <c r="V55" s="243" t="s">
        <v>332</v>
      </c>
      <c r="W55" s="807"/>
      <c r="X55" s="807"/>
      <c r="Y55" s="807"/>
      <c r="Z55" s="806"/>
      <c r="AA55" s="807"/>
      <c r="AB55" s="814"/>
      <c r="AC55" s="807"/>
      <c r="AD55" s="807"/>
      <c r="AE55" s="807"/>
      <c r="AF55" s="808"/>
      <c r="AG55" s="804"/>
      <c r="AH55" s="815"/>
      <c r="AI55" s="804"/>
      <c r="AJ55" s="804"/>
      <c r="AK55" s="804"/>
      <c r="AL55" s="804"/>
      <c r="AM55" s="804"/>
      <c r="AN55" s="804"/>
      <c r="AO55" s="804"/>
      <c r="AP55" s="804"/>
      <c r="AQ55" s="804"/>
      <c r="AR55" s="804">
        <f t="shared" si="6"/>
        <v>0</v>
      </c>
      <c r="AS55" s="798">
        <f t="shared" si="7"/>
        <v>0</v>
      </c>
      <c r="AT55" s="804"/>
      <c r="AU55" s="798">
        <f t="shared" si="5"/>
        <v>0</v>
      </c>
    </row>
    <row r="56" spans="1:47" ht="32.25" customHeight="1">
      <c r="A56" s="956" t="s">
        <v>891</v>
      </c>
      <c r="B56" s="817"/>
      <c r="C56" s="822"/>
      <c r="D56" s="807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797">
        <f t="shared" si="4"/>
        <v>0</v>
      </c>
      <c r="V56" s="243"/>
      <c r="W56" s="807"/>
      <c r="X56" s="807"/>
      <c r="Y56" s="807"/>
      <c r="Z56" s="806"/>
      <c r="AA56" s="807"/>
      <c r="AB56" s="814"/>
      <c r="AC56" s="807"/>
      <c r="AD56" s="807"/>
      <c r="AE56" s="807"/>
      <c r="AF56" s="808"/>
      <c r="AG56" s="804"/>
      <c r="AH56" s="815"/>
      <c r="AI56" s="804"/>
      <c r="AJ56" s="804"/>
      <c r="AK56" s="804"/>
      <c r="AL56" s="804"/>
      <c r="AM56" s="804"/>
      <c r="AN56" s="804"/>
      <c r="AO56" s="804"/>
      <c r="AP56" s="804"/>
      <c r="AQ56" s="804"/>
      <c r="AR56" s="804">
        <f t="shared" si="6"/>
        <v>0</v>
      </c>
      <c r="AS56" s="798">
        <f t="shared" si="7"/>
        <v>0</v>
      </c>
      <c r="AT56" s="804">
        <v>93</v>
      </c>
      <c r="AU56" s="798">
        <f t="shared" si="5"/>
        <v>0</v>
      </c>
    </row>
    <row r="57" spans="1:47" ht="27" customHeight="1">
      <c r="A57" s="956" t="s">
        <v>890</v>
      </c>
      <c r="B57" s="817"/>
      <c r="C57" s="818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797">
        <f t="shared" si="4"/>
        <v>0</v>
      </c>
      <c r="V57" s="243" t="s">
        <v>333</v>
      </c>
      <c r="W57" s="807"/>
      <c r="X57" s="807"/>
      <c r="Y57" s="807"/>
      <c r="Z57" s="806"/>
      <c r="AA57" s="807"/>
      <c r="AB57" s="814"/>
      <c r="AC57" s="807"/>
      <c r="AD57" s="807"/>
      <c r="AE57" s="807"/>
      <c r="AF57" s="808"/>
      <c r="AG57" s="804"/>
      <c r="AH57" s="815"/>
      <c r="AI57" s="804"/>
      <c r="AJ57" s="804"/>
      <c r="AK57" s="804"/>
      <c r="AL57" s="804"/>
      <c r="AM57" s="804"/>
      <c r="AN57" s="804"/>
      <c r="AO57" s="804"/>
      <c r="AP57" s="804"/>
      <c r="AQ57" s="804"/>
      <c r="AR57" s="804">
        <f t="shared" si="6"/>
        <v>0</v>
      </c>
      <c r="AS57" s="798">
        <f t="shared" si="7"/>
        <v>0</v>
      </c>
      <c r="AT57" s="804">
        <v>57</v>
      </c>
      <c r="AU57" s="798">
        <f t="shared" si="5"/>
        <v>0</v>
      </c>
    </row>
    <row r="58" spans="1:47" ht="32.25" customHeight="1">
      <c r="A58" s="956" t="s">
        <v>891</v>
      </c>
      <c r="B58" s="817"/>
      <c r="C58" s="818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797">
        <f t="shared" si="4"/>
        <v>0</v>
      </c>
      <c r="V58" s="243" t="s">
        <v>334</v>
      </c>
      <c r="W58" s="807"/>
      <c r="X58" s="807"/>
      <c r="Y58" s="807"/>
      <c r="Z58" s="806"/>
      <c r="AA58" s="807"/>
      <c r="AB58" s="814"/>
      <c r="AC58" s="807"/>
      <c r="AD58" s="807"/>
      <c r="AE58" s="807"/>
      <c r="AF58" s="808"/>
      <c r="AG58" s="804"/>
      <c r="AH58" s="815"/>
      <c r="AI58" s="804"/>
      <c r="AJ58" s="804"/>
      <c r="AK58" s="804"/>
      <c r="AL58" s="804"/>
      <c r="AM58" s="804"/>
      <c r="AN58" s="804"/>
      <c r="AO58" s="804"/>
      <c r="AP58" s="804"/>
      <c r="AQ58" s="804"/>
      <c r="AR58" s="804">
        <f t="shared" si="6"/>
        <v>0</v>
      </c>
      <c r="AS58" s="798">
        <f t="shared" si="7"/>
        <v>0</v>
      </c>
      <c r="AT58" s="804">
        <v>278.95</v>
      </c>
      <c r="AU58" s="798">
        <f t="shared" si="5"/>
        <v>0</v>
      </c>
    </row>
    <row r="59" spans="1:47" ht="54">
      <c r="A59" s="956" t="s">
        <v>892</v>
      </c>
      <c r="B59" s="817"/>
      <c r="C59" s="818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797">
        <f t="shared" si="4"/>
        <v>0</v>
      </c>
      <c r="V59" s="243" t="s">
        <v>335</v>
      </c>
      <c r="W59" s="807"/>
      <c r="X59" s="807"/>
      <c r="Y59" s="807"/>
      <c r="Z59" s="806"/>
      <c r="AA59" s="807"/>
      <c r="AB59" s="814"/>
      <c r="AC59" s="807"/>
      <c r="AD59" s="807"/>
      <c r="AE59" s="807"/>
      <c r="AF59" s="808"/>
      <c r="AG59" s="804"/>
      <c r="AH59" s="815"/>
      <c r="AI59" s="804"/>
      <c r="AJ59" s="804"/>
      <c r="AK59" s="804"/>
      <c r="AL59" s="804"/>
      <c r="AM59" s="804"/>
      <c r="AN59" s="804"/>
      <c r="AO59" s="804"/>
      <c r="AP59" s="804"/>
      <c r="AQ59" s="804"/>
      <c r="AR59" s="804">
        <f t="shared" si="6"/>
        <v>0</v>
      </c>
      <c r="AS59" s="798">
        <f t="shared" si="7"/>
        <v>0</v>
      </c>
      <c r="AT59" s="804">
        <v>60</v>
      </c>
      <c r="AU59" s="798">
        <f t="shared" si="5"/>
        <v>0</v>
      </c>
    </row>
    <row r="60" spans="1:47" ht="20.25">
      <c r="A60" s="956" t="s">
        <v>332</v>
      </c>
      <c r="B60" s="817"/>
      <c r="C60" s="818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797">
        <f t="shared" si="4"/>
        <v>0</v>
      </c>
      <c r="V60" s="243" t="s">
        <v>336</v>
      </c>
      <c r="W60" s="807"/>
      <c r="X60" s="807"/>
      <c r="Y60" s="807"/>
      <c r="Z60" s="806"/>
      <c r="AA60" s="807"/>
      <c r="AB60" s="814"/>
      <c r="AC60" s="807"/>
      <c r="AD60" s="807"/>
      <c r="AE60" s="807"/>
      <c r="AF60" s="808"/>
      <c r="AG60" s="804"/>
      <c r="AH60" s="815"/>
      <c r="AI60" s="804"/>
      <c r="AJ60" s="804"/>
      <c r="AK60" s="804"/>
      <c r="AL60" s="804"/>
      <c r="AM60" s="804"/>
      <c r="AN60" s="804"/>
      <c r="AO60" s="804"/>
      <c r="AP60" s="804"/>
      <c r="AQ60" s="804"/>
      <c r="AR60" s="804">
        <f t="shared" si="6"/>
        <v>0</v>
      </c>
      <c r="AS60" s="798">
        <f t="shared" si="7"/>
        <v>0</v>
      </c>
      <c r="AT60" s="804">
        <v>72</v>
      </c>
      <c r="AU60" s="798">
        <f t="shared" si="5"/>
        <v>0</v>
      </c>
    </row>
    <row r="61" spans="1:47" ht="20.25">
      <c r="A61" s="956" t="s">
        <v>948</v>
      </c>
      <c r="B61" s="817"/>
      <c r="C61" s="818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797">
        <f t="shared" si="4"/>
        <v>0</v>
      </c>
      <c r="V61" s="243" t="s">
        <v>337</v>
      </c>
      <c r="W61" s="804"/>
      <c r="X61" s="804"/>
      <c r="Y61" s="804"/>
      <c r="Z61" s="809"/>
      <c r="AA61" s="804"/>
      <c r="AB61" s="815"/>
      <c r="AC61" s="804"/>
      <c r="AD61" s="804"/>
      <c r="AE61" s="804"/>
      <c r="AF61" s="810"/>
      <c r="AG61" s="804"/>
      <c r="AH61" s="815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>
        <f t="shared" si="6"/>
        <v>0</v>
      </c>
      <c r="AS61" s="798">
        <f t="shared" si="7"/>
        <v>0</v>
      </c>
      <c r="AT61" s="804">
        <v>61</v>
      </c>
      <c r="AU61" s="798">
        <f t="shared" si="5"/>
        <v>0</v>
      </c>
    </row>
    <row r="62" spans="1:47" ht="20.25">
      <c r="A62" s="956" t="s">
        <v>893</v>
      </c>
      <c r="B62" s="817"/>
      <c r="C62" s="818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797">
        <f t="shared" si="4"/>
        <v>0</v>
      </c>
      <c r="V62" s="243" t="s">
        <v>338</v>
      </c>
      <c r="W62" s="807"/>
      <c r="X62" s="807"/>
      <c r="Y62" s="807"/>
      <c r="Z62" s="806"/>
      <c r="AA62" s="807"/>
      <c r="AB62" s="814"/>
      <c r="AC62" s="807"/>
      <c r="AD62" s="807"/>
      <c r="AE62" s="807"/>
      <c r="AF62" s="808"/>
      <c r="AG62" s="804"/>
      <c r="AH62" s="815"/>
      <c r="AI62" s="804"/>
      <c r="AJ62" s="804"/>
      <c r="AK62" s="804"/>
      <c r="AL62" s="804"/>
      <c r="AM62" s="804"/>
      <c r="AN62" s="804"/>
      <c r="AO62" s="804"/>
      <c r="AP62" s="804"/>
      <c r="AQ62" s="804"/>
      <c r="AR62" s="804">
        <f t="shared" si="6"/>
        <v>0</v>
      </c>
      <c r="AS62" s="798">
        <f t="shared" si="7"/>
        <v>0</v>
      </c>
      <c r="AT62" s="804"/>
      <c r="AU62" s="798">
        <f t="shared" si="5"/>
        <v>0</v>
      </c>
    </row>
    <row r="63" spans="1:47" ht="20.25">
      <c r="A63" s="956" t="s">
        <v>894</v>
      </c>
      <c r="B63" s="817"/>
      <c r="C63" s="818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797">
        <f t="shared" si="4"/>
        <v>0</v>
      </c>
      <c r="V63" s="243" t="s">
        <v>339</v>
      </c>
      <c r="W63" s="807"/>
      <c r="X63" s="807"/>
      <c r="Y63" s="807"/>
      <c r="Z63" s="806"/>
      <c r="AA63" s="807"/>
      <c r="AB63" s="814"/>
      <c r="AC63" s="807"/>
      <c r="AD63" s="807"/>
      <c r="AE63" s="807"/>
      <c r="AF63" s="808"/>
      <c r="AG63" s="804"/>
      <c r="AH63" s="815"/>
      <c r="AI63" s="804"/>
      <c r="AJ63" s="804"/>
      <c r="AK63" s="804"/>
      <c r="AL63" s="804"/>
      <c r="AM63" s="804"/>
      <c r="AN63" s="804"/>
      <c r="AO63" s="804"/>
      <c r="AP63" s="804"/>
      <c r="AQ63" s="804"/>
      <c r="AR63" s="804">
        <f t="shared" si="6"/>
        <v>0</v>
      </c>
      <c r="AS63" s="798">
        <f t="shared" si="7"/>
        <v>0</v>
      </c>
      <c r="AT63" s="804"/>
      <c r="AU63" s="798">
        <f t="shared" si="5"/>
        <v>0</v>
      </c>
    </row>
    <row r="64" spans="1:47" ht="20.25">
      <c r="A64" s="956" t="s">
        <v>895</v>
      </c>
      <c r="B64" s="817"/>
      <c r="C64" s="818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797">
        <f t="shared" si="4"/>
        <v>0</v>
      </c>
      <c r="V64" s="243" t="s">
        <v>340</v>
      </c>
      <c r="W64" s="807"/>
      <c r="X64" s="807"/>
      <c r="Y64" s="807"/>
      <c r="Z64" s="806"/>
      <c r="AA64" s="807"/>
      <c r="AB64" s="814"/>
      <c r="AC64" s="807"/>
      <c r="AD64" s="807"/>
      <c r="AE64" s="807"/>
      <c r="AF64" s="808"/>
      <c r="AG64" s="804"/>
      <c r="AH64" s="815"/>
      <c r="AI64" s="804"/>
      <c r="AJ64" s="804"/>
      <c r="AK64" s="804"/>
      <c r="AL64" s="804"/>
      <c r="AM64" s="804"/>
      <c r="AN64" s="804"/>
      <c r="AO64" s="804"/>
      <c r="AP64" s="804"/>
      <c r="AQ64" s="804"/>
      <c r="AR64" s="804">
        <f t="shared" si="6"/>
        <v>0</v>
      </c>
      <c r="AS64" s="798">
        <f t="shared" si="7"/>
        <v>0</v>
      </c>
      <c r="AT64" s="804"/>
      <c r="AU64" s="798">
        <f t="shared" si="5"/>
        <v>0</v>
      </c>
    </row>
    <row r="65" spans="1:47" ht="18" customHeight="1">
      <c r="A65" s="956" t="s">
        <v>896</v>
      </c>
      <c r="B65" s="817"/>
      <c r="C65" s="818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797">
        <f t="shared" si="4"/>
        <v>0</v>
      </c>
      <c r="V65" s="243" t="s">
        <v>340</v>
      </c>
      <c r="W65" s="804"/>
      <c r="X65" s="804"/>
      <c r="Y65" s="804"/>
      <c r="Z65" s="809"/>
      <c r="AA65" s="804"/>
      <c r="AB65" s="815"/>
      <c r="AC65" s="804"/>
      <c r="AD65" s="804"/>
      <c r="AE65" s="804"/>
      <c r="AF65" s="810"/>
      <c r="AG65" s="804"/>
      <c r="AH65" s="815"/>
      <c r="AI65" s="804"/>
      <c r="AJ65" s="804"/>
      <c r="AK65" s="804"/>
      <c r="AL65" s="804"/>
      <c r="AM65" s="804"/>
      <c r="AN65" s="804"/>
      <c r="AO65" s="804"/>
      <c r="AP65" s="804"/>
      <c r="AQ65" s="804"/>
      <c r="AR65" s="804">
        <f t="shared" si="6"/>
        <v>0</v>
      </c>
      <c r="AS65" s="798">
        <f t="shared" si="7"/>
        <v>0</v>
      </c>
      <c r="AT65" s="804"/>
      <c r="AU65" s="798">
        <f t="shared" si="5"/>
        <v>0</v>
      </c>
    </row>
    <row r="66" spans="1:47" ht="18" customHeight="1">
      <c r="A66" s="956" t="s">
        <v>941</v>
      </c>
      <c r="B66" s="817"/>
      <c r="C66" s="818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797">
        <f t="shared" si="4"/>
        <v>0</v>
      </c>
      <c r="V66" s="243" t="s">
        <v>341</v>
      </c>
      <c r="W66" s="804"/>
      <c r="X66" s="804"/>
      <c r="Y66" s="804"/>
      <c r="Z66" s="809"/>
      <c r="AA66" s="804"/>
      <c r="AB66" s="815"/>
      <c r="AC66" s="804"/>
      <c r="AD66" s="804"/>
      <c r="AE66" s="804"/>
      <c r="AF66" s="810"/>
      <c r="AG66" s="804"/>
      <c r="AH66" s="815"/>
      <c r="AI66" s="804"/>
      <c r="AJ66" s="804"/>
      <c r="AK66" s="804"/>
      <c r="AL66" s="804"/>
      <c r="AM66" s="804"/>
      <c r="AN66" s="804"/>
      <c r="AO66" s="804"/>
      <c r="AP66" s="804"/>
      <c r="AQ66" s="804"/>
      <c r="AR66" s="804">
        <f t="shared" si="6"/>
        <v>0</v>
      </c>
      <c r="AS66" s="798">
        <f t="shared" si="7"/>
        <v>0</v>
      </c>
      <c r="AT66" s="804">
        <v>185</v>
      </c>
      <c r="AU66" s="798">
        <f t="shared" si="5"/>
        <v>0</v>
      </c>
    </row>
    <row r="67" spans="1:47" ht="36">
      <c r="A67" s="956" t="s">
        <v>897</v>
      </c>
      <c r="B67" s="817"/>
      <c r="C67" s="818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797">
        <f t="shared" si="4"/>
        <v>0</v>
      </c>
      <c r="V67" s="243" t="s">
        <v>342</v>
      </c>
      <c r="W67" s="807"/>
      <c r="X67" s="807"/>
      <c r="Y67" s="807"/>
      <c r="Z67" s="806"/>
      <c r="AA67" s="807"/>
      <c r="AB67" s="814"/>
      <c r="AC67" s="807"/>
      <c r="AD67" s="807"/>
      <c r="AE67" s="807"/>
      <c r="AF67" s="808"/>
      <c r="AG67" s="804"/>
      <c r="AH67" s="815"/>
      <c r="AI67" s="804"/>
      <c r="AJ67" s="804"/>
      <c r="AK67" s="804"/>
      <c r="AL67" s="804"/>
      <c r="AM67" s="804"/>
      <c r="AN67" s="804"/>
      <c r="AO67" s="804"/>
      <c r="AP67" s="804"/>
      <c r="AQ67" s="804"/>
      <c r="AR67" s="804">
        <f t="shared" si="6"/>
        <v>0</v>
      </c>
      <c r="AS67" s="798">
        <f t="shared" si="7"/>
        <v>0</v>
      </c>
      <c r="AT67" s="804">
        <v>120</v>
      </c>
      <c r="AU67" s="798">
        <f t="shared" si="5"/>
        <v>0</v>
      </c>
    </row>
    <row r="68" spans="1:47" ht="20.25">
      <c r="A68" s="956" t="s">
        <v>898</v>
      </c>
      <c r="B68" s="817"/>
      <c r="C68" s="818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797">
        <f t="shared" si="4"/>
        <v>0</v>
      </c>
      <c r="V68" s="243"/>
      <c r="W68" s="807"/>
      <c r="X68" s="807"/>
      <c r="Y68" s="807"/>
      <c r="Z68" s="806"/>
      <c r="AA68" s="807"/>
      <c r="AB68" s="814"/>
      <c r="AC68" s="807"/>
      <c r="AD68" s="807"/>
      <c r="AE68" s="807"/>
      <c r="AF68" s="808"/>
      <c r="AG68" s="804"/>
      <c r="AH68" s="815"/>
      <c r="AI68" s="804"/>
      <c r="AJ68" s="804"/>
      <c r="AK68" s="804"/>
      <c r="AL68" s="804"/>
      <c r="AM68" s="804"/>
      <c r="AN68" s="804"/>
      <c r="AO68" s="804"/>
      <c r="AP68" s="804"/>
      <c r="AQ68" s="804"/>
      <c r="AR68" s="804">
        <f t="shared" si="6"/>
        <v>0</v>
      </c>
      <c r="AS68" s="798">
        <f t="shared" si="7"/>
        <v>0</v>
      </c>
      <c r="AT68" s="804">
        <v>169</v>
      </c>
      <c r="AU68" s="798">
        <f t="shared" si="5"/>
        <v>0</v>
      </c>
    </row>
    <row r="69" spans="1:47" ht="20.25">
      <c r="A69" s="956" t="s">
        <v>898</v>
      </c>
      <c r="B69" s="817"/>
      <c r="C69" s="818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797">
        <f t="shared" si="4"/>
        <v>0</v>
      </c>
      <c r="V69" s="243" t="s">
        <v>343</v>
      </c>
      <c r="W69" s="807"/>
      <c r="X69" s="807"/>
      <c r="Y69" s="807"/>
      <c r="Z69" s="806"/>
      <c r="AA69" s="807"/>
      <c r="AB69" s="814"/>
      <c r="AC69" s="807"/>
      <c r="AD69" s="807"/>
      <c r="AE69" s="807"/>
      <c r="AF69" s="808"/>
      <c r="AG69" s="804"/>
      <c r="AH69" s="815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>
        <f t="shared" si="6"/>
        <v>0</v>
      </c>
      <c r="AS69" s="798">
        <f t="shared" si="7"/>
        <v>0</v>
      </c>
      <c r="AT69" s="804">
        <v>124</v>
      </c>
      <c r="AU69" s="798">
        <f t="shared" si="5"/>
        <v>0</v>
      </c>
    </row>
    <row r="70" spans="1:47" ht="36">
      <c r="A70" s="956" t="s">
        <v>899</v>
      </c>
      <c r="B70" s="817"/>
      <c r="C70" s="818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797">
        <f t="shared" si="4"/>
        <v>0</v>
      </c>
      <c r="V70" s="243" t="s">
        <v>344</v>
      </c>
      <c r="W70" s="804"/>
      <c r="X70" s="804"/>
      <c r="Y70" s="804"/>
      <c r="Z70" s="809"/>
      <c r="AA70" s="804"/>
      <c r="AB70" s="815"/>
      <c r="AC70" s="804"/>
      <c r="AD70" s="804"/>
      <c r="AE70" s="804"/>
      <c r="AF70" s="810"/>
      <c r="AG70" s="804"/>
      <c r="AH70" s="815"/>
      <c r="AI70" s="804"/>
      <c r="AJ70" s="804"/>
      <c r="AK70" s="804"/>
      <c r="AL70" s="804"/>
      <c r="AM70" s="804"/>
      <c r="AN70" s="804"/>
      <c r="AO70" s="804"/>
      <c r="AP70" s="804"/>
      <c r="AQ70" s="804"/>
      <c r="AR70" s="804">
        <f t="shared" si="6"/>
        <v>0</v>
      </c>
      <c r="AS70" s="798">
        <f t="shared" si="7"/>
        <v>0</v>
      </c>
      <c r="AT70" s="804">
        <v>300</v>
      </c>
      <c r="AU70" s="798">
        <f t="shared" si="5"/>
        <v>0</v>
      </c>
    </row>
    <row r="71" spans="1:47" ht="20.25">
      <c r="A71" s="956" t="s">
        <v>900</v>
      </c>
      <c r="B71" s="817"/>
      <c r="C71" s="818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797">
        <f t="shared" si="4"/>
        <v>0</v>
      </c>
      <c r="V71" s="243" t="s">
        <v>345</v>
      </c>
      <c r="W71" s="807"/>
      <c r="X71" s="807"/>
      <c r="Y71" s="807"/>
      <c r="Z71" s="806"/>
      <c r="AA71" s="807"/>
      <c r="AB71" s="814"/>
      <c r="AC71" s="807"/>
      <c r="AD71" s="807"/>
      <c r="AE71" s="807"/>
      <c r="AF71" s="808"/>
      <c r="AG71" s="804"/>
      <c r="AH71" s="815"/>
      <c r="AI71" s="804"/>
      <c r="AJ71" s="804"/>
      <c r="AK71" s="804"/>
      <c r="AL71" s="804"/>
      <c r="AM71" s="804"/>
      <c r="AN71" s="804"/>
      <c r="AO71" s="804"/>
      <c r="AP71" s="804"/>
      <c r="AQ71" s="804"/>
      <c r="AR71" s="804">
        <f t="shared" si="6"/>
        <v>0</v>
      </c>
      <c r="AS71" s="798">
        <f t="shared" si="7"/>
        <v>0</v>
      </c>
      <c r="AT71" s="804"/>
      <c r="AU71" s="798">
        <f t="shared" si="5"/>
        <v>0</v>
      </c>
    </row>
    <row r="72" spans="1:47" ht="20.25">
      <c r="A72" s="956" t="s">
        <v>901</v>
      </c>
      <c r="B72" s="817"/>
      <c r="C72" s="818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797">
        <f t="shared" si="4"/>
        <v>0</v>
      </c>
      <c r="V72" s="243" t="s">
        <v>346</v>
      </c>
      <c r="W72" s="807"/>
      <c r="X72" s="807"/>
      <c r="Y72" s="807"/>
      <c r="Z72" s="806"/>
      <c r="AA72" s="807"/>
      <c r="AB72" s="814"/>
      <c r="AC72" s="807"/>
      <c r="AD72" s="807"/>
      <c r="AE72" s="807"/>
      <c r="AF72" s="808"/>
      <c r="AG72" s="804"/>
      <c r="AH72" s="815"/>
      <c r="AI72" s="804"/>
      <c r="AJ72" s="804"/>
      <c r="AK72" s="804"/>
      <c r="AL72" s="804"/>
      <c r="AM72" s="804"/>
      <c r="AN72" s="804"/>
      <c r="AO72" s="804"/>
      <c r="AP72" s="804"/>
      <c r="AQ72" s="804"/>
      <c r="AR72" s="804">
        <f t="shared" si="6"/>
        <v>0</v>
      </c>
      <c r="AS72" s="798">
        <f t="shared" si="7"/>
        <v>0</v>
      </c>
      <c r="AT72" s="804">
        <v>58.75</v>
      </c>
      <c r="AU72" s="798">
        <f t="shared" si="5"/>
        <v>0</v>
      </c>
    </row>
    <row r="73" spans="1:47" ht="36">
      <c r="A73" s="956" t="s">
        <v>902</v>
      </c>
      <c r="B73" s="817"/>
      <c r="C73" s="822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797">
        <f t="shared" si="4"/>
        <v>0</v>
      </c>
      <c r="V73" s="243" t="s">
        <v>347</v>
      </c>
      <c r="W73" s="807"/>
      <c r="X73" s="807"/>
      <c r="Y73" s="807"/>
      <c r="Z73" s="806"/>
      <c r="AA73" s="807"/>
      <c r="AB73" s="814"/>
      <c r="AC73" s="807"/>
      <c r="AD73" s="807"/>
      <c r="AE73" s="807"/>
      <c r="AF73" s="808"/>
      <c r="AG73" s="804"/>
      <c r="AH73" s="815"/>
      <c r="AI73" s="804"/>
      <c r="AJ73" s="804"/>
      <c r="AK73" s="804"/>
      <c r="AL73" s="804"/>
      <c r="AM73" s="804"/>
      <c r="AN73" s="804"/>
      <c r="AO73" s="804"/>
      <c r="AP73" s="804"/>
      <c r="AQ73" s="804"/>
      <c r="AR73" s="804">
        <f t="shared" si="6"/>
        <v>0</v>
      </c>
      <c r="AS73" s="798">
        <f t="shared" si="7"/>
        <v>0</v>
      </c>
      <c r="AT73" s="804"/>
      <c r="AU73" s="798">
        <f t="shared" si="5"/>
        <v>0</v>
      </c>
    </row>
    <row r="74" spans="1:47" ht="20.25">
      <c r="A74" s="956" t="s">
        <v>903</v>
      </c>
      <c r="B74" s="817"/>
      <c r="C74" s="818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797">
        <f t="shared" si="4"/>
        <v>0</v>
      </c>
      <c r="V74" s="243" t="s">
        <v>38</v>
      </c>
      <c r="W74" s="807"/>
      <c r="X74" s="807"/>
      <c r="Y74" s="807"/>
      <c r="Z74" s="806"/>
      <c r="AA74" s="807"/>
      <c r="AB74" s="814"/>
      <c r="AC74" s="807"/>
      <c r="AD74" s="807"/>
      <c r="AE74" s="807"/>
      <c r="AF74" s="808"/>
      <c r="AG74" s="804"/>
      <c r="AH74" s="815"/>
      <c r="AI74" s="804"/>
      <c r="AJ74" s="804"/>
      <c r="AK74" s="804"/>
      <c r="AL74" s="804"/>
      <c r="AM74" s="804"/>
      <c r="AN74" s="804"/>
      <c r="AO74" s="804"/>
      <c r="AP74" s="804"/>
      <c r="AQ74" s="804"/>
      <c r="AR74" s="804">
        <f t="shared" si="6"/>
        <v>0</v>
      </c>
      <c r="AS74" s="798">
        <f t="shared" si="7"/>
        <v>0</v>
      </c>
      <c r="AT74" s="804"/>
      <c r="AU74" s="798">
        <f t="shared" si="5"/>
        <v>0</v>
      </c>
    </row>
    <row r="75" spans="1:47" ht="20.25">
      <c r="A75" s="956" t="s">
        <v>904</v>
      </c>
      <c r="B75" s="817"/>
      <c r="C75" s="818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797">
        <f t="shared" si="4"/>
        <v>0</v>
      </c>
      <c r="V75" s="243" t="s">
        <v>348</v>
      </c>
      <c r="W75" s="807"/>
      <c r="X75" s="807"/>
      <c r="Y75" s="807"/>
      <c r="Z75" s="806"/>
      <c r="AA75" s="807"/>
      <c r="AB75" s="814"/>
      <c r="AC75" s="807"/>
      <c r="AD75" s="807"/>
      <c r="AE75" s="807"/>
      <c r="AF75" s="808"/>
      <c r="AG75" s="804"/>
      <c r="AH75" s="815"/>
      <c r="AI75" s="804"/>
      <c r="AJ75" s="804"/>
      <c r="AK75" s="804"/>
      <c r="AL75" s="804"/>
      <c r="AM75" s="804"/>
      <c r="AN75" s="804"/>
      <c r="AO75" s="804"/>
      <c r="AP75" s="804"/>
      <c r="AQ75" s="804"/>
      <c r="AR75" s="804">
        <f t="shared" si="6"/>
        <v>0</v>
      </c>
      <c r="AS75" s="798">
        <f t="shared" si="7"/>
        <v>0</v>
      </c>
      <c r="AT75" s="804"/>
      <c r="AU75" s="798">
        <f t="shared" si="5"/>
        <v>0</v>
      </c>
    </row>
    <row r="76" spans="1:47" ht="36">
      <c r="A76" s="956" t="s">
        <v>905</v>
      </c>
      <c r="B76" s="817"/>
      <c r="C76" s="818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797">
        <f t="shared" si="4"/>
        <v>0</v>
      </c>
      <c r="V76" s="243" t="s">
        <v>349</v>
      </c>
      <c r="W76" s="807"/>
      <c r="X76" s="807"/>
      <c r="Y76" s="807"/>
      <c r="Z76" s="806"/>
      <c r="AA76" s="807"/>
      <c r="AB76" s="814"/>
      <c r="AC76" s="807"/>
      <c r="AD76" s="807"/>
      <c r="AE76" s="807"/>
      <c r="AF76" s="808"/>
      <c r="AG76" s="804"/>
      <c r="AH76" s="815"/>
      <c r="AI76" s="804"/>
      <c r="AJ76" s="804"/>
      <c r="AK76" s="804"/>
      <c r="AL76" s="804"/>
      <c r="AM76" s="804"/>
      <c r="AN76" s="804"/>
      <c r="AO76" s="804"/>
      <c r="AP76" s="804"/>
      <c r="AQ76" s="804"/>
      <c r="AR76" s="804">
        <f t="shared" si="6"/>
        <v>0</v>
      </c>
      <c r="AS76" s="798">
        <f t="shared" si="7"/>
        <v>0</v>
      </c>
      <c r="AT76" s="804"/>
      <c r="AU76" s="798">
        <f aca="true" t="shared" si="8" ref="AU76:AU118">AS76*AT76</f>
        <v>0</v>
      </c>
    </row>
    <row r="77" spans="1:47" ht="36">
      <c r="A77" s="956" t="s">
        <v>906</v>
      </c>
      <c r="B77" s="817"/>
      <c r="C77" s="818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797">
        <f t="shared" si="4"/>
        <v>0</v>
      </c>
      <c r="V77" s="243" t="s">
        <v>232</v>
      </c>
      <c r="W77" s="804"/>
      <c r="X77" s="804"/>
      <c r="Y77" s="804"/>
      <c r="Z77" s="809"/>
      <c r="AA77" s="804"/>
      <c r="AB77" s="815"/>
      <c r="AC77" s="804"/>
      <c r="AD77" s="804"/>
      <c r="AE77" s="804"/>
      <c r="AF77" s="810"/>
      <c r="AG77" s="804"/>
      <c r="AH77" s="815"/>
      <c r="AI77" s="804"/>
      <c r="AJ77" s="804"/>
      <c r="AK77" s="804"/>
      <c r="AL77" s="804"/>
      <c r="AM77" s="804"/>
      <c r="AN77" s="804"/>
      <c r="AO77" s="804"/>
      <c r="AP77" s="804"/>
      <c r="AQ77" s="804"/>
      <c r="AR77" s="804">
        <f t="shared" si="6"/>
        <v>0</v>
      </c>
      <c r="AS77" s="798">
        <f t="shared" si="7"/>
        <v>0</v>
      </c>
      <c r="AT77" s="804"/>
      <c r="AU77" s="798">
        <f t="shared" si="8"/>
        <v>0</v>
      </c>
    </row>
    <row r="78" spans="1:47" ht="20.25">
      <c r="A78" s="956" t="s">
        <v>907</v>
      </c>
      <c r="B78" s="819"/>
      <c r="C78" s="820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797">
        <f t="shared" si="4"/>
        <v>0</v>
      </c>
      <c r="V78" s="246" t="s">
        <v>350</v>
      </c>
      <c r="W78" s="807"/>
      <c r="X78" s="807"/>
      <c r="Y78" s="807"/>
      <c r="Z78" s="811"/>
      <c r="AA78" s="812"/>
      <c r="AB78" s="816"/>
      <c r="AC78" s="807"/>
      <c r="AD78" s="807"/>
      <c r="AE78" s="807"/>
      <c r="AF78" s="813"/>
      <c r="AG78" s="804"/>
      <c r="AH78" s="815"/>
      <c r="AI78" s="804"/>
      <c r="AJ78" s="804"/>
      <c r="AK78" s="804"/>
      <c r="AL78" s="804"/>
      <c r="AM78" s="804"/>
      <c r="AN78" s="804"/>
      <c r="AO78" s="804"/>
      <c r="AP78" s="804"/>
      <c r="AQ78" s="804"/>
      <c r="AR78" s="804">
        <f t="shared" si="6"/>
        <v>0</v>
      </c>
      <c r="AS78" s="798">
        <f t="shared" si="7"/>
        <v>0</v>
      </c>
      <c r="AT78" s="804">
        <v>195</v>
      </c>
      <c r="AU78" s="798">
        <f t="shared" si="8"/>
        <v>0</v>
      </c>
    </row>
    <row r="79" spans="1:47" ht="20.25">
      <c r="A79" s="956" t="s">
        <v>342</v>
      </c>
      <c r="B79" s="817"/>
      <c r="C79" s="822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797">
        <f t="shared" si="4"/>
        <v>0</v>
      </c>
      <c r="V79" s="243" t="s">
        <v>351</v>
      </c>
      <c r="W79" s="807"/>
      <c r="X79" s="807"/>
      <c r="Y79" s="807"/>
      <c r="Z79" s="806"/>
      <c r="AA79" s="807"/>
      <c r="AB79" s="814"/>
      <c r="AC79" s="807"/>
      <c r="AD79" s="807"/>
      <c r="AE79" s="807"/>
      <c r="AF79" s="808"/>
      <c r="AG79" s="804"/>
      <c r="AH79" s="815"/>
      <c r="AI79" s="804"/>
      <c r="AJ79" s="804"/>
      <c r="AK79" s="804"/>
      <c r="AL79" s="804"/>
      <c r="AM79" s="804"/>
      <c r="AN79" s="804"/>
      <c r="AO79" s="804"/>
      <c r="AP79" s="804"/>
      <c r="AQ79" s="804"/>
      <c r="AR79" s="804">
        <f t="shared" si="6"/>
        <v>0</v>
      </c>
      <c r="AS79" s="798">
        <f t="shared" si="7"/>
        <v>0</v>
      </c>
      <c r="AT79" s="804"/>
      <c r="AU79" s="798">
        <f t="shared" si="8"/>
        <v>0</v>
      </c>
    </row>
    <row r="80" spans="1:47" ht="36">
      <c r="A80" s="956" t="s">
        <v>908</v>
      </c>
      <c r="B80" s="817"/>
      <c r="C80" s="818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797">
        <f t="shared" si="4"/>
        <v>0</v>
      </c>
      <c r="V80" s="243" t="s">
        <v>352</v>
      </c>
      <c r="W80" s="807"/>
      <c r="X80" s="807"/>
      <c r="Y80" s="807"/>
      <c r="Z80" s="806"/>
      <c r="AA80" s="807"/>
      <c r="AB80" s="814"/>
      <c r="AC80" s="807"/>
      <c r="AD80" s="807"/>
      <c r="AE80" s="807"/>
      <c r="AF80" s="808"/>
      <c r="AG80" s="804"/>
      <c r="AH80" s="815"/>
      <c r="AI80" s="804"/>
      <c r="AJ80" s="804"/>
      <c r="AK80" s="804"/>
      <c r="AL80" s="804"/>
      <c r="AM80" s="804"/>
      <c r="AN80" s="804"/>
      <c r="AO80" s="804"/>
      <c r="AP80" s="804"/>
      <c r="AQ80" s="804"/>
      <c r="AR80" s="804">
        <f t="shared" si="6"/>
        <v>0</v>
      </c>
      <c r="AS80" s="798">
        <f t="shared" si="7"/>
        <v>0</v>
      </c>
      <c r="AT80" s="804"/>
      <c r="AU80" s="798">
        <f t="shared" si="8"/>
        <v>0</v>
      </c>
    </row>
    <row r="81" spans="1:47" ht="20.25">
      <c r="A81" s="956" t="s">
        <v>909</v>
      </c>
      <c r="B81" s="817"/>
      <c r="C81" s="818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797">
        <f t="shared" si="4"/>
        <v>0</v>
      </c>
      <c r="V81" s="243" t="s">
        <v>353</v>
      </c>
      <c r="W81" s="807"/>
      <c r="X81" s="807"/>
      <c r="Y81" s="807"/>
      <c r="Z81" s="806"/>
      <c r="AA81" s="807"/>
      <c r="AB81" s="814"/>
      <c r="AC81" s="807"/>
      <c r="AD81" s="807"/>
      <c r="AE81" s="807"/>
      <c r="AF81" s="808"/>
      <c r="AG81" s="804"/>
      <c r="AH81" s="815"/>
      <c r="AI81" s="804"/>
      <c r="AJ81" s="804"/>
      <c r="AK81" s="804"/>
      <c r="AL81" s="804"/>
      <c r="AM81" s="804"/>
      <c r="AN81" s="804"/>
      <c r="AO81" s="804"/>
      <c r="AP81" s="804"/>
      <c r="AQ81" s="804"/>
      <c r="AR81" s="804">
        <f t="shared" si="6"/>
        <v>0</v>
      </c>
      <c r="AS81" s="798">
        <f t="shared" si="7"/>
        <v>0</v>
      </c>
      <c r="AT81" s="804"/>
      <c r="AU81" s="798">
        <f t="shared" si="8"/>
        <v>0</v>
      </c>
    </row>
    <row r="82" spans="1:47" ht="20.25">
      <c r="A82" s="956" t="s">
        <v>910</v>
      </c>
      <c r="B82" s="817"/>
      <c r="C82" s="818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797">
        <f t="shared" si="4"/>
        <v>0</v>
      </c>
      <c r="V82" s="243" t="s">
        <v>28</v>
      </c>
      <c r="W82" s="807"/>
      <c r="X82" s="807"/>
      <c r="Y82" s="807"/>
      <c r="Z82" s="806"/>
      <c r="AA82" s="807"/>
      <c r="AB82" s="814"/>
      <c r="AC82" s="807"/>
      <c r="AD82" s="807"/>
      <c r="AE82" s="807"/>
      <c r="AF82" s="808"/>
      <c r="AG82" s="804"/>
      <c r="AH82" s="815"/>
      <c r="AI82" s="804"/>
      <c r="AJ82" s="804"/>
      <c r="AK82" s="804"/>
      <c r="AL82" s="804"/>
      <c r="AM82" s="804"/>
      <c r="AN82" s="804"/>
      <c r="AO82" s="804"/>
      <c r="AP82" s="804"/>
      <c r="AQ82" s="804"/>
      <c r="AR82" s="804">
        <f t="shared" si="6"/>
        <v>0</v>
      </c>
      <c r="AS82" s="798">
        <f t="shared" si="7"/>
        <v>0</v>
      </c>
      <c r="AT82" s="804"/>
      <c r="AU82" s="798">
        <f t="shared" si="8"/>
        <v>0</v>
      </c>
    </row>
    <row r="83" spans="1:47" ht="20.25">
      <c r="A83" s="956" t="s">
        <v>951</v>
      </c>
      <c r="B83" s="817"/>
      <c r="C83" s="818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797">
        <f t="shared" si="4"/>
        <v>0</v>
      </c>
      <c r="V83" s="243" t="s">
        <v>354</v>
      </c>
      <c r="W83" s="807"/>
      <c r="X83" s="807"/>
      <c r="Y83" s="807"/>
      <c r="Z83" s="806"/>
      <c r="AA83" s="807"/>
      <c r="AB83" s="814"/>
      <c r="AC83" s="807"/>
      <c r="AD83" s="807"/>
      <c r="AE83" s="807"/>
      <c r="AF83" s="808"/>
      <c r="AG83" s="804"/>
      <c r="AH83" s="815"/>
      <c r="AI83" s="804"/>
      <c r="AJ83" s="804"/>
      <c r="AK83" s="804"/>
      <c r="AL83" s="804"/>
      <c r="AM83" s="804"/>
      <c r="AN83" s="804"/>
      <c r="AO83" s="804"/>
      <c r="AP83" s="804"/>
      <c r="AQ83" s="804"/>
      <c r="AR83" s="804">
        <f t="shared" si="6"/>
        <v>0</v>
      </c>
      <c r="AS83" s="798">
        <f t="shared" si="7"/>
        <v>0</v>
      </c>
      <c r="AT83" s="804">
        <v>94</v>
      </c>
      <c r="AU83" s="798">
        <f t="shared" si="8"/>
        <v>0</v>
      </c>
    </row>
    <row r="84" spans="1:47" ht="54">
      <c r="A84" s="956" t="s">
        <v>911</v>
      </c>
      <c r="B84" s="817"/>
      <c r="C84" s="818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797">
        <f t="shared" si="4"/>
        <v>0</v>
      </c>
      <c r="V84" s="243" t="s">
        <v>355</v>
      </c>
      <c r="W84" s="812"/>
      <c r="X84" s="812"/>
      <c r="Y84" s="812"/>
      <c r="Z84" s="811"/>
      <c r="AA84" s="812"/>
      <c r="AB84" s="816"/>
      <c r="AC84" s="812"/>
      <c r="AD84" s="812"/>
      <c r="AE84" s="812"/>
      <c r="AF84" s="813"/>
      <c r="AG84" s="846"/>
      <c r="AH84" s="951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>
        <f t="shared" si="6"/>
        <v>0</v>
      </c>
      <c r="AS84" s="798">
        <f t="shared" si="7"/>
        <v>0</v>
      </c>
      <c r="AT84" s="804">
        <v>111</v>
      </c>
      <c r="AU84" s="798">
        <f t="shared" si="8"/>
        <v>0</v>
      </c>
    </row>
    <row r="85" spans="1:47" ht="20.25">
      <c r="A85" s="956" t="s">
        <v>912</v>
      </c>
      <c r="B85" s="821"/>
      <c r="C85" s="818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797">
        <f t="shared" si="4"/>
        <v>0</v>
      </c>
      <c r="V85" s="243" t="s">
        <v>356</v>
      </c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4"/>
      <c r="AH85" s="804"/>
      <c r="AI85" s="809"/>
      <c r="AJ85" s="804"/>
      <c r="AK85" s="804"/>
      <c r="AL85" s="804"/>
      <c r="AM85" s="804"/>
      <c r="AN85" s="804"/>
      <c r="AO85" s="804"/>
      <c r="AP85" s="804"/>
      <c r="AQ85" s="804"/>
      <c r="AR85" s="804">
        <f t="shared" si="6"/>
        <v>0</v>
      </c>
      <c r="AS85" s="798">
        <f t="shared" si="7"/>
        <v>0</v>
      </c>
      <c r="AT85" s="804"/>
      <c r="AU85" s="798">
        <f t="shared" si="8"/>
        <v>0</v>
      </c>
    </row>
    <row r="86" spans="1:71" ht="20.25">
      <c r="A86" s="956" t="s">
        <v>932</v>
      </c>
      <c r="B86" s="817"/>
      <c r="C86" s="818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797">
        <f t="shared" si="4"/>
        <v>0</v>
      </c>
      <c r="V86" s="243" t="s">
        <v>357</v>
      </c>
      <c r="W86" s="807"/>
      <c r="X86" s="807"/>
      <c r="Y86" s="807"/>
      <c r="Z86" s="806"/>
      <c r="AA86" s="807"/>
      <c r="AB86" s="814"/>
      <c r="AC86" s="807"/>
      <c r="AD86" s="807"/>
      <c r="AE86" s="807"/>
      <c r="AF86" s="808"/>
      <c r="AG86" s="804"/>
      <c r="AH86" s="815"/>
      <c r="AI86" s="804"/>
      <c r="AJ86" s="804"/>
      <c r="AK86" s="804"/>
      <c r="AL86" s="804"/>
      <c r="AM86" s="804"/>
      <c r="AN86" s="804"/>
      <c r="AO86" s="804"/>
      <c r="AP86" s="804"/>
      <c r="AQ86" s="804"/>
      <c r="AR86" s="804">
        <f t="shared" si="6"/>
        <v>0</v>
      </c>
      <c r="AS86" s="798">
        <f t="shared" si="7"/>
        <v>0</v>
      </c>
      <c r="AT86" s="805">
        <v>96</v>
      </c>
      <c r="AU86" s="798">
        <f t="shared" si="8"/>
        <v>0</v>
      </c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</row>
    <row r="87" spans="1:84" ht="31.5" customHeight="1">
      <c r="A87" s="235" t="s">
        <v>291</v>
      </c>
      <c r="B87" s="236" t="s">
        <v>292</v>
      </c>
      <c r="C87" s="237" t="s">
        <v>293</v>
      </c>
      <c r="D87" s="237" t="s">
        <v>293</v>
      </c>
      <c r="E87" s="237" t="s">
        <v>293</v>
      </c>
      <c r="F87" s="237" t="s">
        <v>293</v>
      </c>
      <c r="G87" s="237" t="s">
        <v>293</v>
      </c>
      <c r="H87" s="237" t="s">
        <v>293</v>
      </c>
      <c r="I87" s="237" t="s">
        <v>293</v>
      </c>
      <c r="J87" s="237" t="s">
        <v>293</v>
      </c>
      <c r="K87" s="237" t="s">
        <v>293</v>
      </c>
      <c r="L87" s="237" t="s">
        <v>293</v>
      </c>
      <c r="M87" s="237" t="s">
        <v>293</v>
      </c>
      <c r="N87" s="237" t="s">
        <v>293</v>
      </c>
      <c r="O87" s="237" t="s">
        <v>293</v>
      </c>
      <c r="P87" s="237" t="s">
        <v>293</v>
      </c>
      <c r="Q87" s="237" t="s">
        <v>293</v>
      </c>
      <c r="R87" s="237" t="s">
        <v>293</v>
      </c>
      <c r="S87" s="237" t="s">
        <v>293</v>
      </c>
      <c r="T87" s="237" t="s">
        <v>293</v>
      </c>
      <c r="U87" s="238" t="s">
        <v>810</v>
      </c>
      <c r="V87" s="235" t="s">
        <v>291</v>
      </c>
      <c r="W87" s="952" t="s">
        <v>294</v>
      </c>
      <c r="X87" s="952" t="s">
        <v>294</v>
      </c>
      <c r="Y87" s="953" t="s">
        <v>294</v>
      </c>
      <c r="Z87" s="954" t="s">
        <v>294</v>
      </c>
      <c r="AA87" s="952" t="s">
        <v>294</v>
      </c>
      <c r="AB87" s="845" t="s">
        <v>294</v>
      </c>
      <c r="AC87" s="952" t="s">
        <v>294</v>
      </c>
      <c r="AD87" s="952" t="s">
        <v>294</v>
      </c>
      <c r="AE87" s="953" t="s">
        <v>294</v>
      </c>
      <c r="AF87" s="954" t="s">
        <v>294</v>
      </c>
      <c r="AG87" s="952" t="s">
        <v>294</v>
      </c>
      <c r="AH87" s="845" t="s">
        <v>294</v>
      </c>
      <c r="AI87" s="845" t="s">
        <v>294</v>
      </c>
      <c r="AJ87" s="845" t="s">
        <v>294</v>
      </c>
      <c r="AK87" s="845" t="s">
        <v>294</v>
      </c>
      <c r="AL87" s="845" t="s">
        <v>294</v>
      </c>
      <c r="AM87" s="845" t="s">
        <v>294</v>
      </c>
      <c r="AN87" s="845" t="s">
        <v>294</v>
      </c>
      <c r="AO87" s="845" t="s">
        <v>294</v>
      </c>
      <c r="AP87" s="845" t="s">
        <v>294</v>
      </c>
      <c r="AQ87" s="845"/>
      <c r="AR87" s="955" t="s">
        <v>809</v>
      </c>
      <c r="AS87" s="787" t="s">
        <v>863</v>
      </c>
      <c r="AT87" s="791" t="s">
        <v>168</v>
      </c>
      <c r="AU87" s="786" t="s">
        <v>811</v>
      </c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</row>
    <row r="88" spans="1:47" ht="20.25">
      <c r="A88" s="956" t="s">
        <v>913</v>
      </c>
      <c r="B88" s="817"/>
      <c r="C88" s="818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797">
        <f aca="true" t="shared" si="9" ref="U88:U118">SUM(B88:T88)</f>
        <v>0</v>
      </c>
      <c r="V88" s="243" t="s">
        <v>357</v>
      </c>
      <c r="W88" s="807"/>
      <c r="X88" s="807"/>
      <c r="Y88" s="807"/>
      <c r="Z88" s="806"/>
      <c r="AA88" s="807"/>
      <c r="AB88" s="814"/>
      <c r="AC88" s="807"/>
      <c r="AD88" s="807"/>
      <c r="AE88" s="807"/>
      <c r="AF88" s="808"/>
      <c r="AG88" s="804"/>
      <c r="AH88" s="815"/>
      <c r="AI88" s="804"/>
      <c r="AJ88" s="804"/>
      <c r="AK88" s="804"/>
      <c r="AL88" s="804"/>
      <c r="AM88" s="804"/>
      <c r="AN88" s="804"/>
      <c r="AO88" s="804"/>
      <c r="AP88" s="804"/>
      <c r="AQ88" s="804"/>
      <c r="AR88" s="804">
        <f t="shared" si="6"/>
        <v>0</v>
      </c>
      <c r="AS88" s="798">
        <f>U88-W88-X88-Y88-Z88-AA88-AB88-AC88-AD88-AE88-AF88-AG88-AH88-AI88-AJ88-AK88-AL88-AM88-AN88-AO88-AP88-AQ88</f>
        <v>0</v>
      </c>
      <c r="AT88" s="804"/>
      <c r="AU88" s="798">
        <f t="shared" si="8"/>
        <v>0</v>
      </c>
    </row>
    <row r="89" spans="1:47" ht="20.25">
      <c r="A89" s="956" t="s">
        <v>932</v>
      </c>
      <c r="B89" s="817"/>
      <c r="C89" s="818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797">
        <f t="shared" si="9"/>
        <v>0</v>
      </c>
      <c r="V89" s="243" t="s">
        <v>358</v>
      </c>
      <c r="W89" s="807"/>
      <c r="X89" s="807"/>
      <c r="Y89" s="807"/>
      <c r="Z89" s="806"/>
      <c r="AA89" s="807"/>
      <c r="AB89" s="814"/>
      <c r="AC89" s="807"/>
      <c r="AD89" s="807"/>
      <c r="AE89" s="807"/>
      <c r="AF89" s="808"/>
      <c r="AG89" s="804"/>
      <c r="AH89" s="815"/>
      <c r="AI89" s="804"/>
      <c r="AJ89" s="804"/>
      <c r="AK89" s="804"/>
      <c r="AL89" s="804"/>
      <c r="AM89" s="804"/>
      <c r="AN89" s="804"/>
      <c r="AO89" s="804"/>
      <c r="AP89" s="804"/>
      <c r="AQ89" s="804"/>
      <c r="AR89" s="804">
        <f t="shared" si="6"/>
        <v>0</v>
      </c>
      <c r="AS89" s="798">
        <f aca="true" t="shared" si="10" ref="AS89:AS116">U89-W89-X89-Y89-Z89-AA89-AB89-AC89-AD89-AE89-AF89-AG89-AH89-AI89-AJ89-AK89-AL89-AM89-AN89-AO89-AP89-AQ89</f>
        <v>0</v>
      </c>
      <c r="AT89" s="804">
        <v>89</v>
      </c>
      <c r="AU89" s="798">
        <f t="shared" si="8"/>
        <v>0</v>
      </c>
    </row>
    <row r="90" spans="1:47" ht="20.25">
      <c r="A90" s="956" t="s">
        <v>345</v>
      </c>
      <c r="B90" s="817"/>
      <c r="C90" s="818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797">
        <f t="shared" si="9"/>
        <v>0</v>
      </c>
      <c r="V90" s="243"/>
      <c r="W90" s="807"/>
      <c r="X90" s="807"/>
      <c r="Y90" s="807"/>
      <c r="Z90" s="806"/>
      <c r="AA90" s="807"/>
      <c r="AB90" s="814"/>
      <c r="AC90" s="807"/>
      <c r="AD90" s="807"/>
      <c r="AE90" s="807"/>
      <c r="AF90" s="808"/>
      <c r="AG90" s="804"/>
      <c r="AH90" s="815"/>
      <c r="AI90" s="804"/>
      <c r="AJ90" s="804"/>
      <c r="AK90" s="804"/>
      <c r="AL90" s="804"/>
      <c r="AM90" s="804"/>
      <c r="AN90" s="804"/>
      <c r="AO90" s="804"/>
      <c r="AP90" s="804"/>
      <c r="AQ90" s="804"/>
      <c r="AR90" s="804">
        <f t="shared" si="6"/>
        <v>0</v>
      </c>
      <c r="AS90" s="798">
        <f t="shared" si="10"/>
        <v>0</v>
      </c>
      <c r="AT90" s="804">
        <v>40</v>
      </c>
      <c r="AU90" s="798">
        <f t="shared" si="8"/>
        <v>0</v>
      </c>
    </row>
    <row r="91" spans="1:47" ht="20.25">
      <c r="A91" s="956" t="s">
        <v>345</v>
      </c>
      <c r="B91" s="817"/>
      <c r="C91" s="818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797">
        <f t="shared" si="9"/>
        <v>0</v>
      </c>
      <c r="V91" s="243" t="s">
        <v>359</v>
      </c>
      <c r="W91" s="807"/>
      <c r="X91" s="807"/>
      <c r="Y91" s="807"/>
      <c r="Z91" s="806"/>
      <c r="AA91" s="807"/>
      <c r="AB91" s="814"/>
      <c r="AC91" s="807"/>
      <c r="AD91" s="807"/>
      <c r="AE91" s="807"/>
      <c r="AF91" s="808"/>
      <c r="AG91" s="804"/>
      <c r="AH91" s="815"/>
      <c r="AI91" s="804"/>
      <c r="AJ91" s="804"/>
      <c r="AK91" s="804"/>
      <c r="AL91" s="804"/>
      <c r="AM91" s="804"/>
      <c r="AN91" s="804"/>
      <c r="AO91" s="804"/>
      <c r="AP91" s="804"/>
      <c r="AQ91" s="804"/>
      <c r="AR91" s="804">
        <f t="shared" si="6"/>
        <v>0</v>
      </c>
      <c r="AS91" s="798">
        <f t="shared" si="10"/>
        <v>0</v>
      </c>
      <c r="AT91" s="804">
        <v>35</v>
      </c>
      <c r="AU91" s="798">
        <f t="shared" si="8"/>
        <v>0</v>
      </c>
    </row>
    <row r="92" spans="1:47" ht="20.25">
      <c r="A92" s="956" t="s">
        <v>938</v>
      </c>
      <c r="B92" s="817"/>
      <c r="C92" s="818"/>
      <c r="D92" s="807"/>
      <c r="E92" s="807"/>
      <c r="F92" s="807"/>
      <c r="G92" s="807"/>
      <c r="H92" s="807"/>
      <c r="I92" s="807"/>
      <c r="J92" s="807"/>
      <c r="K92" s="807"/>
      <c r="L92" s="807"/>
      <c r="M92" s="807"/>
      <c r="N92" s="807"/>
      <c r="O92" s="807"/>
      <c r="P92" s="807"/>
      <c r="Q92" s="807"/>
      <c r="R92" s="807"/>
      <c r="S92" s="807"/>
      <c r="T92" s="807"/>
      <c r="U92" s="797">
        <f t="shared" si="9"/>
        <v>0</v>
      </c>
      <c r="V92" s="243" t="s">
        <v>360</v>
      </c>
      <c r="W92" s="807"/>
      <c r="X92" s="807"/>
      <c r="Y92" s="807"/>
      <c r="Z92" s="806"/>
      <c r="AA92" s="807"/>
      <c r="AB92" s="814"/>
      <c r="AC92" s="807"/>
      <c r="AD92" s="807"/>
      <c r="AE92" s="807"/>
      <c r="AF92" s="808"/>
      <c r="AG92" s="804"/>
      <c r="AH92" s="815"/>
      <c r="AI92" s="804"/>
      <c r="AJ92" s="804"/>
      <c r="AK92" s="804"/>
      <c r="AL92" s="804"/>
      <c r="AM92" s="804"/>
      <c r="AN92" s="804"/>
      <c r="AO92" s="804"/>
      <c r="AP92" s="804"/>
      <c r="AQ92" s="804"/>
      <c r="AR92" s="804">
        <f t="shared" si="6"/>
        <v>0</v>
      </c>
      <c r="AS92" s="798">
        <f t="shared" si="10"/>
        <v>0</v>
      </c>
      <c r="AT92" s="804">
        <v>255</v>
      </c>
      <c r="AU92" s="798">
        <f t="shared" si="8"/>
        <v>0</v>
      </c>
    </row>
    <row r="93" spans="1:47" ht="20.25">
      <c r="A93" s="956" t="s">
        <v>347</v>
      </c>
      <c r="B93" s="819"/>
      <c r="C93" s="820"/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797">
        <f t="shared" si="9"/>
        <v>0</v>
      </c>
      <c r="V93" s="243"/>
      <c r="W93" s="807"/>
      <c r="X93" s="807"/>
      <c r="Y93" s="807"/>
      <c r="Z93" s="806"/>
      <c r="AA93" s="807"/>
      <c r="AB93" s="814"/>
      <c r="AC93" s="807"/>
      <c r="AD93" s="807"/>
      <c r="AE93" s="807"/>
      <c r="AF93" s="808"/>
      <c r="AG93" s="804"/>
      <c r="AH93" s="815"/>
      <c r="AI93" s="804"/>
      <c r="AJ93" s="804"/>
      <c r="AK93" s="804"/>
      <c r="AL93" s="804"/>
      <c r="AM93" s="804"/>
      <c r="AN93" s="804"/>
      <c r="AO93" s="804"/>
      <c r="AP93" s="804"/>
      <c r="AQ93" s="804"/>
      <c r="AR93" s="804">
        <f t="shared" si="6"/>
        <v>0</v>
      </c>
      <c r="AS93" s="798">
        <f t="shared" si="10"/>
        <v>0</v>
      </c>
      <c r="AT93" s="804">
        <v>19</v>
      </c>
      <c r="AU93" s="798">
        <f t="shared" si="8"/>
        <v>0</v>
      </c>
    </row>
    <row r="94" spans="1:47" ht="20.25">
      <c r="A94" s="956" t="s">
        <v>914</v>
      </c>
      <c r="B94" s="819"/>
      <c r="C94" s="820"/>
      <c r="D94" s="807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797">
        <f t="shared" si="9"/>
        <v>0</v>
      </c>
      <c r="V94" s="243" t="s">
        <v>361</v>
      </c>
      <c r="W94" s="807"/>
      <c r="X94" s="807"/>
      <c r="Y94" s="807"/>
      <c r="Z94" s="806"/>
      <c r="AA94" s="807"/>
      <c r="AB94" s="814"/>
      <c r="AC94" s="807"/>
      <c r="AD94" s="807"/>
      <c r="AE94" s="807"/>
      <c r="AF94" s="808"/>
      <c r="AG94" s="804"/>
      <c r="AH94" s="815"/>
      <c r="AI94" s="804"/>
      <c r="AJ94" s="804"/>
      <c r="AK94" s="804"/>
      <c r="AL94" s="804"/>
      <c r="AM94" s="804"/>
      <c r="AN94" s="804"/>
      <c r="AO94" s="804"/>
      <c r="AP94" s="804"/>
      <c r="AQ94" s="804"/>
      <c r="AR94" s="804">
        <f t="shared" si="6"/>
        <v>0</v>
      </c>
      <c r="AS94" s="798">
        <f t="shared" si="10"/>
        <v>0</v>
      </c>
      <c r="AT94" s="804">
        <v>267.5</v>
      </c>
      <c r="AU94" s="798">
        <f t="shared" si="8"/>
        <v>0</v>
      </c>
    </row>
    <row r="95" spans="1:47" ht="20.25">
      <c r="A95" s="956" t="s">
        <v>347</v>
      </c>
      <c r="B95" s="817"/>
      <c r="C95" s="818"/>
      <c r="D95" s="807"/>
      <c r="E95" s="807"/>
      <c r="F95" s="807"/>
      <c r="G95" s="807"/>
      <c r="H95" s="807"/>
      <c r="I95" s="807"/>
      <c r="J95" s="807"/>
      <c r="K95" s="807"/>
      <c r="L95" s="807"/>
      <c r="M95" s="807"/>
      <c r="N95" s="807"/>
      <c r="O95" s="807"/>
      <c r="P95" s="807"/>
      <c r="Q95" s="807"/>
      <c r="R95" s="807"/>
      <c r="S95" s="807"/>
      <c r="T95" s="807"/>
      <c r="U95" s="797">
        <f t="shared" si="9"/>
        <v>0</v>
      </c>
      <c r="V95" s="834"/>
      <c r="W95" s="807"/>
      <c r="X95" s="807"/>
      <c r="Y95" s="807"/>
      <c r="Z95" s="806"/>
      <c r="AA95" s="807"/>
      <c r="AB95" s="814"/>
      <c r="AC95" s="807"/>
      <c r="AD95" s="807"/>
      <c r="AE95" s="807"/>
      <c r="AF95" s="808"/>
      <c r="AG95" s="804"/>
      <c r="AH95" s="815"/>
      <c r="AI95" s="804"/>
      <c r="AJ95" s="804"/>
      <c r="AK95" s="804"/>
      <c r="AL95" s="804"/>
      <c r="AM95" s="804"/>
      <c r="AN95" s="804"/>
      <c r="AO95" s="804"/>
      <c r="AP95" s="804"/>
      <c r="AQ95" s="804"/>
      <c r="AR95" s="804">
        <f t="shared" si="6"/>
        <v>0</v>
      </c>
      <c r="AS95" s="798">
        <f t="shared" si="10"/>
        <v>0</v>
      </c>
      <c r="AT95" s="804">
        <v>85</v>
      </c>
      <c r="AU95" s="798">
        <f t="shared" si="8"/>
        <v>0</v>
      </c>
    </row>
    <row r="96" spans="1:47" ht="20.25">
      <c r="A96" s="956" t="s">
        <v>944</v>
      </c>
      <c r="B96" s="823"/>
      <c r="C96" s="824"/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807"/>
      <c r="T96" s="807"/>
      <c r="U96" s="797">
        <f t="shared" si="9"/>
        <v>0</v>
      </c>
      <c r="V96" s="834"/>
      <c r="W96" s="807"/>
      <c r="X96" s="807"/>
      <c r="Y96" s="807"/>
      <c r="Z96" s="806"/>
      <c r="AA96" s="807"/>
      <c r="AB96" s="814"/>
      <c r="AC96" s="807"/>
      <c r="AD96" s="807"/>
      <c r="AE96" s="807"/>
      <c r="AF96" s="808"/>
      <c r="AG96" s="804"/>
      <c r="AH96" s="815"/>
      <c r="AI96" s="804"/>
      <c r="AJ96" s="804"/>
      <c r="AK96" s="804"/>
      <c r="AL96" s="804"/>
      <c r="AM96" s="804"/>
      <c r="AN96" s="804"/>
      <c r="AO96" s="804"/>
      <c r="AP96" s="804"/>
      <c r="AQ96" s="804"/>
      <c r="AR96" s="804">
        <f t="shared" si="6"/>
        <v>0</v>
      </c>
      <c r="AS96" s="798">
        <f t="shared" si="10"/>
        <v>0</v>
      </c>
      <c r="AT96" s="804">
        <v>69</v>
      </c>
      <c r="AU96" s="798">
        <f t="shared" si="8"/>
        <v>0</v>
      </c>
    </row>
    <row r="97" spans="1:47" ht="20.25">
      <c r="A97" s="956" t="s">
        <v>954</v>
      </c>
      <c r="B97" s="823"/>
      <c r="C97" s="824"/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797">
        <f t="shared" si="9"/>
        <v>0</v>
      </c>
      <c r="V97" s="834"/>
      <c r="W97" s="807"/>
      <c r="X97" s="807"/>
      <c r="Y97" s="807"/>
      <c r="Z97" s="806"/>
      <c r="AA97" s="807"/>
      <c r="AB97" s="814"/>
      <c r="AC97" s="807"/>
      <c r="AD97" s="807"/>
      <c r="AE97" s="807"/>
      <c r="AF97" s="808"/>
      <c r="AG97" s="804"/>
      <c r="AH97" s="815"/>
      <c r="AI97" s="804"/>
      <c r="AJ97" s="804"/>
      <c r="AK97" s="804"/>
      <c r="AL97" s="804"/>
      <c r="AM97" s="804"/>
      <c r="AN97" s="804"/>
      <c r="AO97" s="804"/>
      <c r="AP97" s="804"/>
      <c r="AQ97" s="804"/>
      <c r="AR97" s="804">
        <f t="shared" si="6"/>
        <v>0</v>
      </c>
      <c r="AS97" s="798">
        <f t="shared" si="10"/>
        <v>0</v>
      </c>
      <c r="AT97" s="804">
        <v>50</v>
      </c>
      <c r="AU97" s="798">
        <f t="shared" si="8"/>
        <v>0</v>
      </c>
    </row>
    <row r="98" spans="1:47" ht="20.25">
      <c r="A98" s="956" t="s">
        <v>937</v>
      </c>
      <c r="B98" s="823"/>
      <c r="C98" s="824"/>
      <c r="D98" s="807"/>
      <c r="E98" s="807"/>
      <c r="F98" s="807"/>
      <c r="G98" s="807"/>
      <c r="H98" s="807"/>
      <c r="I98" s="807"/>
      <c r="J98" s="807"/>
      <c r="K98" s="807"/>
      <c r="L98" s="807"/>
      <c r="M98" s="807"/>
      <c r="N98" s="807"/>
      <c r="O98" s="807"/>
      <c r="P98" s="807"/>
      <c r="Q98" s="807"/>
      <c r="R98" s="807"/>
      <c r="S98" s="807"/>
      <c r="T98" s="807"/>
      <c r="U98" s="797">
        <f t="shared" si="9"/>
        <v>0</v>
      </c>
      <c r="V98" s="834"/>
      <c r="W98" s="807"/>
      <c r="X98" s="807"/>
      <c r="Y98" s="807"/>
      <c r="Z98" s="806"/>
      <c r="AA98" s="807"/>
      <c r="AB98" s="814"/>
      <c r="AC98" s="807"/>
      <c r="AD98" s="807"/>
      <c r="AE98" s="807"/>
      <c r="AF98" s="808"/>
      <c r="AG98" s="804"/>
      <c r="AH98" s="815"/>
      <c r="AI98" s="804"/>
      <c r="AJ98" s="804"/>
      <c r="AK98" s="804"/>
      <c r="AL98" s="804"/>
      <c r="AM98" s="804"/>
      <c r="AN98" s="804"/>
      <c r="AO98" s="804"/>
      <c r="AP98" s="804"/>
      <c r="AQ98" s="804"/>
      <c r="AR98" s="804">
        <f t="shared" si="6"/>
        <v>0</v>
      </c>
      <c r="AS98" s="798">
        <f t="shared" si="10"/>
        <v>0</v>
      </c>
      <c r="AT98" s="804">
        <v>73</v>
      </c>
      <c r="AU98" s="798">
        <f t="shared" si="8"/>
        <v>0</v>
      </c>
    </row>
    <row r="99" spans="1:47" ht="20.25">
      <c r="A99" s="956" t="s">
        <v>915</v>
      </c>
      <c r="B99" s="823"/>
      <c r="C99" s="824"/>
      <c r="D99" s="807"/>
      <c r="E99" s="807"/>
      <c r="F99" s="807"/>
      <c r="G99" s="807"/>
      <c r="H99" s="807"/>
      <c r="I99" s="807"/>
      <c r="J99" s="807"/>
      <c r="K99" s="807"/>
      <c r="L99" s="807"/>
      <c r="M99" s="807"/>
      <c r="N99" s="807"/>
      <c r="O99" s="807"/>
      <c r="P99" s="807"/>
      <c r="Q99" s="807"/>
      <c r="R99" s="807"/>
      <c r="S99" s="807"/>
      <c r="T99" s="807"/>
      <c r="U99" s="797">
        <f t="shared" si="9"/>
        <v>0</v>
      </c>
      <c r="V99" s="834"/>
      <c r="W99" s="807"/>
      <c r="X99" s="807"/>
      <c r="Y99" s="807"/>
      <c r="Z99" s="806"/>
      <c r="AA99" s="807"/>
      <c r="AB99" s="814"/>
      <c r="AC99" s="807"/>
      <c r="AD99" s="807"/>
      <c r="AE99" s="807"/>
      <c r="AF99" s="808"/>
      <c r="AG99" s="804"/>
      <c r="AH99" s="815"/>
      <c r="AI99" s="804"/>
      <c r="AJ99" s="804"/>
      <c r="AK99" s="804"/>
      <c r="AL99" s="804"/>
      <c r="AM99" s="804"/>
      <c r="AN99" s="804"/>
      <c r="AO99" s="804"/>
      <c r="AP99" s="804"/>
      <c r="AQ99" s="804"/>
      <c r="AR99" s="804">
        <f t="shared" si="6"/>
        <v>0</v>
      </c>
      <c r="AS99" s="798">
        <f t="shared" si="10"/>
        <v>0</v>
      </c>
      <c r="AT99" s="804">
        <v>101</v>
      </c>
      <c r="AU99" s="798">
        <f t="shared" si="8"/>
        <v>0</v>
      </c>
    </row>
    <row r="100" spans="1:47" ht="20.25">
      <c r="A100" s="956" t="s">
        <v>936</v>
      </c>
      <c r="B100" s="823"/>
      <c r="C100" s="824"/>
      <c r="D100" s="807"/>
      <c r="E100" s="807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807"/>
      <c r="U100" s="797">
        <f t="shared" si="9"/>
        <v>0</v>
      </c>
      <c r="V100" s="834"/>
      <c r="W100" s="807"/>
      <c r="X100" s="807"/>
      <c r="Y100" s="807"/>
      <c r="Z100" s="806"/>
      <c r="AA100" s="807"/>
      <c r="AB100" s="814"/>
      <c r="AC100" s="807"/>
      <c r="AD100" s="807"/>
      <c r="AE100" s="807"/>
      <c r="AF100" s="808"/>
      <c r="AG100" s="804"/>
      <c r="AH100" s="815"/>
      <c r="AI100" s="804"/>
      <c r="AJ100" s="804"/>
      <c r="AK100" s="804"/>
      <c r="AL100" s="804"/>
      <c r="AM100" s="804"/>
      <c r="AN100" s="804"/>
      <c r="AO100" s="804"/>
      <c r="AP100" s="804"/>
      <c r="AQ100" s="804"/>
      <c r="AR100" s="804">
        <f t="shared" si="6"/>
        <v>0</v>
      </c>
      <c r="AS100" s="798">
        <f t="shared" si="10"/>
        <v>0</v>
      </c>
      <c r="AT100" s="804">
        <v>15</v>
      </c>
      <c r="AU100" s="798">
        <f t="shared" si="8"/>
        <v>0</v>
      </c>
    </row>
    <row r="101" spans="1:47" ht="20.25">
      <c r="A101" s="956" t="s">
        <v>935</v>
      </c>
      <c r="B101" s="823"/>
      <c r="C101" s="824"/>
      <c r="D101" s="807"/>
      <c r="E101" s="807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7"/>
      <c r="R101" s="807"/>
      <c r="S101" s="807"/>
      <c r="T101" s="807"/>
      <c r="U101" s="797">
        <f t="shared" si="9"/>
        <v>0</v>
      </c>
      <c r="V101" s="834"/>
      <c r="W101" s="807"/>
      <c r="X101" s="807"/>
      <c r="Y101" s="807"/>
      <c r="Z101" s="806"/>
      <c r="AA101" s="807"/>
      <c r="AB101" s="814"/>
      <c r="AC101" s="807"/>
      <c r="AD101" s="807"/>
      <c r="AE101" s="807"/>
      <c r="AF101" s="808"/>
      <c r="AG101" s="804"/>
      <c r="AH101" s="815"/>
      <c r="AI101" s="804"/>
      <c r="AJ101" s="804"/>
      <c r="AK101" s="804"/>
      <c r="AL101" s="804"/>
      <c r="AM101" s="804"/>
      <c r="AN101" s="804"/>
      <c r="AO101" s="804"/>
      <c r="AP101" s="804"/>
      <c r="AQ101" s="804"/>
      <c r="AR101" s="804">
        <f t="shared" si="6"/>
        <v>0</v>
      </c>
      <c r="AS101" s="798">
        <f t="shared" si="10"/>
        <v>0</v>
      </c>
      <c r="AT101" s="804">
        <v>368</v>
      </c>
      <c r="AU101" s="798">
        <f t="shared" si="8"/>
        <v>0</v>
      </c>
    </row>
    <row r="102" spans="1:47" ht="20.25">
      <c r="A102" s="956" t="s">
        <v>935</v>
      </c>
      <c r="B102" s="823"/>
      <c r="C102" s="824"/>
      <c r="D102" s="807"/>
      <c r="E102" s="807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797">
        <f t="shared" si="9"/>
        <v>0</v>
      </c>
      <c r="V102" s="834"/>
      <c r="W102" s="807"/>
      <c r="X102" s="807"/>
      <c r="Y102" s="807"/>
      <c r="Z102" s="806"/>
      <c r="AA102" s="807"/>
      <c r="AB102" s="814"/>
      <c r="AC102" s="807"/>
      <c r="AD102" s="807"/>
      <c r="AE102" s="807"/>
      <c r="AF102" s="808"/>
      <c r="AG102" s="804"/>
      <c r="AH102" s="815"/>
      <c r="AI102" s="804"/>
      <c r="AJ102" s="804"/>
      <c r="AK102" s="804"/>
      <c r="AL102" s="804"/>
      <c r="AM102" s="804"/>
      <c r="AN102" s="804"/>
      <c r="AO102" s="804"/>
      <c r="AP102" s="804"/>
      <c r="AQ102" s="804"/>
      <c r="AR102" s="804">
        <f t="shared" si="6"/>
        <v>0</v>
      </c>
      <c r="AS102" s="798">
        <f t="shared" si="10"/>
        <v>0</v>
      </c>
      <c r="AT102" s="804">
        <v>387</v>
      </c>
      <c r="AU102" s="798">
        <f t="shared" si="8"/>
        <v>0</v>
      </c>
    </row>
    <row r="103" spans="1:47" ht="36">
      <c r="A103" s="956" t="s">
        <v>916</v>
      </c>
      <c r="B103" s="823"/>
      <c r="C103" s="824"/>
      <c r="D103" s="807"/>
      <c r="E103" s="807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7"/>
      <c r="R103" s="807"/>
      <c r="S103" s="807"/>
      <c r="T103" s="807"/>
      <c r="U103" s="797">
        <f t="shared" si="9"/>
        <v>0</v>
      </c>
      <c r="V103" s="834"/>
      <c r="W103" s="807"/>
      <c r="X103" s="807"/>
      <c r="Y103" s="807"/>
      <c r="Z103" s="806"/>
      <c r="AA103" s="807"/>
      <c r="AB103" s="814"/>
      <c r="AC103" s="807"/>
      <c r="AD103" s="807"/>
      <c r="AE103" s="807"/>
      <c r="AF103" s="808"/>
      <c r="AG103" s="804"/>
      <c r="AH103" s="815"/>
      <c r="AI103" s="804"/>
      <c r="AJ103" s="804"/>
      <c r="AK103" s="804"/>
      <c r="AL103" s="804"/>
      <c r="AM103" s="804"/>
      <c r="AN103" s="804"/>
      <c r="AO103" s="804"/>
      <c r="AP103" s="804"/>
      <c r="AQ103" s="804"/>
      <c r="AR103" s="804">
        <f t="shared" si="6"/>
        <v>0</v>
      </c>
      <c r="AS103" s="798">
        <f t="shared" si="10"/>
        <v>0</v>
      </c>
      <c r="AT103" s="804">
        <v>165</v>
      </c>
      <c r="AU103" s="798">
        <f t="shared" si="8"/>
        <v>0</v>
      </c>
    </row>
    <row r="104" spans="1:47" ht="20.25">
      <c r="A104" s="956" t="s">
        <v>917</v>
      </c>
      <c r="B104" s="823"/>
      <c r="C104" s="824"/>
      <c r="D104" s="807"/>
      <c r="E104" s="807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7"/>
      <c r="R104" s="807"/>
      <c r="S104" s="807"/>
      <c r="T104" s="807"/>
      <c r="U104" s="797">
        <f t="shared" si="9"/>
        <v>0</v>
      </c>
      <c r="V104" s="834"/>
      <c r="W104" s="807"/>
      <c r="X104" s="807"/>
      <c r="Y104" s="807"/>
      <c r="Z104" s="806"/>
      <c r="AA104" s="807"/>
      <c r="AB104" s="814"/>
      <c r="AC104" s="807"/>
      <c r="AD104" s="807"/>
      <c r="AE104" s="807"/>
      <c r="AF104" s="808"/>
      <c r="AG104" s="804"/>
      <c r="AH104" s="815"/>
      <c r="AI104" s="804"/>
      <c r="AJ104" s="804"/>
      <c r="AK104" s="804"/>
      <c r="AL104" s="804"/>
      <c r="AM104" s="804"/>
      <c r="AN104" s="804"/>
      <c r="AO104" s="804"/>
      <c r="AP104" s="804"/>
      <c r="AQ104" s="804"/>
      <c r="AR104" s="804">
        <f t="shared" si="6"/>
        <v>0</v>
      </c>
      <c r="AS104" s="798">
        <f t="shared" si="10"/>
        <v>0</v>
      </c>
      <c r="AT104" s="804"/>
      <c r="AU104" s="798">
        <f t="shared" si="8"/>
        <v>0</v>
      </c>
    </row>
    <row r="105" spans="1:47" ht="54">
      <c r="A105" s="956" t="s">
        <v>918</v>
      </c>
      <c r="B105" s="823"/>
      <c r="C105" s="824"/>
      <c r="D105" s="807"/>
      <c r="E105" s="807"/>
      <c r="F105" s="807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7"/>
      <c r="R105" s="807"/>
      <c r="S105" s="807"/>
      <c r="T105" s="807"/>
      <c r="U105" s="797">
        <f t="shared" si="9"/>
        <v>0</v>
      </c>
      <c r="V105" s="834"/>
      <c r="W105" s="807"/>
      <c r="X105" s="807"/>
      <c r="Y105" s="807"/>
      <c r="Z105" s="806"/>
      <c r="AA105" s="807"/>
      <c r="AB105" s="814"/>
      <c r="AC105" s="807"/>
      <c r="AD105" s="807"/>
      <c r="AE105" s="807"/>
      <c r="AF105" s="808"/>
      <c r="AG105" s="804"/>
      <c r="AH105" s="815"/>
      <c r="AI105" s="804"/>
      <c r="AJ105" s="804"/>
      <c r="AK105" s="804"/>
      <c r="AL105" s="804"/>
      <c r="AM105" s="804"/>
      <c r="AN105" s="804"/>
      <c r="AO105" s="804"/>
      <c r="AP105" s="804"/>
      <c r="AQ105" s="804"/>
      <c r="AR105" s="804">
        <f t="shared" si="6"/>
        <v>0</v>
      </c>
      <c r="AS105" s="798">
        <f t="shared" si="10"/>
        <v>0</v>
      </c>
      <c r="AT105" s="804">
        <v>542</v>
      </c>
      <c r="AU105" s="798">
        <f t="shared" si="8"/>
        <v>0</v>
      </c>
    </row>
    <row r="106" spans="1:47" ht="20.25">
      <c r="A106" s="956" t="s">
        <v>919</v>
      </c>
      <c r="B106" s="823"/>
      <c r="C106" s="824"/>
      <c r="D106" s="807"/>
      <c r="E106" s="807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  <c r="Q106" s="807"/>
      <c r="R106" s="807"/>
      <c r="S106" s="807"/>
      <c r="T106" s="807"/>
      <c r="U106" s="797">
        <f t="shared" si="9"/>
        <v>0</v>
      </c>
      <c r="V106" s="834"/>
      <c r="W106" s="807"/>
      <c r="X106" s="807"/>
      <c r="Y106" s="807"/>
      <c r="Z106" s="806"/>
      <c r="AA106" s="807"/>
      <c r="AB106" s="814"/>
      <c r="AC106" s="807"/>
      <c r="AD106" s="807"/>
      <c r="AE106" s="807"/>
      <c r="AF106" s="808"/>
      <c r="AG106" s="804"/>
      <c r="AH106" s="815"/>
      <c r="AI106" s="804"/>
      <c r="AJ106" s="804"/>
      <c r="AK106" s="804"/>
      <c r="AL106" s="804"/>
      <c r="AM106" s="804"/>
      <c r="AN106" s="804"/>
      <c r="AO106" s="804"/>
      <c r="AP106" s="804"/>
      <c r="AQ106" s="804"/>
      <c r="AR106" s="804">
        <f t="shared" si="6"/>
        <v>0</v>
      </c>
      <c r="AS106" s="798">
        <f t="shared" si="10"/>
        <v>0</v>
      </c>
      <c r="AT106" s="804"/>
      <c r="AU106" s="798">
        <f t="shared" si="8"/>
        <v>0</v>
      </c>
    </row>
    <row r="107" spans="1:47" ht="20.25">
      <c r="A107" s="956" t="s">
        <v>920</v>
      </c>
      <c r="B107" s="823"/>
      <c r="C107" s="824"/>
      <c r="D107" s="807"/>
      <c r="E107" s="807"/>
      <c r="F107" s="807"/>
      <c r="G107" s="807"/>
      <c r="H107" s="807"/>
      <c r="I107" s="807"/>
      <c r="J107" s="807"/>
      <c r="K107" s="807"/>
      <c r="L107" s="807"/>
      <c r="M107" s="807"/>
      <c r="N107" s="807"/>
      <c r="O107" s="807"/>
      <c r="P107" s="807"/>
      <c r="Q107" s="807"/>
      <c r="R107" s="807"/>
      <c r="S107" s="807"/>
      <c r="T107" s="807"/>
      <c r="U107" s="797">
        <f t="shared" si="9"/>
        <v>0</v>
      </c>
      <c r="V107" s="834"/>
      <c r="W107" s="807"/>
      <c r="X107" s="807"/>
      <c r="Y107" s="807"/>
      <c r="Z107" s="806"/>
      <c r="AA107" s="807"/>
      <c r="AB107" s="814"/>
      <c r="AC107" s="807"/>
      <c r="AD107" s="807"/>
      <c r="AE107" s="807"/>
      <c r="AF107" s="808"/>
      <c r="AG107" s="804"/>
      <c r="AH107" s="815"/>
      <c r="AI107" s="804"/>
      <c r="AJ107" s="804"/>
      <c r="AK107" s="804"/>
      <c r="AL107" s="804"/>
      <c r="AM107" s="804"/>
      <c r="AN107" s="804"/>
      <c r="AO107" s="804"/>
      <c r="AP107" s="804"/>
      <c r="AQ107" s="804"/>
      <c r="AR107" s="804">
        <f t="shared" si="6"/>
        <v>0</v>
      </c>
      <c r="AS107" s="798">
        <f t="shared" si="10"/>
        <v>0</v>
      </c>
      <c r="AT107" s="804"/>
      <c r="AU107" s="798">
        <f t="shared" si="8"/>
        <v>0</v>
      </c>
    </row>
    <row r="108" spans="1:47" ht="20.25">
      <c r="A108" s="956" t="s">
        <v>939</v>
      </c>
      <c r="B108" s="823"/>
      <c r="C108" s="824"/>
      <c r="D108" s="807"/>
      <c r="E108" s="807"/>
      <c r="F108" s="807"/>
      <c r="G108" s="807"/>
      <c r="H108" s="807"/>
      <c r="I108" s="807"/>
      <c r="J108" s="807"/>
      <c r="K108" s="807"/>
      <c r="L108" s="807"/>
      <c r="M108" s="807"/>
      <c r="N108" s="807"/>
      <c r="O108" s="807"/>
      <c r="P108" s="807"/>
      <c r="Q108" s="807"/>
      <c r="R108" s="807"/>
      <c r="S108" s="807"/>
      <c r="T108" s="807"/>
      <c r="U108" s="797">
        <f t="shared" si="9"/>
        <v>0</v>
      </c>
      <c r="V108" s="834"/>
      <c r="W108" s="807"/>
      <c r="X108" s="807"/>
      <c r="Y108" s="807"/>
      <c r="Z108" s="806"/>
      <c r="AA108" s="807"/>
      <c r="AB108" s="814"/>
      <c r="AC108" s="807"/>
      <c r="AD108" s="807"/>
      <c r="AE108" s="807"/>
      <c r="AF108" s="808"/>
      <c r="AG108" s="804"/>
      <c r="AH108" s="815"/>
      <c r="AI108" s="804"/>
      <c r="AJ108" s="804"/>
      <c r="AK108" s="804"/>
      <c r="AL108" s="804"/>
      <c r="AM108" s="804"/>
      <c r="AN108" s="804"/>
      <c r="AO108" s="804"/>
      <c r="AP108" s="804"/>
      <c r="AQ108" s="804"/>
      <c r="AR108" s="804">
        <f t="shared" si="6"/>
        <v>0</v>
      </c>
      <c r="AS108" s="798">
        <f t="shared" si="10"/>
        <v>0</v>
      </c>
      <c r="AT108" s="804">
        <v>406</v>
      </c>
      <c r="AU108" s="798">
        <f t="shared" si="8"/>
        <v>0</v>
      </c>
    </row>
    <row r="109" spans="1:47" ht="20.25">
      <c r="A109" s="956" t="s">
        <v>921</v>
      </c>
      <c r="B109" s="823"/>
      <c r="C109" s="824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797">
        <f t="shared" si="9"/>
        <v>0</v>
      </c>
      <c r="V109" s="834"/>
      <c r="W109" s="807"/>
      <c r="X109" s="807"/>
      <c r="Y109" s="807"/>
      <c r="Z109" s="806"/>
      <c r="AA109" s="807"/>
      <c r="AB109" s="814"/>
      <c r="AC109" s="807"/>
      <c r="AD109" s="807"/>
      <c r="AE109" s="807"/>
      <c r="AF109" s="808"/>
      <c r="AG109" s="804"/>
      <c r="AH109" s="815"/>
      <c r="AI109" s="804"/>
      <c r="AJ109" s="804"/>
      <c r="AK109" s="804"/>
      <c r="AL109" s="804"/>
      <c r="AM109" s="804"/>
      <c r="AN109" s="804"/>
      <c r="AO109" s="804"/>
      <c r="AP109" s="804"/>
      <c r="AQ109" s="804"/>
      <c r="AR109" s="804">
        <f t="shared" si="6"/>
        <v>0</v>
      </c>
      <c r="AS109" s="798">
        <f t="shared" si="10"/>
        <v>0</v>
      </c>
      <c r="AT109" s="804">
        <v>148</v>
      </c>
      <c r="AU109" s="798">
        <f t="shared" si="8"/>
        <v>0</v>
      </c>
    </row>
    <row r="110" spans="1:47" ht="20.25">
      <c r="A110" s="956" t="s">
        <v>922</v>
      </c>
      <c r="B110" s="823"/>
      <c r="C110" s="824"/>
      <c r="D110" s="807"/>
      <c r="E110" s="807"/>
      <c r="F110" s="807"/>
      <c r="G110" s="807"/>
      <c r="H110" s="807"/>
      <c r="I110" s="807"/>
      <c r="J110" s="807"/>
      <c r="K110" s="807"/>
      <c r="L110" s="807"/>
      <c r="M110" s="807"/>
      <c r="N110" s="807"/>
      <c r="O110" s="807"/>
      <c r="P110" s="807"/>
      <c r="Q110" s="807"/>
      <c r="R110" s="807"/>
      <c r="S110" s="807"/>
      <c r="T110" s="807"/>
      <c r="U110" s="797">
        <f t="shared" si="9"/>
        <v>0</v>
      </c>
      <c r="V110" s="834"/>
      <c r="W110" s="807"/>
      <c r="X110" s="807"/>
      <c r="Y110" s="807"/>
      <c r="Z110" s="806"/>
      <c r="AA110" s="807"/>
      <c r="AB110" s="814"/>
      <c r="AC110" s="807"/>
      <c r="AD110" s="807"/>
      <c r="AE110" s="807"/>
      <c r="AF110" s="808"/>
      <c r="AG110" s="804"/>
      <c r="AH110" s="815"/>
      <c r="AI110" s="804"/>
      <c r="AJ110" s="804"/>
      <c r="AK110" s="804"/>
      <c r="AL110" s="804"/>
      <c r="AM110" s="804"/>
      <c r="AN110" s="804"/>
      <c r="AO110" s="804"/>
      <c r="AP110" s="804"/>
      <c r="AQ110" s="804"/>
      <c r="AR110" s="804">
        <f t="shared" si="6"/>
        <v>0</v>
      </c>
      <c r="AS110" s="798">
        <f t="shared" si="10"/>
        <v>0</v>
      </c>
      <c r="AT110" s="804">
        <v>256</v>
      </c>
      <c r="AU110" s="798">
        <f t="shared" si="8"/>
        <v>0</v>
      </c>
    </row>
    <row r="111" spans="1:47" ht="20.25">
      <c r="A111" s="956" t="s">
        <v>923</v>
      </c>
      <c r="B111" s="823"/>
      <c r="C111" s="824"/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7"/>
      <c r="O111" s="807"/>
      <c r="P111" s="807"/>
      <c r="Q111" s="807"/>
      <c r="R111" s="807"/>
      <c r="S111" s="807"/>
      <c r="T111" s="807"/>
      <c r="U111" s="797">
        <f t="shared" si="9"/>
        <v>0</v>
      </c>
      <c r="V111" s="834"/>
      <c r="W111" s="807"/>
      <c r="X111" s="807"/>
      <c r="Y111" s="807"/>
      <c r="Z111" s="806"/>
      <c r="AA111" s="807"/>
      <c r="AB111" s="814"/>
      <c r="AC111" s="807"/>
      <c r="AD111" s="807"/>
      <c r="AE111" s="807"/>
      <c r="AF111" s="808"/>
      <c r="AG111" s="804"/>
      <c r="AH111" s="815"/>
      <c r="AI111" s="804"/>
      <c r="AJ111" s="804"/>
      <c r="AK111" s="804"/>
      <c r="AL111" s="804"/>
      <c r="AM111" s="804"/>
      <c r="AN111" s="804"/>
      <c r="AO111" s="804"/>
      <c r="AP111" s="804"/>
      <c r="AQ111" s="804"/>
      <c r="AR111" s="804">
        <f t="shared" si="6"/>
        <v>0</v>
      </c>
      <c r="AS111" s="798">
        <f t="shared" si="10"/>
        <v>0</v>
      </c>
      <c r="AT111" s="804"/>
      <c r="AU111" s="798">
        <f t="shared" si="8"/>
        <v>0</v>
      </c>
    </row>
    <row r="112" spans="1:47" ht="20.25">
      <c r="A112" s="956" t="s">
        <v>924</v>
      </c>
      <c r="B112" s="817"/>
      <c r="C112" s="818"/>
      <c r="D112" s="807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797">
        <f t="shared" si="9"/>
        <v>0</v>
      </c>
      <c r="V112" s="834"/>
      <c r="W112" s="807"/>
      <c r="X112" s="807"/>
      <c r="Y112" s="807"/>
      <c r="Z112" s="806"/>
      <c r="AA112" s="807"/>
      <c r="AB112" s="814"/>
      <c r="AC112" s="807"/>
      <c r="AD112" s="807"/>
      <c r="AE112" s="807"/>
      <c r="AF112" s="808"/>
      <c r="AG112" s="804"/>
      <c r="AH112" s="815"/>
      <c r="AI112" s="804"/>
      <c r="AJ112" s="804"/>
      <c r="AK112" s="804"/>
      <c r="AL112" s="804"/>
      <c r="AM112" s="804"/>
      <c r="AN112" s="804"/>
      <c r="AO112" s="804"/>
      <c r="AP112" s="804"/>
      <c r="AQ112" s="804"/>
      <c r="AR112" s="804">
        <f t="shared" si="6"/>
        <v>0</v>
      </c>
      <c r="AS112" s="798">
        <f t="shared" si="10"/>
        <v>0</v>
      </c>
      <c r="AT112" s="804">
        <v>494</v>
      </c>
      <c r="AU112" s="798">
        <f t="shared" si="8"/>
        <v>0</v>
      </c>
    </row>
    <row r="113" spans="1:47" ht="20.25">
      <c r="A113" s="956" t="s">
        <v>925</v>
      </c>
      <c r="B113" s="817"/>
      <c r="C113" s="818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7"/>
      <c r="R113" s="807"/>
      <c r="S113" s="807"/>
      <c r="T113" s="807"/>
      <c r="U113" s="797">
        <f t="shared" si="9"/>
        <v>0</v>
      </c>
      <c r="V113" s="834"/>
      <c r="W113" s="807"/>
      <c r="X113" s="807"/>
      <c r="Y113" s="807"/>
      <c r="Z113" s="806"/>
      <c r="AA113" s="807"/>
      <c r="AB113" s="814"/>
      <c r="AC113" s="807"/>
      <c r="AD113" s="807"/>
      <c r="AE113" s="807"/>
      <c r="AF113" s="808"/>
      <c r="AG113" s="804"/>
      <c r="AH113" s="815"/>
      <c r="AI113" s="804"/>
      <c r="AJ113" s="804"/>
      <c r="AK113" s="804"/>
      <c r="AL113" s="804"/>
      <c r="AM113" s="804"/>
      <c r="AN113" s="804"/>
      <c r="AO113" s="804"/>
      <c r="AP113" s="804"/>
      <c r="AQ113" s="804"/>
      <c r="AR113" s="804">
        <f t="shared" si="6"/>
        <v>0</v>
      </c>
      <c r="AS113" s="798">
        <f t="shared" si="10"/>
        <v>0</v>
      </c>
      <c r="AT113" s="804">
        <v>256</v>
      </c>
      <c r="AU113" s="798">
        <f t="shared" si="8"/>
        <v>0</v>
      </c>
    </row>
    <row r="114" spans="1:47" ht="20.25">
      <c r="A114" s="956" t="s">
        <v>925</v>
      </c>
      <c r="B114" s="817"/>
      <c r="C114" s="818"/>
      <c r="D114" s="807"/>
      <c r="E114" s="807"/>
      <c r="F114" s="807"/>
      <c r="G114" s="807"/>
      <c r="H114" s="807"/>
      <c r="I114" s="807"/>
      <c r="J114" s="807"/>
      <c r="K114" s="807"/>
      <c r="L114" s="807"/>
      <c r="M114" s="807"/>
      <c r="N114" s="807"/>
      <c r="O114" s="807"/>
      <c r="P114" s="807"/>
      <c r="Q114" s="807"/>
      <c r="R114" s="807"/>
      <c r="S114" s="807"/>
      <c r="T114" s="807"/>
      <c r="U114" s="797">
        <f t="shared" si="9"/>
        <v>0</v>
      </c>
      <c r="V114" s="834"/>
      <c r="W114" s="807"/>
      <c r="X114" s="807"/>
      <c r="Y114" s="807"/>
      <c r="Z114" s="806"/>
      <c r="AA114" s="807"/>
      <c r="AB114" s="814"/>
      <c r="AC114" s="807"/>
      <c r="AD114" s="807"/>
      <c r="AE114" s="807"/>
      <c r="AF114" s="808"/>
      <c r="AG114" s="804"/>
      <c r="AH114" s="815"/>
      <c r="AI114" s="804"/>
      <c r="AJ114" s="804"/>
      <c r="AK114" s="804"/>
      <c r="AL114" s="804"/>
      <c r="AM114" s="804"/>
      <c r="AN114" s="804"/>
      <c r="AO114" s="804"/>
      <c r="AP114" s="804"/>
      <c r="AQ114" s="804"/>
      <c r="AR114" s="804">
        <f t="shared" si="6"/>
        <v>0</v>
      </c>
      <c r="AS114" s="798">
        <f t="shared" si="10"/>
        <v>0</v>
      </c>
      <c r="AT114" s="804">
        <v>243</v>
      </c>
      <c r="AU114" s="798">
        <f t="shared" si="8"/>
        <v>0</v>
      </c>
    </row>
    <row r="115" spans="1:47" ht="20.25">
      <c r="A115" s="956" t="s">
        <v>926</v>
      </c>
      <c r="B115" s="817"/>
      <c r="C115" s="818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797">
        <f t="shared" si="9"/>
        <v>0</v>
      </c>
      <c r="V115" s="834"/>
      <c r="W115" s="807"/>
      <c r="X115" s="807"/>
      <c r="Y115" s="807"/>
      <c r="Z115" s="806"/>
      <c r="AA115" s="807"/>
      <c r="AB115" s="814"/>
      <c r="AC115" s="807"/>
      <c r="AD115" s="807"/>
      <c r="AE115" s="807"/>
      <c r="AF115" s="808"/>
      <c r="AG115" s="804"/>
      <c r="AH115" s="815"/>
      <c r="AI115" s="804"/>
      <c r="AJ115" s="804"/>
      <c r="AK115" s="804"/>
      <c r="AL115" s="804"/>
      <c r="AM115" s="804"/>
      <c r="AN115" s="804"/>
      <c r="AO115" s="804"/>
      <c r="AP115" s="804"/>
      <c r="AQ115" s="804"/>
      <c r="AR115" s="804">
        <f t="shared" si="6"/>
        <v>0</v>
      </c>
      <c r="AS115" s="798">
        <f t="shared" si="10"/>
        <v>0</v>
      </c>
      <c r="AT115" s="804"/>
      <c r="AU115" s="798">
        <f t="shared" si="8"/>
        <v>0</v>
      </c>
    </row>
    <row r="116" spans="1:47" ht="54">
      <c r="A116" s="956" t="s">
        <v>927</v>
      </c>
      <c r="B116" s="817"/>
      <c r="C116" s="818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7"/>
      <c r="R116" s="807"/>
      <c r="S116" s="807"/>
      <c r="T116" s="807"/>
      <c r="U116" s="797">
        <f t="shared" si="9"/>
        <v>0</v>
      </c>
      <c r="V116" s="834"/>
      <c r="W116" s="807"/>
      <c r="X116" s="807"/>
      <c r="Y116" s="807"/>
      <c r="Z116" s="806"/>
      <c r="AA116" s="807"/>
      <c r="AB116" s="814"/>
      <c r="AC116" s="807"/>
      <c r="AD116" s="807"/>
      <c r="AE116" s="807"/>
      <c r="AF116" s="808"/>
      <c r="AG116" s="804"/>
      <c r="AH116" s="815"/>
      <c r="AI116" s="804"/>
      <c r="AJ116" s="804"/>
      <c r="AK116" s="804"/>
      <c r="AL116" s="804"/>
      <c r="AM116" s="804"/>
      <c r="AN116" s="804"/>
      <c r="AO116" s="804"/>
      <c r="AP116" s="804"/>
      <c r="AQ116" s="804"/>
      <c r="AR116" s="804">
        <f t="shared" si="6"/>
        <v>0</v>
      </c>
      <c r="AS116" s="798">
        <f t="shared" si="10"/>
        <v>0</v>
      </c>
      <c r="AT116" s="804"/>
      <c r="AU116" s="798">
        <f t="shared" si="8"/>
        <v>0</v>
      </c>
    </row>
    <row r="117" spans="1:47" ht="36">
      <c r="A117" s="956" t="s">
        <v>942</v>
      </c>
      <c r="B117" s="817"/>
      <c r="C117" s="818"/>
      <c r="D117" s="807"/>
      <c r="E117" s="807"/>
      <c r="F117" s="807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7"/>
      <c r="R117" s="807"/>
      <c r="S117" s="807"/>
      <c r="T117" s="807"/>
      <c r="U117" s="797">
        <f t="shared" si="9"/>
        <v>0</v>
      </c>
      <c r="V117" s="834"/>
      <c r="W117" s="807"/>
      <c r="X117" s="807"/>
      <c r="Y117" s="807"/>
      <c r="Z117" s="806"/>
      <c r="AA117" s="807"/>
      <c r="AB117" s="814"/>
      <c r="AC117" s="807"/>
      <c r="AD117" s="807"/>
      <c r="AE117" s="807"/>
      <c r="AF117" s="808"/>
      <c r="AG117" s="804"/>
      <c r="AH117" s="815"/>
      <c r="AI117" s="804"/>
      <c r="AJ117" s="804"/>
      <c r="AK117" s="804"/>
      <c r="AL117" s="804"/>
      <c r="AM117" s="804"/>
      <c r="AN117" s="804"/>
      <c r="AO117" s="804"/>
      <c r="AP117" s="804"/>
      <c r="AQ117" s="804"/>
      <c r="AR117" s="804">
        <f t="shared" si="6"/>
        <v>0</v>
      </c>
      <c r="AS117" s="798">
        <f aca="true" t="shared" si="11" ref="AS117:AS130">U117-W117-X117-Y117-Z117-AA117-AB117-AC117-AD117-AE117-AF117-AG117-AH117-AI117-AJ117-AK117-AL117-AM117-AN117-AO117-AP117-AQ117</f>
        <v>0</v>
      </c>
      <c r="AT117" s="846">
        <v>388</v>
      </c>
      <c r="AU117" s="847">
        <f t="shared" si="8"/>
        <v>0</v>
      </c>
    </row>
    <row r="118" spans="1:47" ht="20.25">
      <c r="A118" s="956" t="s">
        <v>923</v>
      </c>
      <c r="B118" s="817"/>
      <c r="C118" s="818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797">
        <f t="shared" si="9"/>
        <v>0</v>
      </c>
      <c r="V118" s="834"/>
      <c r="W118" s="807"/>
      <c r="X118" s="807"/>
      <c r="Y118" s="807"/>
      <c r="Z118" s="806"/>
      <c r="AA118" s="807"/>
      <c r="AB118" s="814"/>
      <c r="AC118" s="807"/>
      <c r="AD118" s="807"/>
      <c r="AE118" s="807"/>
      <c r="AF118" s="808"/>
      <c r="AG118" s="804"/>
      <c r="AH118" s="815"/>
      <c r="AI118" s="804"/>
      <c r="AJ118" s="804"/>
      <c r="AK118" s="804"/>
      <c r="AL118" s="804"/>
      <c r="AM118" s="804"/>
      <c r="AN118" s="804"/>
      <c r="AO118" s="804"/>
      <c r="AP118" s="804"/>
      <c r="AQ118" s="804"/>
      <c r="AR118" s="804">
        <f t="shared" si="6"/>
        <v>0</v>
      </c>
      <c r="AS118" s="798">
        <f t="shared" si="11"/>
        <v>0</v>
      </c>
      <c r="AT118" s="846">
        <v>40</v>
      </c>
      <c r="AU118" s="847">
        <f t="shared" si="8"/>
        <v>0</v>
      </c>
    </row>
    <row r="119" spans="1:47" ht="36">
      <c r="A119" s="956" t="s">
        <v>19</v>
      </c>
      <c r="B119" s="817"/>
      <c r="C119" s="818"/>
      <c r="D119" s="807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7"/>
      <c r="R119" s="807"/>
      <c r="S119" s="807"/>
      <c r="T119" s="807"/>
      <c r="U119" s="797">
        <f aca="true" t="shared" si="12" ref="U119:U130">SUM(B119:T119)</f>
        <v>0</v>
      </c>
      <c r="V119" s="834"/>
      <c r="W119" s="807"/>
      <c r="X119" s="807"/>
      <c r="Y119" s="807"/>
      <c r="Z119" s="806"/>
      <c r="AA119" s="807"/>
      <c r="AB119" s="814"/>
      <c r="AC119" s="807"/>
      <c r="AD119" s="807"/>
      <c r="AE119" s="807"/>
      <c r="AF119" s="808"/>
      <c r="AG119" s="804"/>
      <c r="AH119" s="815"/>
      <c r="AI119" s="804"/>
      <c r="AJ119" s="804"/>
      <c r="AK119" s="804"/>
      <c r="AL119" s="804"/>
      <c r="AM119" s="804"/>
      <c r="AN119" s="804"/>
      <c r="AO119" s="804"/>
      <c r="AP119" s="804"/>
      <c r="AQ119" s="804"/>
      <c r="AR119" s="804">
        <f aca="true" t="shared" si="13" ref="AR119:AR130">SUM(W119:AQ119)</f>
        <v>0</v>
      </c>
      <c r="AS119" s="798">
        <f t="shared" si="11"/>
        <v>0</v>
      </c>
      <c r="AT119" s="804"/>
      <c r="AU119" s="798">
        <f aca="true" t="shared" si="14" ref="AU119:AU130">AS119*AT119</f>
        <v>0</v>
      </c>
    </row>
    <row r="120" spans="1:47" ht="20.25">
      <c r="A120" s="956" t="s">
        <v>928</v>
      </c>
      <c r="B120" s="817"/>
      <c r="C120" s="818"/>
      <c r="D120" s="807"/>
      <c r="E120" s="807"/>
      <c r="F120" s="807"/>
      <c r="G120" s="807"/>
      <c r="H120" s="807"/>
      <c r="I120" s="807"/>
      <c r="J120" s="807"/>
      <c r="K120" s="807"/>
      <c r="L120" s="807"/>
      <c r="M120" s="807"/>
      <c r="N120" s="807"/>
      <c r="O120" s="807"/>
      <c r="P120" s="807"/>
      <c r="Q120" s="807"/>
      <c r="R120" s="807"/>
      <c r="S120" s="807"/>
      <c r="T120" s="807"/>
      <c r="U120" s="797">
        <f t="shared" si="12"/>
        <v>0</v>
      </c>
      <c r="V120" s="834"/>
      <c r="W120" s="807"/>
      <c r="X120" s="807"/>
      <c r="Y120" s="807"/>
      <c r="Z120" s="806"/>
      <c r="AA120" s="807"/>
      <c r="AB120" s="814"/>
      <c r="AC120" s="807"/>
      <c r="AD120" s="807"/>
      <c r="AE120" s="807"/>
      <c r="AF120" s="808"/>
      <c r="AG120" s="804"/>
      <c r="AH120" s="815"/>
      <c r="AI120" s="804"/>
      <c r="AJ120" s="804"/>
      <c r="AK120" s="804"/>
      <c r="AL120" s="804"/>
      <c r="AM120" s="804"/>
      <c r="AN120" s="804"/>
      <c r="AO120" s="804"/>
      <c r="AP120" s="804"/>
      <c r="AQ120" s="804"/>
      <c r="AR120" s="804">
        <f>SUM(W120:AQ120)</f>
        <v>0</v>
      </c>
      <c r="AS120" s="798">
        <f t="shared" si="11"/>
        <v>0</v>
      </c>
      <c r="AT120" s="804">
        <v>620</v>
      </c>
      <c r="AU120" s="798">
        <f t="shared" si="14"/>
        <v>0</v>
      </c>
    </row>
    <row r="121" spans="1:47" ht="20.25">
      <c r="A121" s="956" t="s">
        <v>947</v>
      </c>
      <c r="B121" s="817"/>
      <c r="C121" s="818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797">
        <f t="shared" si="12"/>
        <v>0</v>
      </c>
      <c r="V121" s="834"/>
      <c r="W121" s="807"/>
      <c r="X121" s="807"/>
      <c r="Y121" s="807"/>
      <c r="Z121" s="806"/>
      <c r="AA121" s="807"/>
      <c r="AB121" s="814"/>
      <c r="AC121" s="807"/>
      <c r="AD121" s="807"/>
      <c r="AE121" s="807"/>
      <c r="AF121" s="808"/>
      <c r="AG121" s="804"/>
      <c r="AH121" s="815"/>
      <c r="AI121" s="804"/>
      <c r="AJ121" s="804"/>
      <c r="AK121" s="804"/>
      <c r="AL121" s="804"/>
      <c r="AM121" s="804"/>
      <c r="AN121" s="804"/>
      <c r="AO121" s="804"/>
      <c r="AP121" s="804"/>
      <c r="AQ121" s="804"/>
      <c r="AR121" s="804">
        <f>SUM(W121:AQ121)</f>
        <v>0</v>
      </c>
      <c r="AS121" s="798">
        <f t="shared" si="11"/>
        <v>0</v>
      </c>
      <c r="AT121" s="804">
        <v>93</v>
      </c>
      <c r="AU121" s="798">
        <f t="shared" si="14"/>
        <v>0</v>
      </c>
    </row>
    <row r="122" spans="1:47" ht="20.25">
      <c r="A122" s="956" t="s">
        <v>946</v>
      </c>
      <c r="B122" s="817"/>
      <c r="C122" s="818"/>
      <c r="D122" s="807"/>
      <c r="E122" s="807"/>
      <c r="F122" s="807"/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7"/>
      <c r="R122" s="807"/>
      <c r="S122" s="807"/>
      <c r="T122" s="807"/>
      <c r="U122" s="797">
        <f t="shared" si="12"/>
        <v>0</v>
      </c>
      <c r="V122" s="834"/>
      <c r="W122" s="807"/>
      <c r="X122" s="807"/>
      <c r="Y122" s="807"/>
      <c r="Z122" s="806"/>
      <c r="AA122" s="807"/>
      <c r="AB122" s="814"/>
      <c r="AC122" s="807"/>
      <c r="AD122" s="807"/>
      <c r="AE122" s="807"/>
      <c r="AF122" s="808"/>
      <c r="AG122" s="804"/>
      <c r="AH122" s="815"/>
      <c r="AI122" s="804"/>
      <c r="AJ122" s="804"/>
      <c r="AK122" s="804"/>
      <c r="AL122" s="804"/>
      <c r="AM122" s="804"/>
      <c r="AN122" s="804"/>
      <c r="AO122" s="804"/>
      <c r="AP122" s="804"/>
      <c r="AQ122" s="804"/>
      <c r="AR122" s="804">
        <f>SUM(W122:AQ122)</f>
        <v>0</v>
      </c>
      <c r="AS122" s="798">
        <f t="shared" si="11"/>
        <v>0</v>
      </c>
      <c r="AT122" s="804">
        <v>74</v>
      </c>
      <c r="AU122" s="798">
        <f t="shared" si="14"/>
        <v>0</v>
      </c>
    </row>
    <row r="123" spans="1:47" ht="20.25">
      <c r="A123" s="956" t="s">
        <v>943</v>
      </c>
      <c r="B123" s="817"/>
      <c r="C123" s="818"/>
      <c r="D123" s="807"/>
      <c r="E123" s="807"/>
      <c r="F123" s="807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7"/>
      <c r="R123" s="807"/>
      <c r="S123" s="807"/>
      <c r="T123" s="807"/>
      <c r="U123" s="797">
        <f t="shared" si="12"/>
        <v>0</v>
      </c>
      <c r="V123" s="834"/>
      <c r="W123" s="807"/>
      <c r="X123" s="807"/>
      <c r="Y123" s="807"/>
      <c r="Z123" s="806"/>
      <c r="AA123" s="807"/>
      <c r="AB123" s="814"/>
      <c r="AC123" s="807"/>
      <c r="AD123" s="807"/>
      <c r="AE123" s="807"/>
      <c r="AF123" s="808"/>
      <c r="AG123" s="804"/>
      <c r="AH123" s="815"/>
      <c r="AI123" s="804"/>
      <c r="AJ123" s="804"/>
      <c r="AK123" s="804"/>
      <c r="AL123" s="804"/>
      <c r="AM123" s="804"/>
      <c r="AN123" s="804"/>
      <c r="AO123" s="804"/>
      <c r="AP123" s="804"/>
      <c r="AQ123" s="804"/>
      <c r="AR123" s="804">
        <f t="shared" si="13"/>
        <v>0</v>
      </c>
      <c r="AS123" s="798">
        <f t="shared" si="11"/>
        <v>0</v>
      </c>
      <c r="AT123" s="804">
        <v>335</v>
      </c>
      <c r="AU123" s="798">
        <f t="shared" si="14"/>
        <v>0</v>
      </c>
    </row>
    <row r="124" spans="1:47" ht="20.25">
      <c r="A124" s="956" t="s">
        <v>943</v>
      </c>
      <c r="B124" s="817"/>
      <c r="C124" s="818"/>
      <c r="D124" s="807"/>
      <c r="E124" s="807"/>
      <c r="F124" s="807"/>
      <c r="G124" s="807"/>
      <c r="H124" s="807"/>
      <c r="I124" s="807"/>
      <c r="J124" s="807"/>
      <c r="K124" s="807"/>
      <c r="L124" s="807"/>
      <c r="M124" s="807"/>
      <c r="N124" s="807"/>
      <c r="O124" s="807"/>
      <c r="P124" s="807"/>
      <c r="Q124" s="807"/>
      <c r="R124" s="807"/>
      <c r="S124" s="807"/>
      <c r="T124" s="807"/>
      <c r="U124" s="797">
        <f t="shared" si="12"/>
        <v>0</v>
      </c>
      <c r="V124" s="834"/>
      <c r="W124" s="807"/>
      <c r="X124" s="807"/>
      <c r="Y124" s="807"/>
      <c r="Z124" s="806"/>
      <c r="AA124" s="807"/>
      <c r="AB124" s="814"/>
      <c r="AC124" s="807"/>
      <c r="AD124" s="807"/>
      <c r="AE124" s="807"/>
      <c r="AF124" s="808"/>
      <c r="AG124" s="804"/>
      <c r="AH124" s="815"/>
      <c r="AI124" s="804"/>
      <c r="AJ124" s="804"/>
      <c r="AK124" s="804"/>
      <c r="AL124" s="804"/>
      <c r="AM124" s="804"/>
      <c r="AN124" s="804"/>
      <c r="AO124" s="804"/>
      <c r="AP124" s="804"/>
      <c r="AQ124" s="804"/>
      <c r="AR124" s="804">
        <f t="shared" si="13"/>
        <v>0</v>
      </c>
      <c r="AS124" s="798">
        <f t="shared" si="11"/>
        <v>0</v>
      </c>
      <c r="AT124" s="804">
        <v>312</v>
      </c>
      <c r="AU124" s="798">
        <f t="shared" si="14"/>
        <v>0</v>
      </c>
    </row>
    <row r="125" spans="1:47" ht="20.25">
      <c r="A125" s="956" t="s">
        <v>929</v>
      </c>
      <c r="B125" s="817"/>
      <c r="C125" s="818"/>
      <c r="D125" s="807"/>
      <c r="E125" s="807"/>
      <c r="F125" s="807"/>
      <c r="G125" s="807"/>
      <c r="H125" s="807"/>
      <c r="I125" s="807"/>
      <c r="J125" s="807"/>
      <c r="K125" s="807"/>
      <c r="L125" s="807"/>
      <c r="M125" s="807"/>
      <c r="N125" s="807"/>
      <c r="O125" s="807"/>
      <c r="P125" s="807"/>
      <c r="Q125" s="807"/>
      <c r="R125" s="807"/>
      <c r="S125" s="807"/>
      <c r="T125" s="807"/>
      <c r="U125" s="797">
        <f t="shared" si="12"/>
        <v>0</v>
      </c>
      <c r="V125" s="834"/>
      <c r="W125" s="807"/>
      <c r="X125" s="807"/>
      <c r="Y125" s="807"/>
      <c r="Z125" s="806"/>
      <c r="AA125" s="807"/>
      <c r="AB125" s="814"/>
      <c r="AC125" s="807"/>
      <c r="AD125" s="807"/>
      <c r="AE125" s="807"/>
      <c r="AF125" s="808"/>
      <c r="AG125" s="804"/>
      <c r="AH125" s="815"/>
      <c r="AI125" s="804"/>
      <c r="AJ125" s="804"/>
      <c r="AK125" s="804"/>
      <c r="AL125" s="804"/>
      <c r="AM125" s="804"/>
      <c r="AN125" s="804"/>
      <c r="AO125" s="804"/>
      <c r="AP125" s="804"/>
      <c r="AQ125" s="804"/>
      <c r="AR125" s="804">
        <f t="shared" si="13"/>
        <v>0</v>
      </c>
      <c r="AS125" s="798">
        <f t="shared" si="11"/>
        <v>0</v>
      </c>
      <c r="AT125" s="804">
        <v>137</v>
      </c>
      <c r="AU125" s="798">
        <f t="shared" si="14"/>
        <v>0</v>
      </c>
    </row>
    <row r="126" spans="1:47" ht="20.25">
      <c r="A126" s="956" t="s">
        <v>929</v>
      </c>
      <c r="B126" s="817"/>
      <c r="C126" s="818"/>
      <c r="D126" s="807"/>
      <c r="E126" s="807"/>
      <c r="F126" s="807"/>
      <c r="G126" s="807"/>
      <c r="H126" s="807"/>
      <c r="I126" s="807"/>
      <c r="J126" s="807"/>
      <c r="K126" s="807"/>
      <c r="L126" s="807"/>
      <c r="M126" s="807"/>
      <c r="N126" s="807"/>
      <c r="O126" s="807"/>
      <c r="P126" s="807"/>
      <c r="Q126" s="807"/>
      <c r="R126" s="807"/>
      <c r="S126" s="807"/>
      <c r="T126" s="807"/>
      <c r="U126" s="797">
        <f t="shared" si="12"/>
        <v>0</v>
      </c>
      <c r="V126" s="834"/>
      <c r="W126" s="807"/>
      <c r="X126" s="807"/>
      <c r="Y126" s="807"/>
      <c r="Z126" s="806"/>
      <c r="AA126" s="807"/>
      <c r="AB126" s="814"/>
      <c r="AC126" s="807"/>
      <c r="AD126" s="807"/>
      <c r="AE126" s="807"/>
      <c r="AF126" s="808"/>
      <c r="AG126" s="804"/>
      <c r="AH126" s="815"/>
      <c r="AI126" s="804"/>
      <c r="AJ126" s="804"/>
      <c r="AK126" s="804"/>
      <c r="AL126" s="804"/>
      <c r="AM126" s="804"/>
      <c r="AN126" s="804"/>
      <c r="AO126" s="804"/>
      <c r="AP126" s="804"/>
      <c r="AQ126" s="804"/>
      <c r="AR126" s="804">
        <f t="shared" si="13"/>
        <v>0</v>
      </c>
      <c r="AS126" s="798">
        <f t="shared" si="11"/>
        <v>0</v>
      </c>
      <c r="AT126" s="804">
        <v>144</v>
      </c>
      <c r="AU126" s="798">
        <f t="shared" si="14"/>
        <v>0</v>
      </c>
    </row>
    <row r="127" spans="1:47" ht="20.25">
      <c r="A127" s="956" t="s">
        <v>929</v>
      </c>
      <c r="B127" s="817"/>
      <c r="C127" s="818"/>
      <c r="D127" s="807"/>
      <c r="E127" s="807"/>
      <c r="F127" s="807"/>
      <c r="G127" s="807"/>
      <c r="H127" s="807"/>
      <c r="I127" s="807"/>
      <c r="J127" s="807"/>
      <c r="K127" s="807"/>
      <c r="L127" s="807"/>
      <c r="M127" s="807"/>
      <c r="N127" s="807"/>
      <c r="O127" s="807"/>
      <c r="P127" s="807"/>
      <c r="Q127" s="807"/>
      <c r="R127" s="807"/>
      <c r="S127" s="807"/>
      <c r="T127" s="807"/>
      <c r="U127" s="797">
        <f t="shared" si="12"/>
        <v>0</v>
      </c>
      <c r="V127" s="834"/>
      <c r="W127" s="807"/>
      <c r="X127" s="807"/>
      <c r="Y127" s="807"/>
      <c r="Z127" s="806"/>
      <c r="AA127" s="807"/>
      <c r="AB127" s="814"/>
      <c r="AC127" s="807"/>
      <c r="AD127" s="807"/>
      <c r="AE127" s="807"/>
      <c r="AF127" s="808"/>
      <c r="AG127" s="804"/>
      <c r="AH127" s="815"/>
      <c r="AI127" s="804"/>
      <c r="AJ127" s="804"/>
      <c r="AK127" s="804"/>
      <c r="AL127" s="804"/>
      <c r="AM127" s="804"/>
      <c r="AN127" s="804"/>
      <c r="AO127" s="804"/>
      <c r="AP127" s="804"/>
      <c r="AQ127" s="804"/>
      <c r="AR127" s="804">
        <f t="shared" si="13"/>
        <v>0</v>
      </c>
      <c r="AS127" s="798">
        <f t="shared" si="11"/>
        <v>0</v>
      </c>
      <c r="AT127" s="804">
        <v>152</v>
      </c>
      <c r="AU127" s="798">
        <f t="shared" si="14"/>
        <v>0</v>
      </c>
    </row>
    <row r="128" spans="1:47" ht="20.25">
      <c r="A128" s="956" t="s">
        <v>929</v>
      </c>
      <c r="B128" s="817"/>
      <c r="C128" s="818"/>
      <c r="D128" s="807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7"/>
      <c r="P128" s="807"/>
      <c r="Q128" s="807"/>
      <c r="R128" s="807"/>
      <c r="S128" s="807"/>
      <c r="T128" s="807"/>
      <c r="U128" s="797">
        <f t="shared" si="12"/>
        <v>0</v>
      </c>
      <c r="V128" s="834"/>
      <c r="W128" s="807"/>
      <c r="X128" s="807"/>
      <c r="Y128" s="807"/>
      <c r="Z128" s="806"/>
      <c r="AA128" s="807"/>
      <c r="AB128" s="814"/>
      <c r="AC128" s="807"/>
      <c r="AD128" s="807"/>
      <c r="AE128" s="807"/>
      <c r="AF128" s="808"/>
      <c r="AG128" s="804"/>
      <c r="AH128" s="815"/>
      <c r="AI128" s="804"/>
      <c r="AJ128" s="804"/>
      <c r="AK128" s="804"/>
      <c r="AL128" s="804"/>
      <c r="AM128" s="804"/>
      <c r="AN128" s="804"/>
      <c r="AO128" s="804"/>
      <c r="AP128" s="804"/>
      <c r="AQ128" s="804"/>
      <c r="AR128" s="804">
        <f t="shared" si="13"/>
        <v>0</v>
      </c>
      <c r="AS128" s="798">
        <f t="shared" si="11"/>
        <v>0</v>
      </c>
      <c r="AT128" s="804">
        <v>124</v>
      </c>
      <c r="AU128" s="798">
        <f t="shared" si="14"/>
        <v>0</v>
      </c>
    </row>
    <row r="129" spans="1:47" ht="20.25">
      <c r="A129" s="956" t="s">
        <v>933</v>
      </c>
      <c r="B129" s="817"/>
      <c r="C129" s="818"/>
      <c r="D129" s="807"/>
      <c r="E129" s="807"/>
      <c r="F129" s="807"/>
      <c r="G129" s="807"/>
      <c r="H129" s="807"/>
      <c r="I129" s="807"/>
      <c r="J129" s="807"/>
      <c r="K129" s="807"/>
      <c r="L129" s="807"/>
      <c r="M129" s="807"/>
      <c r="N129" s="807"/>
      <c r="O129" s="807"/>
      <c r="P129" s="807"/>
      <c r="Q129" s="807"/>
      <c r="R129" s="807"/>
      <c r="S129" s="807"/>
      <c r="T129" s="807"/>
      <c r="U129" s="797">
        <f t="shared" si="12"/>
        <v>0</v>
      </c>
      <c r="V129" s="834"/>
      <c r="W129" s="807"/>
      <c r="X129" s="807"/>
      <c r="Y129" s="807"/>
      <c r="Z129" s="806"/>
      <c r="AA129" s="807"/>
      <c r="AB129" s="814"/>
      <c r="AC129" s="807"/>
      <c r="AD129" s="807"/>
      <c r="AE129" s="807"/>
      <c r="AF129" s="808"/>
      <c r="AG129" s="804"/>
      <c r="AH129" s="815"/>
      <c r="AI129" s="804"/>
      <c r="AJ129" s="804"/>
      <c r="AK129" s="804"/>
      <c r="AL129" s="804"/>
      <c r="AM129" s="804"/>
      <c r="AN129" s="804"/>
      <c r="AO129" s="804"/>
      <c r="AP129" s="804"/>
      <c r="AQ129" s="804"/>
      <c r="AR129" s="804">
        <f t="shared" si="13"/>
        <v>0</v>
      </c>
      <c r="AS129" s="798">
        <f t="shared" si="11"/>
        <v>0</v>
      </c>
      <c r="AT129" s="846">
        <v>66.67</v>
      </c>
      <c r="AU129" s="798">
        <f t="shared" si="14"/>
        <v>0</v>
      </c>
    </row>
    <row r="130" spans="1:47" ht="21" thickBot="1">
      <c r="A130" s="956" t="s">
        <v>357</v>
      </c>
      <c r="B130" s="817"/>
      <c r="C130" s="818"/>
      <c r="D130" s="807"/>
      <c r="E130" s="807"/>
      <c r="F130" s="807"/>
      <c r="G130" s="807"/>
      <c r="H130" s="807"/>
      <c r="I130" s="807"/>
      <c r="J130" s="807"/>
      <c r="K130" s="807"/>
      <c r="L130" s="807"/>
      <c r="M130" s="807"/>
      <c r="N130" s="807"/>
      <c r="O130" s="807"/>
      <c r="P130" s="807"/>
      <c r="Q130" s="807"/>
      <c r="R130" s="807"/>
      <c r="S130" s="807"/>
      <c r="T130" s="807"/>
      <c r="U130" s="797">
        <f t="shared" si="12"/>
        <v>0</v>
      </c>
      <c r="V130" s="834"/>
      <c r="W130" s="807"/>
      <c r="X130" s="807"/>
      <c r="Y130" s="807"/>
      <c r="Z130" s="806"/>
      <c r="AA130" s="807"/>
      <c r="AB130" s="814"/>
      <c r="AC130" s="807"/>
      <c r="AD130" s="807"/>
      <c r="AE130" s="807"/>
      <c r="AF130" s="808"/>
      <c r="AG130" s="804"/>
      <c r="AH130" s="815"/>
      <c r="AI130" s="804"/>
      <c r="AJ130" s="804"/>
      <c r="AK130" s="804"/>
      <c r="AL130" s="804"/>
      <c r="AM130" s="804"/>
      <c r="AN130" s="804"/>
      <c r="AO130" s="804"/>
      <c r="AP130" s="804"/>
      <c r="AQ130" s="804"/>
      <c r="AR130" s="804">
        <f t="shared" si="13"/>
        <v>0</v>
      </c>
      <c r="AS130" s="798">
        <f t="shared" si="11"/>
        <v>0</v>
      </c>
      <c r="AT130" s="846">
        <v>250</v>
      </c>
      <c r="AU130" s="847">
        <f t="shared" si="14"/>
        <v>0</v>
      </c>
    </row>
    <row r="131" spans="1:47" ht="18.75" thickBot="1">
      <c r="A131" s="956"/>
      <c r="B131" s="843"/>
      <c r="C131" s="844"/>
      <c r="D131" s="836"/>
      <c r="E131" s="838"/>
      <c r="F131" s="836"/>
      <c r="G131" s="872"/>
      <c r="H131" s="872"/>
      <c r="I131" s="872"/>
      <c r="J131" s="872"/>
      <c r="K131" s="872"/>
      <c r="L131" s="872"/>
      <c r="M131" s="872"/>
      <c r="N131" s="872"/>
      <c r="O131" s="872"/>
      <c r="P131" s="872"/>
      <c r="Q131" s="872"/>
      <c r="R131" s="872"/>
      <c r="S131" s="872"/>
      <c r="T131" s="838"/>
      <c r="U131" s="836"/>
      <c r="V131" s="247"/>
      <c r="W131" s="836"/>
      <c r="X131" s="836"/>
      <c r="Y131" s="836"/>
      <c r="Z131" s="837"/>
      <c r="AA131" s="838"/>
      <c r="AB131" s="839"/>
      <c r="AC131" s="836"/>
      <c r="AD131" s="836"/>
      <c r="AE131" s="836"/>
      <c r="AF131" s="840"/>
      <c r="AG131" s="841"/>
      <c r="AH131" s="842"/>
      <c r="AI131" s="841"/>
      <c r="AJ131" s="841"/>
      <c r="AK131" s="841"/>
      <c r="AL131" s="841"/>
      <c r="AM131" s="841"/>
      <c r="AN131" s="841"/>
      <c r="AO131" s="841"/>
      <c r="AP131" s="841"/>
      <c r="AQ131" s="949" t="s">
        <v>813</v>
      </c>
      <c r="AR131" s="950"/>
      <c r="AS131" s="957"/>
      <c r="AT131" s="948"/>
      <c r="AU131" s="958">
        <f>SUM(AU9:AU130)</f>
        <v>0</v>
      </c>
    </row>
    <row r="132" spans="1:22" ht="15">
      <c r="A132" s="230"/>
      <c r="B132" s="230"/>
      <c r="C132" s="230"/>
      <c r="V132" s="230"/>
    </row>
    <row r="133" spans="1:22" ht="47.25" customHeight="1">
      <c r="A133" s="230" t="s">
        <v>362</v>
      </c>
      <c r="B133" s="230"/>
      <c r="C133" s="230"/>
      <c r="V133" s="230" t="s">
        <v>362</v>
      </c>
    </row>
    <row r="134" spans="1:22" ht="15">
      <c r="A134" s="230"/>
      <c r="B134" s="230"/>
      <c r="C134" s="230"/>
      <c r="V134" s="230"/>
    </row>
    <row r="135" spans="1:22" ht="15">
      <c r="A135" s="230"/>
      <c r="B135" s="230"/>
      <c r="C135" s="230"/>
      <c r="V135" s="230"/>
    </row>
    <row r="136" spans="1:22" ht="15">
      <c r="A136" s="230"/>
      <c r="B136" s="230"/>
      <c r="C136" s="230"/>
      <c r="V136" s="230"/>
    </row>
    <row r="137" spans="1:22" ht="15">
      <c r="A137" s="230"/>
      <c r="B137" s="230"/>
      <c r="C137" s="230"/>
      <c r="V137" s="230"/>
    </row>
    <row r="138" spans="1:22" ht="15">
      <c r="A138" s="230"/>
      <c r="B138" s="230"/>
      <c r="C138" s="230"/>
      <c r="V138" s="230"/>
    </row>
    <row r="139" spans="1:22" ht="15">
      <c r="A139" s="230"/>
      <c r="B139" s="230"/>
      <c r="C139" s="230"/>
      <c r="V139" s="230"/>
    </row>
    <row r="140" spans="1:22" ht="15">
      <c r="A140" s="230"/>
      <c r="B140" s="230"/>
      <c r="C140" s="230"/>
      <c r="V140" s="230"/>
    </row>
    <row r="141" spans="1:22" ht="15">
      <c r="A141" s="230"/>
      <c r="B141" s="230"/>
      <c r="C141" s="230"/>
      <c r="V141" s="230"/>
    </row>
    <row r="142" spans="1:22" ht="15">
      <c r="A142" s="230"/>
      <c r="B142" s="230"/>
      <c r="C142" s="230"/>
      <c r="V142" s="230"/>
    </row>
    <row r="143" spans="1:22" ht="15">
      <c r="A143" s="230"/>
      <c r="B143" s="230"/>
      <c r="C143" s="230"/>
      <c r="V143" s="230"/>
    </row>
    <row r="144" spans="1:22" ht="15">
      <c r="A144" s="230"/>
      <c r="B144" s="230"/>
      <c r="C144" s="230"/>
      <c r="V144" s="230"/>
    </row>
    <row r="145" spans="1:22" ht="15">
      <c r="A145" s="230"/>
      <c r="B145" s="230"/>
      <c r="C145" s="230"/>
      <c r="V145" s="230"/>
    </row>
    <row r="146" spans="1:22" ht="15">
      <c r="A146" s="230"/>
      <c r="B146" s="230"/>
      <c r="C146" s="230"/>
      <c r="V146" s="230"/>
    </row>
    <row r="147" spans="1:22" ht="15">
      <c r="A147" s="230"/>
      <c r="B147" s="230"/>
      <c r="C147" s="230"/>
      <c r="V147" s="230"/>
    </row>
    <row r="148" spans="1:22" ht="15">
      <c r="A148" s="230"/>
      <c r="B148" s="230"/>
      <c r="C148" s="230"/>
      <c r="V148" s="230"/>
    </row>
    <row r="149" spans="1:22" ht="15">
      <c r="A149" s="230"/>
      <c r="B149" s="230"/>
      <c r="C149" s="230"/>
      <c r="V149" s="230"/>
    </row>
    <row r="150" spans="1:22" ht="15">
      <c r="A150" s="230"/>
      <c r="B150" s="230"/>
      <c r="C150" s="230"/>
      <c r="V150" s="230"/>
    </row>
    <row r="151" spans="1:22" ht="15">
      <c r="A151" s="230"/>
      <c r="B151" s="230"/>
      <c r="C151" s="230"/>
      <c r="V151" s="230"/>
    </row>
    <row r="152" spans="1:22" ht="15">
      <c r="A152" s="230"/>
      <c r="B152" s="230"/>
      <c r="C152" s="230"/>
      <c r="V152" s="230"/>
    </row>
    <row r="153" spans="1:22" ht="15">
      <c r="A153" s="230"/>
      <c r="B153" s="230"/>
      <c r="C153" s="230"/>
      <c r="V153" s="230"/>
    </row>
    <row r="154" spans="1:22" ht="15">
      <c r="A154" s="230"/>
      <c r="B154" s="230"/>
      <c r="C154" s="230"/>
      <c r="V154" s="230"/>
    </row>
    <row r="155" spans="1:22" ht="15">
      <c r="A155" s="230"/>
      <c r="B155" s="230"/>
      <c r="C155" s="230"/>
      <c r="V155" s="230"/>
    </row>
    <row r="156" spans="1:22" ht="15">
      <c r="A156" s="230"/>
      <c r="B156" s="230"/>
      <c r="C156" s="230"/>
      <c r="V156" s="230"/>
    </row>
    <row r="157" spans="1:22" ht="15">
      <c r="A157" s="230"/>
      <c r="B157" s="230"/>
      <c r="C157" s="230"/>
      <c r="V157" s="230"/>
    </row>
    <row r="158" spans="1:22" ht="15">
      <c r="A158" s="230"/>
      <c r="B158" s="230"/>
      <c r="C158" s="230"/>
      <c r="V158" s="230"/>
    </row>
    <row r="159" spans="1:22" ht="15">
      <c r="A159" s="230"/>
      <c r="B159" s="230"/>
      <c r="C159" s="230"/>
      <c r="V159" s="230"/>
    </row>
    <row r="160" spans="1:22" ht="15">
      <c r="A160" s="230"/>
      <c r="B160" s="230"/>
      <c r="C160" s="230"/>
      <c r="V160" s="230"/>
    </row>
    <row r="161" spans="1:22" ht="15">
      <c r="A161" s="230"/>
      <c r="B161" s="230"/>
      <c r="C161" s="230"/>
      <c r="V161" s="230"/>
    </row>
    <row r="162" spans="1:22" ht="15">
      <c r="A162" s="230"/>
      <c r="B162" s="230"/>
      <c r="C162" s="230"/>
      <c r="V162" s="230"/>
    </row>
    <row r="163" spans="1:22" ht="15">
      <c r="A163" s="230"/>
      <c r="B163" s="230"/>
      <c r="C163" s="230"/>
      <c r="V163" s="230"/>
    </row>
    <row r="164" spans="1:22" ht="15">
      <c r="A164" s="230"/>
      <c r="B164" s="230"/>
      <c r="C164" s="230"/>
      <c r="V164" s="230"/>
    </row>
    <row r="165" spans="1:22" ht="15">
      <c r="A165" s="230"/>
      <c r="B165" s="230"/>
      <c r="C165" s="230"/>
      <c r="V165" s="230"/>
    </row>
    <row r="166" spans="1:22" ht="15">
      <c r="A166" s="230"/>
      <c r="B166" s="230"/>
      <c r="C166" s="230"/>
      <c r="V166" s="230"/>
    </row>
    <row r="167" spans="1:22" ht="15">
      <c r="A167" s="230"/>
      <c r="B167" s="230"/>
      <c r="C167" s="230"/>
      <c r="V167" s="230"/>
    </row>
    <row r="168" spans="1:22" ht="15">
      <c r="A168" s="230"/>
      <c r="B168" s="230"/>
      <c r="C168" s="230"/>
      <c r="V168" s="230"/>
    </row>
    <row r="169" spans="1:22" ht="15">
      <c r="A169" s="230"/>
      <c r="B169" s="230"/>
      <c r="C169" s="230"/>
      <c r="V169" s="230"/>
    </row>
    <row r="170" spans="1:22" ht="15">
      <c r="A170" s="230"/>
      <c r="B170" s="230"/>
      <c r="C170" s="230"/>
      <c r="V170" s="230"/>
    </row>
    <row r="171" spans="1:22" ht="15">
      <c r="A171" s="230"/>
      <c r="B171" s="230"/>
      <c r="C171" s="230"/>
      <c r="V171" s="230"/>
    </row>
    <row r="172" spans="1:22" ht="15">
      <c r="A172" s="230"/>
      <c r="B172" s="230"/>
      <c r="C172" s="230"/>
      <c r="V172" s="230"/>
    </row>
    <row r="173" spans="1:22" ht="15">
      <c r="A173" s="230"/>
      <c r="B173" s="230"/>
      <c r="C173" s="230"/>
      <c r="V173" s="230"/>
    </row>
    <row r="174" spans="1:22" ht="15">
      <c r="A174" s="230"/>
      <c r="B174" s="230"/>
      <c r="C174" s="230"/>
      <c r="V174" s="230"/>
    </row>
    <row r="175" spans="1:22" ht="15">
      <c r="A175" s="230"/>
      <c r="B175" s="230"/>
      <c r="C175" s="230"/>
      <c r="V175" s="230"/>
    </row>
    <row r="176" spans="1:22" ht="15">
      <c r="A176" s="230"/>
      <c r="B176" s="230"/>
      <c r="C176" s="230"/>
      <c r="V176" s="230"/>
    </row>
    <row r="177" spans="1:22" ht="15">
      <c r="A177" s="230"/>
      <c r="B177" s="230"/>
      <c r="C177" s="230"/>
      <c r="V177" s="230"/>
    </row>
    <row r="178" spans="1:22" ht="15">
      <c r="A178" s="230"/>
      <c r="B178" s="230"/>
      <c r="C178" s="230"/>
      <c r="V178" s="230"/>
    </row>
    <row r="179" spans="1:22" ht="15">
      <c r="A179" s="230"/>
      <c r="B179" s="230"/>
      <c r="C179" s="230"/>
      <c r="V179" s="230"/>
    </row>
    <row r="180" spans="1:22" ht="15">
      <c r="A180" s="230"/>
      <c r="B180" s="230"/>
      <c r="C180" s="230"/>
      <c r="V180" s="230"/>
    </row>
    <row r="181" spans="1:22" ht="15">
      <c r="A181" s="230"/>
      <c r="B181" s="230"/>
      <c r="C181" s="230"/>
      <c r="V181" s="230"/>
    </row>
    <row r="182" spans="1:22" ht="15">
      <c r="A182" s="230"/>
      <c r="B182" s="230"/>
      <c r="C182" s="230"/>
      <c r="V182" s="230"/>
    </row>
    <row r="183" spans="1:22" ht="15">
      <c r="A183" s="230"/>
      <c r="B183" s="230"/>
      <c r="C183" s="230"/>
      <c r="V183" s="230"/>
    </row>
    <row r="184" spans="1:22" ht="15">
      <c r="A184" s="230"/>
      <c r="B184" s="230"/>
      <c r="C184" s="230"/>
      <c r="V184" s="230"/>
    </row>
    <row r="185" spans="1:22" ht="15">
      <c r="A185" s="230"/>
      <c r="B185" s="230"/>
      <c r="C185" s="230"/>
      <c r="V185" s="230"/>
    </row>
    <row r="186" spans="1:22" ht="15">
      <c r="A186" s="230"/>
      <c r="B186" s="230"/>
      <c r="C186" s="230"/>
      <c r="V186" s="230"/>
    </row>
    <row r="187" spans="1:22" ht="15">
      <c r="A187" s="230"/>
      <c r="B187" s="230"/>
      <c r="C187" s="230"/>
      <c r="V187" s="230"/>
    </row>
    <row r="188" spans="1:22" ht="15">
      <c r="A188" s="230"/>
      <c r="B188" s="230"/>
      <c r="C188" s="230"/>
      <c r="V188" s="230"/>
    </row>
    <row r="189" spans="1:22" ht="15">
      <c r="A189" s="230"/>
      <c r="B189" s="230"/>
      <c r="C189" s="230"/>
      <c r="V189" s="230"/>
    </row>
    <row r="190" spans="2:3" ht="15">
      <c r="B190" s="230"/>
      <c r="C190" s="230"/>
    </row>
  </sheetData>
  <sheetProtection/>
  <mergeCells count="3">
    <mergeCell ref="A5:AF5"/>
    <mergeCell ref="B8:T8"/>
    <mergeCell ref="W8:AR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9" r:id="rId1"/>
  <rowBreaks count="2" manualBreakCount="2">
    <brk id="45" max="46" man="1"/>
    <brk id="86" max="4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18"/>
  <sheetViews>
    <sheetView view="pageBreakPreview" zoomScale="60" zoomScalePageLayoutView="75" workbookViewId="0" topLeftCell="A6">
      <selection activeCell="A319" sqref="A319:G319"/>
    </sheetView>
  </sheetViews>
  <sheetFormatPr defaultColWidth="9.140625" defaultRowHeight="12.75" outlineLevelCol="1"/>
  <cols>
    <col min="1" max="1" width="51.7109375" style="35" customWidth="1"/>
    <col min="2" max="2" width="7.57421875" style="36" customWidth="1"/>
    <col min="3" max="3" width="6.7109375" style="36" customWidth="1"/>
    <col min="4" max="4" width="6.57421875" style="36" customWidth="1"/>
    <col min="5" max="5" width="6.8515625" style="36" customWidth="1"/>
    <col min="6" max="6" width="7.28125" style="36" customWidth="1"/>
    <col min="7" max="7" width="7.57421875" style="36" customWidth="1"/>
    <col min="8" max="8" width="7.28125" style="649" hidden="1" customWidth="1"/>
    <col min="9" max="9" width="6.421875" style="649" hidden="1" customWidth="1"/>
    <col min="10" max="10" width="7.7109375" style="649" hidden="1" customWidth="1"/>
    <col min="11" max="11" width="6.421875" style="649" hidden="1" customWidth="1"/>
    <col min="12" max="12" width="7.28125" style="649" hidden="1" customWidth="1"/>
    <col min="13" max="13" width="8.28125" style="649" hidden="1" customWidth="1"/>
    <col min="14" max="14" width="7.140625" style="649" hidden="1" customWidth="1"/>
    <col min="15" max="15" width="8.00390625" style="649" hidden="1" customWidth="1"/>
    <col min="16" max="16" width="8.00390625" style="22" hidden="1" customWidth="1" outlineLevel="1"/>
    <col min="17" max="17" width="10.57421875" style="768" hidden="1" customWidth="1" outlineLevel="1"/>
    <col min="18" max="18" width="47.28125" style="35" customWidth="1" collapsed="1"/>
    <col min="19" max="19" width="7.57421875" style="36" customWidth="1"/>
    <col min="20" max="20" width="8.28125" style="36" customWidth="1"/>
    <col min="21" max="21" width="6.57421875" style="36" customWidth="1"/>
    <col min="22" max="22" width="6.8515625" style="36" customWidth="1"/>
    <col min="23" max="23" width="7.28125" style="36" customWidth="1"/>
    <col min="24" max="24" width="7.57421875" style="36" customWidth="1"/>
    <col min="25" max="25" width="7.28125" style="649" hidden="1" customWidth="1"/>
    <col min="26" max="26" width="6.421875" style="649" hidden="1" customWidth="1"/>
    <col min="27" max="27" width="7.7109375" style="649" hidden="1" customWidth="1"/>
    <col min="28" max="28" width="6.421875" style="649" hidden="1" customWidth="1"/>
    <col min="29" max="29" width="7.28125" style="649" hidden="1" customWidth="1"/>
    <col min="30" max="30" width="8.28125" style="649" hidden="1" customWidth="1"/>
    <col min="31" max="31" width="7.140625" style="649" hidden="1" customWidth="1"/>
    <col min="32" max="32" width="8.00390625" style="649" hidden="1" customWidth="1"/>
    <col min="33" max="33" width="15.140625" style="651" customWidth="1"/>
    <col min="34" max="16384" width="9.140625" style="20" customWidth="1"/>
  </cols>
  <sheetData>
    <row r="1" ht="12.75">
      <c r="Q1" s="650"/>
    </row>
    <row r="2" spans="1:33" ht="20.25">
      <c r="A2" s="35" t="s">
        <v>779</v>
      </c>
      <c r="F2" s="1161" t="s">
        <v>801</v>
      </c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1161"/>
      <c r="Y2" s="1161"/>
      <c r="Z2" s="1161"/>
      <c r="AA2" s="1161"/>
      <c r="AB2" s="1161"/>
      <c r="AC2" s="1161"/>
      <c r="AD2" s="1161"/>
      <c r="AE2" s="1161"/>
      <c r="AF2" s="1161"/>
      <c r="AG2" s="1161"/>
    </row>
    <row r="3" spans="1:45" ht="22.5" customHeight="1">
      <c r="A3" s="1158" t="s">
        <v>803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652"/>
      <c r="Z3" s="652"/>
      <c r="AA3" s="652"/>
      <c r="AB3" s="652"/>
      <c r="AC3" s="652"/>
      <c r="AD3" s="652"/>
      <c r="AE3" s="652"/>
      <c r="AF3" s="652"/>
      <c r="AM3" s="5"/>
      <c r="AN3" s="5"/>
      <c r="AO3" s="5"/>
      <c r="AP3" s="5"/>
      <c r="AQ3" s="5"/>
      <c r="AR3" s="5"/>
      <c r="AS3" s="5"/>
    </row>
    <row r="4" ht="12.75">
      <c r="Q4" s="650"/>
    </row>
    <row r="5" ht="12.75">
      <c r="Q5" s="650"/>
    </row>
    <row r="6" spans="1:33" ht="21" customHeight="1">
      <c r="A6" s="1159" t="s">
        <v>662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60"/>
      <c r="U6" s="1160"/>
      <c r="V6" s="1160"/>
      <c r="W6" s="1160"/>
      <c r="X6" s="1160"/>
      <c r="Y6" s="653"/>
      <c r="Z6" s="653"/>
      <c r="AA6" s="653"/>
      <c r="AB6" s="653"/>
      <c r="AC6" s="653"/>
      <c r="AD6" s="653"/>
      <c r="AE6" s="653"/>
      <c r="AF6" s="653"/>
      <c r="AG6" s="654"/>
    </row>
    <row r="7" spans="1:33" ht="24.75" customHeight="1">
      <c r="A7" s="1093" t="s">
        <v>663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655"/>
      <c r="Q7" s="656"/>
      <c r="R7" s="1093" t="s">
        <v>664</v>
      </c>
      <c r="S7" s="1093"/>
      <c r="T7" s="1093"/>
      <c r="U7" s="1093"/>
      <c r="V7" s="1093"/>
      <c r="W7" s="1093"/>
      <c r="X7" s="1093"/>
      <c r="Y7" s="1093"/>
      <c r="Z7" s="1093"/>
      <c r="AA7" s="1093"/>
      <c r="AB7" s="1093"/>
      <c r="AC7" s="1093"/>
      <c r="AD7" s="1093"/>
      <c r="AE7" s="1093"/>
      <c r="AF7" s="1093"/>
      <c r="AG7" s="657"/>
    </row>
    <row r="8" spans="1:33" s="5" customFormat="1" ht="24.75" customHeight="1">
      <c r="A8" s="1070" t="s">
        <v>14</v>
      </c>
      <c r="B8" s="1113" t="s">
        <v>553</v>
      </c>
      <c r="C8" s="1070" t="s">
        <v>552</v>
      </c>
      <c r="D8" s="1070"/>
      <c r="E8" s="1070"/>
      <c r="F8" s="1070"/>
      <c r="G8" s="1070"/>
      <c r="H8" s="1150" t="s">
        <v>665</v>
      </c>
      <c r="I8" s="1150"/>
      <c r="J8" s="1150"/>
      <c r="K8" s="1150"/>
      <c r="L8" s="1150"/>
      <c r="M8" s="1150"/>
      <c r="N8" s="1150"/>
      <c r="O8" s="1150"/>
      <c r="P8" s="989" t="s">
        <v>66</v>
      </c>
      <c r="Q8" s="989" t="s">
        <v>67</v>
      </c>
      <c r="R8" s="1070" t="s">
        <v>14</v>
      </c>
      <c r="S8" s="1072" t="s">
        <v>666</v>
      </c>
      <c r="T8" s="1070" t="s">
        <v>552</v>
      </c>
      <c r="U8" s="1070"/>
      <c r="V8" s="1070"/>
      <c r="W8" s="1070"/>
      <c r="X8" s="1070"/>
      <c r="Y8" s="1150" t="s">
        <v>665</v>
      </c>
      <c r="Z8" s="1150"/>
      <c r="AA8" s="1150"/>
      <c r="AB8" s="1150"/>
      <c r="AC8" s="1150"/>
      <c r="AD8" s="1150"/>
      <c r="AE8" s="1150"/>
      <c r="AF8" s="1150"/>
      <c r="AG8" s="658"/>
    </row>
    <row r="9" spans="1:33" s="5" customFormat="1" ht="24.75" customHeight="1">
      <c r="A9" s="1070"/>
      <c r="B9" s="1114"/>
      <c r="C9" s="1180" t="s">
        <v>168</v>
      </c>
      <c r="D9" s="1070" t="s">
        <v>642</v>
      </c>
      <c r="E9" s="1070" t="s">
        <v>643</v>
      </c>
      <c r="F9" s="1070" t="s">
        <v>644</v>
      </c>
      <c r="G9" s="1070" t="s">
        <v>625</v>
      </c>
      <c r="H9" s="1150" t="s">
        <v>667</v>
      </c>
      <c r="I9" s="1150"/>
      <c r="J9" s="1150"/>
      <c r="K9" s="1150"/>
      <c r="L9" s="1150" t="s">
        <v>668</v>
      </c>
      <c r="M9" s="1150"/>
      <c r="N9" s="1150"/>
      <c r="O9" s="1150"/>
      <c r="P9" s="989"/>
      <c r="Q9" s="989"/>
      <c r="R9" s="1070"/>
      <c r="S9" s="1072"/>
      <c r="T9" s="1072" t="s">
        <v>168</v>
      </c>
      <c r="U9" s="1070" t="s">
        <v>642</v>
      </c>
      <c r="V9" s="1070" t="s">
        <v>643</v>
      </c>
      <c r="W9" s="1070" t="s">
        <v>644</v>
      </c>
      <c r="X9" s="1070" t="s">
        <v>625</v>
      </c>
      <c r="Y9" s="1150" t="s">
        <v>667</v>
      </c>
      <c r="Z9" s="1150"/>
      <c r="AA9" s="1150"/>
      <c r="AB9" s="1150"/>
      <c r="AC9" s="1150" t="s">
        <v>668</v>
      </c>
      <c r="AD9" s="1150"/>
      <c r="AE9" s="1150"/>
      <c r="AF9" s="1150"/>
      <c r="AG9" s="658"/>
    </row>
    <row r="10" spans="1:33" s="5" customFormat="1" ht="9" customHeight="1">
      <c r="A10" s="1070"/>
      <c r="B10" s="1115"/>
      <c r="C10" s="1181"/>
      <c r="D10" s="1070"/>
      <c r="E10" s="1070"/>
      <c r="F10" s="1070"/>
      <c r="G10" s="1070"/>
      <c r="H10" s="56" t="s">
        <v>669</v>
      </c>
      <c r="I10" s="56" t="s">
        <v>670</v>
      </c>
      <c r="J10" s="56" t="s">
        <v>671</v>
      </c>
      <c r="K10" s="56" t="s">
        <v>672</v>
      </c>
      <c r="L10" s="56" t="s">
        <v>673</v>
      </c>
      <c r="M10" s="56" t="s">
        <v>674</v>
      </c>
      <c r="N10" s="56" t="s">
        <v>675</v>
      </c>
      <c r="O10" s="56" t="s">
        <v>676</v>
      </c>
      <c r="P10" s="989"/>
      <c r="Q10" s="989"/>
      <c r="R10" s="1070"/>
      <c r="S10" s="1072"/>
      <c r="T10" s="1072"/>
      <c r="U10" s="1070"/>
      <c r="V10" s="1070"/>
      <c r="W10" s="1070"/>
      <c r="X10" s="1070"/>
      <c r="Y10" s="56" t="s">
        <v>669</v>
      </c>
      <c r="Z10" s="56" t="s">
        <v>670</v>
      </c>
      <c r="AA10" s="56" t="s">
        <v>671</v>
      </c>
      <c r="AB10" s="56" t="s">
        <v>672</v>
      </c>
      <c r="AC10" s="56" t="s">
        <v>673</v>
      </c>
      <c r="AD10" s="56" t="s">
        <v>674</v>
      </c>
      <c r="AE10" s="56" t="s">
        <v>675</v>
      </c>
      <c r="AF10" s="56" t="s">
        <v>676</v>
      </c>
      <c r="AG10" s="658"/>
    </row>
    <row r="11" spans="1:37" s="4" customFormat="1" ht="24.75" customHeight="1">
      <c r="A11" s="1157" t="s">
        <v>677</v>
      </c>
      <c r="B11" s="1157"/>
      <c r="C11" s="1157"/>
      <c r="D11" s="659">
        <v>25</v>
      </c>
      <c r="E11" s="659">
        <v>25.2</v>
      </c>
      <c r="F11" s="659">
        <v>69.1</v>
      </c>
      <c r="G11" s="659">
        <v>603</v>
      </c>
      <c r="H11" s="659">
        <f aca="true" t="shared" si="0" ref="H11:O11">H12+H15+H22+H63+H71</f>
        <v>1.01</v>
      </c>
      <c r="I11" s="659">
        <f t="shared" si="0"/>
        <v>0.16927197802197802</v>
      </c>
      <c r="J11" s="659">
        <f t="shared" si="0"/>
        <v>60.48557692307692</v>
      </c>
      <c r="K11" s="659">
        <f t="shared" si="0"/>
        <v>4.649423076923076</v>
      </c>
      <c r="L11" s="659">
        <f t="shared" si="0"/>
        <v>180.07255494505492</v>
      </c>
      <c r="M11" s="659">
        <f t="shared" si="0"/>
        <v>327.4700274725275</v>
      </c>
      <c r="N11" s="659">
        <f t="shared" si="0"/>
        <v>49.61873626373626</v>
      </c>
      <c r="O11" s="659">
        <f t="shared" si="0"/>
        <v>3.8811263736263735</v>
      </c>
      <c r="P11" s="659"/>
      <c r="Q11" s="660" t="e">
        <f>Q12+Q15+Q22+Q63+Q71</f>
        <v>#REF!</v>
      </c>
      <c r="R11" s="1157" t="s">
        <v>678</v>
      </c>
      <c r="S11" s="1157"/>
      <c r="T11" s="1157"/>
      <c r="U11" s="659">
        <v>28.3</v>
      </c>
      <c r="V11" s="659">
        <v>27.2</v>
      </c>
      <c r="W11" s="659">
        <v>88.4</v>
      </c>
      <c r="X11" s="661">
        <v>712</v>
      </c>
      <c r="Y11" s="659">
        <f aca="true" t="shared" si="1" ref="Y11:AF11">Y12+Y15+Y18+Y46+Y54+Y56</f>
        <v>1.05</v>
      </c>
      <c r="Z11" s="659">
        <f t="shared" si="1"/>
        <v>0.25777777777777783</v>
      </c>
      <c r="AA11" s="659">
        <f t="shared" si="1"/>
        <v>71.45361111111112</v>
      </c>
      <c r="AB11" s="659">
        <f t="shared" si="1"/>
        <v>4.9799999999999995</v>
      </c>
      <c r="AC11" s="659">
        <f t="shared" si="1"/>
        <v>206.9541666666667</v>
      </c>
      <c r="AD11" s="659">
        <f t="shared" si="1"/>
        <v>366.34916666666663</v>
      </c>
      <c r="AE11" s="659">
        <f t="shared" si="1"/>
        <v>59.98555555555556</v>
      </c>
      <c r="AF11" s="659">
        <f t="shared" si="1"/>
        <v>4.513888888888888</v>
      </c>
      <c r="AG11" s="662"/>
      <c r="AH11" s="663"/>
      <c r="AI11" s="40"/>
      <c r="AJ11" s="40"/>
      <c r="AK11" s="40"/>
    </row>
    <row r="12" spans="1:33" s="40" customFormat="1" ht="24.75" customHeight="1">
      <c r="A12" s="664" t="s">
        <v>162</v>
      </c>
      <c r="B12" s="457" t="s">
        <v>558</v>
      </c>
      <c r="C12" s="120"/>
      <c r="D12" s="164">
        <v>4.2</v>
      </c>
      <c r="E12" s="164">
        <v>2.7</v>
      </c>
      <c r="F12" s="164">
        <v>11.5</v>
      </c>
      <c r="G12" s="577">
        <f>D12*4+E12*9+F12*4</f>
        <v>87.1</v>
      </c>
      <c r="H12" s="7">
        <v>0.03</v>
      </c>
      <c r="I12" s="7">
        <v>0.03</v>
      </c>
      <c r="J12" s="7">
        <v>13.8</v>
      </c>
      <c r="K12" s="7">
        <v>0.31</v>
      </c>
      <c r="L12" s="7">
        <v>83.25</v>
      </c>
      <c r="M12" s="7">
        <v>66.47</v>
      </c>
      <c r="N12" s="7">
        <v>10.09</v>
      </c>
      <c r="O12" s="7">
        <v>0.43</v>
      </c>
      <c r="P12" s="7"/>
      <c r="Q12" s="38" t="e">
        <f>SUM(Q13:Q14)</f>
        <v>#REF!</v>
      </c>
      <c r="R12" s="664" t="s">
        <v>658</v>
      </c>
      <c r="S12" s="457" t="s">
        <v>679</v>
      </c>
      <c r="T12" s="457"/>
      <c r="U12" s="164">
        <v>4.2</v>
      </c>
      <c r="V12" s="164">
        <v>2.9</v>
      </c>
      <c r="W12" s="164">
        <v>13</v>
      </c>
      <c r="X12" s="577">
        <f>U12*4+V12*9+W12*4</f>
        <v>94.9</v>
      </c>
      <c r="Y12" s="7">
        <v>0.07</v>
      </c>
      <c r="Z12" s="7">
        <v>0.05</v>
      </c>
      <c r="AA12" s="7">
        <v>20.58</v>
      </c>
      <c r="AB12" s="7">
        <v>0.43</v>
      </c>
      <c r="AC12" s="7">
        <v>104.76</v>
      </c>
      <c r="AD12" s="7">
        <v>84.38</v>
      </c>
      <c r="AE12" s="7">
        <v>15.09</v>
      </c>
      <c r="AF12" s="7">
        <v>0.66</v>
      </c>
      <c r="AG12" s="665"/>
    </row>
    <row r="13" spans="1:33" s="40" customFormat="1" ht="24.75" customHeight="1" hidden="1">
      <c r="A13" s="666" t="s">
        <v>62</v>
      </c>
      <c r="B13" s="23"/>
      <c r="C13" s="120"/>
      <c r="D13" s="164"/>
      <c r="E13" s="164"/>
      <c r="F13" s="164"/>
      <c r="G13" s="577"/>
      <c r="H13" s="7"/>
      <c r="I13" s="7"/>
      <c r="J13" s="7"/>
      <c r="K13" s="7"/>
      <c r="L13" s="7"/>
      <c r="M13" s="7"/>
      <c r="N13" s="7"/>
      <c r="O13" s="7"/>
      <c r="P13" s="10">
        <v>380.78</v>
      </c>
      <c r="Q13" s="8" t="e">
        <f>#REF!*P13/1000</f>
        <v>#REF!</v>
      </c>
      <c r="R13" s="666" t="s">
        <v>62</v>
      </c>
      <c r="S13" s="23"/>
      <c r="T13" s="23"/>
      <c r="U13" s="24"/>
      <c r="V13" s="24"/>
      <c r="W13" s="24"/>
      <c r="X13" s="28"/>
      <c r="Y13" s="38"/>
      <c r="Z13" s="38"/>
      <c r="AA13" s="38"/>
      <c r="AB13" s="38"/>
      <c r="AC13" s="38"/>
      <c r="AD13" s="38"/>
      <c r="AE13" s="38"/>
      <c r="AF13" s="38"/>
      <c r="AG13" s="667"/>
    </row>
    <row r="14" spans="1:33" s="40" customFormat="1" ht="24.75" customHeight="1" hidden="1">
      <c r="A14" s="668" t="s">
        <v>16</v>
      </c>
      <c r="B14" s="439"/>
      <c r="C14" s="120"/>
      <c r="D14" s="582"/>
      <c r="E14" s="582"/>
      <c r="F14" s="582"/>
      <c r="G14" s="595"/>
      <c r="H14" s="7"/>
      <c r="I14" s="7"/>
      <c r="J14" s="7"/>
      <c r="K14" s="7"/>
      <c r="L14" s="7"/>
      <c r="M14" s="7"/>
      <c r="N14" s="7"/>
      <c r="O14" s="7"/>
      <c r="P14" s="10">
        <v>40.3</v>
      </c>
      <c r="Q14" s="8" t="e">
        <f>#REF!*P14/1000</f>
        <v>#REF!</v>
      </c>
      <c r="R14" s="668" t="s">
        <v>16</v>
      </c>
      <c r="S14" s="439"/>
      <c r="T14" s="439"/>
      <c r="U14" s="582"/>
      <c r="V14" s="582"/>
      <c r="W14" s="582"/>
      <c r="X14" s="595"/>
      <c r="Y14" s="7"/>
      <c r="Z14" s="7"/>
      <c r="AA14" s="7"/>
      <c r="AB14" s="7"/>
      <c r="AC14" s="7"/>
      <c r="AD14" s="7"/>
      <c r="AE14" s="7"/>
      <c r="AF14" s="7"/>
      <c r="AG14" s="667"/>
    </row>
    <row r="15" spans="1:33" s="40" customFormat="1" ht="24.75" customHeight="1">
      <c r="A15" s="669" t="s">
        <v>380</v>
      </c>
      <c r="B15" s="23">
        <v>180</v>
      </c>
      <c r="C15" s="120"/>
      <c r="D15" s="24">
        <v>5</v>
      </c>
      <c r="E15" s="24">
        <v>5</v>
      </c>
      <c r="F15" s="24">
        <v>32.6</v>
      </c>
      <c r="G15" s="577">
        <f>D15*4+E15*9+F15*4</f>
        <v>195.4</v>
      </c>
      <c r="H15" s="7">
        <v>0</v>
      </c>
      <c r="I15" s="7">
        <v>0.06730769230769232</v>
      </c>
      <c r="J15" s="7">
        <v>26.923076923076923</v>
      </c>
      <c r="K15" s="7">
        <v>0.9519230769230769</v>
      </c>
      <c r="L15" s="7">
        <v>11.48076923076923</v>
      </c>
      <c r="M15" s="7">
        <v>47.74038461538461</v>
      </c>
      <c r="N15" s="7">
        <v>8.442307692307692</v>
      </c>
      <c r="O15" s="7">
        <v>0.8557692307692307</v>
      </c>
      <c r="P15" s="7"/>
      <c r="Q15" s="38" t="e">
        <f>SUM(Q16:Q19)</f>
        <v>#REF!</v>
      </c>
      <c r="R15" s="669" t="s">
        <v>680</v>
      </c>
      <c r="S15" s="23">
        <v>200</v>
      </c>
      <c r="T15" s="23"/>
      <c r="U15" s="582">
        <v>6</v>
      </c>
      <c r="V15" s="582">
        <v>6.5</v>
      </c>
      <c r="W15" s="582">
        <v>38.5</v>
      </c>
      <c r="X15" s="577">
        <f>U15*4+V15*9+W15*4</f>
        <v>236.5</v>
      </c>
      <c r="Y15" s="7">
        <v>0</v>
      </c>
      <c r="Z15" s="7">
        <v>0.07777777777777779</v>
      </c>
      <c r="AA15" s="7">
        <v>31.11111111111111</v>
      </c>
      <c r="AB15" s="7">
        <v>1.1</v>
      </c>
      <c r="AC15" s="7">
        <v>13.266666666666667</v>
      </c>
      <c r="AD15" s="7">
        <v>55.166666666666664</v>
      </c>
      <c r="AE15" s="7">
        <v>9.755555555555555</v>
      </c>
      <c r="AF15" s="7">
        <v>0.9888888888888889</v>
      </c>
      <c r="AG15" s="667"/>
    </row>
    <row r="16" spans="1:37" s="40" customFormat="1" ht="24.75" customHeight="1" hidden="1">
      <c r="A16" s="670" t="s">
        <v>51</v>
      </c>
      <c r="B16" s="12"/>
      <c r="C16" s="120"/>
      <c r="D16" s="24"/>
      <c r="E16" s="24"/>
      <c r="F16" s="24"/>
      <c r="G16" s="28"/>
      <c r="H16" s="7"/>
      <c r="I16" s="7"/>
      <c r="J16" s="7"/>
      <c r="K16" s="7"/>
      <c r="L16" s="7"/>
      <c r="M16" s="7"/>
      <c r="N16" s="7"/>
      <c r="O16" s="7"/>
      <c r="P16" s="10">
        <v>44.2</v>
      </c>
      <c r="Q16" s="8" t="e">
        <f>#REF!*P16/1000</f>
        <v>#REF!</v>
      </c>
      <c r="R16" s="666" t="s">
        <v>51</v>
      </c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667"/>
      <c r="AH16" s="1"/>
      <c r="AI16" s="1"/>
      <c r="AJ16" s="1"/>
      <c r="AK16" s="1"/>
    </row>
    <row r="17" spans="1:33" s="1" customFormat="1" ht="24.75" customHeight="1" hidden="1">
      <c r="A17" s="670" t="s">
        <v>18</v>
      </c>
      <c r="B17" s="12"/>
      <c r="C17" s="119"/>
      <c r="D17" s="582"/>
      <c r="E17" s="582"/>
      <c r="F17" s="582"/>
      <c r="G17" s="577"/>
      <c r="H17" s="7"/>
      <c r="I17" s="7"/>
      <c r="J17" s="7"/>
      <c r="K17" s="7"/>
      <c r="L17" s="7"/>
      <c r="M17" s="7"/>
      <c r="N17" s="7"/>
      <c r="O17" s="7"/>
      <c r="P17" s="65">
        <v>356.71</v>
      </c>
      <c r="Q17" s="8" t="e">
        <f>#REF!*P17/1000</f>
        <v>#REF!</v>
      </c>
      <c r="R17" s="666" t="s">
        <v>18</v>
      </c>
      <c r="S17" s="23"/>
      <c r="T17" s="23"/>
      <c r="U17" s="671"/>
      <c r="V17" s="671"/>
      <c r="W17" s="671"/>
      <c r="X17" s="671"/>
      <c r="Y17" s="138"/>
      <c r="Z17" s="138"/>
      <c r="AA17" s="138"/>
      <c r="AB17" s="138"/>
      <c r="AC17" s="138"/>
      <c r="AD17" s="138"/>
      <c r="AE17" s="138"/>
      <c r="AF17" s="138"/>
      <c r="AG17" s="667"/>
    </row>
    <row r="18" spans="1:37" s="1" customFormat="1" ht="27.75" customHeight="1">
      <c r="A18" s="672" t="s">
        <v>681</v>
      </c>
      <c r="B18" s="673"/>
      <c r="C18" s="119"/>
      <c r="D18" s="582"/>
      <c r="E18" s="582"/>
      <c r="F18" s="582"/>
      <c r="G18" s="577"/>
      <c r="H18" s="7"/>
      <c r="I18" s="7"/>
      <c r="J18" s="7"/>
      <c r="K18" s="7"/>
      <c r="L18" s="7"/>
      <c r="M18" s="7"/>
      <c r="N18" s="7"/>
      <c r="O18" s="7"/>
      <c r="P18" s="45">
        <v>88</v>
      </c>
      <c r="Q18" s="8" t="e">
        <f>#REF!*P18/1000</f>
        <v>#REF!</v>
      </c>
      <c r="R18" s="669" t="s">
        <v>159</v>
      </c>
      <c r="S18" s="23">
        <v>100</v>
      </c>
      <c r="T18" s="23"/>
      <c r="U18" s="579">
        <v>12.625</v>
      </c>
      <c r="V18" s="579">
        <v>15.25</v>
      </c>
      <c r="W18" s="579">
        <v>12.375</v>
      </c>
      <c r="X18" s="577">
        <v>237.25</v>
      </c>
      <c r="Y18" s="38">
        <v>0.12</v>
      </c>
      <c r="Z18" s="38">
        <v>0.0375</v>
      </c>
      <c r="AA18" s="38">
        <v>9.5625</v>
      </c>
      <c r="AB18" s="38">
        <v>3.275</v>
      </c>
      <c r="AC18" s="38">
        <v>23.937499999999996</v>
      </c>
      <c r="AD18" s="38">
        <v>158.3125</v>
      </c>
      <c r="AE18" s="38">
        <v>20.65</v>
      </c>
      <c r="AF18" s="38">
        <v>2.2</v>
      </c>
      <c r="AG18" s="667"/>
      <c r="AH18" s="40"/>
      <c r="AI18" s="40"/>
      <c r="AJ18" s="40"/>
      <c r="AK18" s="40"/>
    </row>
    <row r="19" spans="1:37" s="40" customFormat="1" ht="28.5" customHeight="1">
      <c r="A19" s="669" t="s">
        <v>185</v>
      </c>
      <c r="B19" s="23">
        <v>100</v>
      </c>
      <c r="C19" s="120"/>
      <c r="D19" s="579">
        <v>12.625</v>
      </c>
      <c r="E19" s="579">
        <v>15.25</v>
      </c>
      <c r="F19" s="579">
        <v>12.375</v>
      </c>
      <c r="G19" s="577">
        <v>237.25</v>
      </c>
      <c r="H19" s="56"/>
      <c r="I19" s="56"/>
      <c r="J19" s="56"/>
      <c r="K19" s="56"/>
      <c r="L19" s="56"/>
      <c r="M19" s="56"/>
      <c r="N19" s="56"/>
      <c r="O19" s="56"/>
      <c r="P19" s="7"/>
      <c r="Q19" s="8"/>
      <c r="R19" s="664" t="s">
        <v>682</v>
      </c>
      <c r="S19" s="23">
        <v>200</v>
      </c>
      <c r="T19" s="23"/>
      <c r="U19" s="23">
        <v>2.5</v>
      </c>
      <c r="V19" s="23">
        <v>2.4</v>
      </c>
      <c r="W19" s="24">
        <v>15</v>
      </c>
      <c r="X19" s="577">
        <f>U19*4+V19*9+W19*4</f>
        <v>91.6</v>
      </c>
      <c r="Y19" s="7">
        <v>0.17500000000000002</v>
      </c>
      <c r="Z19" s="7">
        <v>0.075</v>
      </c>
      <c r="AA19" s="7">
        <v>19.6125</v>
      </c>
      <c r="AB19" s="7">
        <v>2.8375</v>
      </c>
      <c r="AC19" s="7">
        <v>63.275</v>
      </c>
      <c r="AD19" s="7">
        <v>156.125</v>
      </c>
      <c r="AE19" s="7">
        <v>23.75</v>
      </c>
      <c r="AF19" s="7">
        <v>1.325</v>
      </c>
      <c r="AG19" s="674"/>
      <c r="AH19" s="1"/>
      <c r="AI19" s="1"/>
      <c r="AJ19" s="1"/>
      <c r="AK19" s="1"/>
    </row>
    <row r="20" spans="1:33" s="1" customFormat="1" ht="24.75" customHeight="1">
      <c r="A20" s="664" t="s">
        <v>682</v>
      </c>
      <c r="B20" s="23">
        <v>200</v>
      </c>
      <c r="C20" s="119"/>
      <c r="D20" s="23">
        <v>2.5</v>
      </c>
      <c r="E20" s="23">
        <v>2.4</v>
      </c>
      <c r="F20" s="24">
        <v>15</v>
      </c>
      <c r="G20" s="577">
        <f>D20*4+E20*9+F20*4</f>
        <v>91.6</v>
      </c>
      <c r="H20" s="56"/>
      <c r="I20" s="56"/>
      <c r="J20" s="56"/>
      <c r="K20" s="56"/>
      <c r="L20" s="56"/>
      <c r="M20" s="56"/>
      <c r="N20" s="56"/>
      <c r="O20" s="56"/>
      <c r="P20" s="10"/>
      <c r="Q20" s="8"/>
      <c r="R20" s="675" t="s">
        <v>19</v>
      </c>
      <c r="S20" s="164">
        <v>20</v>
      </c>
      <c r="T20" s="164"/>
      <c r="U20" s="582">
        <v>1.7399999999999998</v>
      </c>
      <c r="V20" s="582">
        <v>0.3</v>
      </c>
      <c r="W20" s="582">
        <v>9.419999999999998</v>
      </c>
      <c r="X20" s="577">
        <v>47.339999999999996</v>
      </c>
      <c r="Y20" s="16"/>
      <c r="Z20" s="16"/>
      <c r="AA20" s="16"/>
      <c r="AB20" s="16"/>
      <c r="AC20" s="16"/>
      <c r="AD20" s="16"/>
      <c r="AE20" s="16"/>
      <c r="AF20" s="16"/>
      <c r="AG20" s="674"/>
    </row>
    <row r="21" spans="1:37" s="1" customFormat="1" ht="24.75" customHeight="1">
      <c r="A21" s="675" t="s">
        <v>19</v>
      </c>
      <c r="B21" s="164">
        <v>20</v>
      </c>
      <c r="C21" s="119"/>
      <c r="D21" s="582">
        <v>1.7399999999999998</v>
      </c>
      <c r="E21" s="582">
        <v>0.3</v>
      </c>
      <c r="F21" s="582">
        <v>9.419999999999998</v>
      </c>
      <c r="G21" s="577">
        <v>47.339999999999996</v>
      </c>
      <c r="H21" s="56"/>
      <c r="I21" s="56"/>
      <c r="J21" s="56"/>
      <c r="K21" s="56"/>
      <c r="L21" s="56"/>
      <c r="M21" s="56"/>
      <c r="N21" s="56"/>
      <c r="O21" s="56"/>
      <c r="P21" s="7"/>
      <c r="Q21" s="10" t="e">
        <f>#REF!*P21/1000</f>
        <v>#REF!</v>
      </c>
      <c r="R21" s="676" t="s">
        <v>22</v>
      </c>
      <c r="S21" s="23">
        <v>20</v>
      </c>
      <c r="T21" s="23"/>
      <c r="U21" s="24">
        <v>1.32</v>
      </c>
      <c r="V21" s="24">
        <v>0.24</v>
      </c>
      <c r="W21" s="24">
        <v>6.84</v>
      </c>
      <c r="X21" s="28">
        <v>34.8</v>
      </c>
      <c r="Y21" s="9"/>
      <c r="Z21" s="9"/>
      <c r="AA21" s="9"/>
      <c r="AB21" s="9"/>
      <c r="AC21" s="9"/>
      <c r="AD21" s="9"/>
      <c r="AE21" s="9"/>
      <c r="AF21" s="9"/>
      <c r="AG21" s="667"/>
      <c r="AH21" s="40"/>
      <c r="AI21" s="40"/>
      <c r="AJ21" s="40"/>
      <c r="AK21" s="40"/>
    </row>
    <row r="22" spans="1:33" s="40" customFormat="1" ht="24.75" customHeight="1">
      <c r="A22" s="676" t="s">
        <v>22</v>
      </c>
      <c r="B22" s="23">
        <v>15</v>
      </c>
      <c r="C22" s="120"/>
      <c r="D22" s="24">
        <v>0.8485714285714285</v>
      </c>
      <c r="E22" s="24">
        <v>0.15428571428571428</v>
      </c>
      <c r="F22" s="24">
        <v>4.397142857142857</v>
      </c>
      <c r="G22" s="28">
        <v>22.371428571428574</v>
      </c>
      <c r="H22" s="38">
        <v>0.12</v>
      </c>
      <c r="I22" s="38">
        <v>0.0375</v>
      </c>
      <c r="J22" s="38">
        <v>9.5625</v>
      </c>
      <c r="K22" s="38">
        <v>3.275</v>
      </c>
      <c r="L22" s="38">
        <v>23.937499999999996</v>
      </c>
      <c r="M22" s="38">
        <v>158.3125</v>
      </c>
      <c r="N22" s="38">
        <v>20.65</v>
      </c>
      <c r="O22" s="38">
        <v>2.2</v>
      </c>
      <c r="P22" s="7"/>
      <c r="Q22" s="7" t="e">
        <f>SUM(Q23:Q37)</f>
        <v>#REF!</v>
      </c>
      <c r="R22" s="677"/>
      <c r="S22" s="23"/>
      <c r="T22" s="23"/>
      <c r="U22" s="24"/>
      <c r="V22" s="24"/>
      <c r="W22" s="24"/>
      <c r="X22" s="28"/>
      <c r="Y22" s="9"/>
      <c r="Z22" s="9"/>
      <c r="AA22" s="9"/>
      <c r="AB22" s="9"/>
      <c r="AC22" s="9"/>
      <c r="AD22" s="9"/>
      <c r="AE22" s="9"/>
      <c r="AF22" s="9"/>
      <c r="AG22" s="622"/>
    </row>
    <row r="23" spans="1:33" s="40" customFormat="1" ht="24.75" customHeight="1">
      <c r="A23" s="1157" t="s">
        <v>683</v>
      </c>
      <c r="B23" s="1157"/>
      <c r="C23" s="1157"/>
      <c r="D23" s="659">
        <f>D24+D25</f>
        <v>3.56</v>
      </c>
      <c r="E23" s="659">
        <f>E24+E25</f>
        <v>2.5714285714285716</v>
      </c>
      <c r="F23" s="659">
        <f>F24+F25</f>
        <v>48.32000000000001</v>
      </c>
      <c r="G23" s="661">
        <f>G24+G25</f>
        <v>336.75428571428574</v>
      </c>
      <c r="H23" s="16"/>
      <c r="I23" s="16"/>
      <c r="J23" s="16"/>
      <c r="K23" s="16"/>
      <c r="L23" s="16"/>
      <c r="M23" s="16"/>
      <c r="N23" s="16"/>
      <c r="O23" s="16"/>
      <c r="P23" s="10">
        <v>286</v>
      </c>
      <c r="Q23" s="8" t="e">
        <f>#REF!*P23/1000</f>
        <v>#REF!</v>
      </c>
      <c r="R23" s="1157" t="s">
        <v>684</v>
      </c>
      <c r="S23" s="1157"/>
      <c r="T23" s="1157"/>
      <c r="U23" s="659">
        <f>U24+U25</f>
        <v>4.9</v>
      </c>
      <c r="V23" s="659">
        <f>V24+V25</f>
        <v>3.6</v>
      </c>
      <c r="W23" s="659">
        <f>W24+W25</f>
        <v>58.1</v>
      </c>
      <c r="X23" s="661">
        <f>X24+X25</f>
        <v>284.4</v>
      </c>
      <c r="Y23" s="10"/>
      <c r="Z23" s="10"/>
      <c r="AA23" s="10"/>
      <c r="AB23" s="10"/>
      <c r="AC23" s="10"/>
      <c r="AD23" s="10"/>
      <c r="AE23" s="10"/>
      <c r="AF23" s="10"/>
      <c r="AG23" s="667"/>
    </row>
    <row r="24" spans="1:37" s="40" customFormat="1" ht="24.75" customHeight="1">
      <c r="A24" s="678" t="s">
        <v>685</v>
      </c>
      <c r="B24" s="463">
        <v>70</v>
      </c>
      <c r="C24" s="463"/>
      <c r="D24" s="24">
        <v>3.1885714285714286</v>
      </c>
      <c r="E24" s="24">
        <v>2.5714285714285716</v>
      </c>
      <c r="F24" s="24">
        <v>33.120000000000005</v>
      </c>
      <c r="G24" s="576">
        <v>168.37714285714287</v>
      </c>
      <c r="H24" s="579"/>
      <c r="I24" s="579"/>
      <c r="J24" s="579"/>
      <c r="K24" s="579"/>
      <c r="L24" s="579"/>
      <c r="M24" s="579"/>
      <c r="N24" s="579"/>
      <c r="O24" s="579"/>
      <c r="P24" s="7"/>
      <c r="Q24" s="8" t="e">
        <f>#REF!*P24/1000</f>
        <v>#REF!</v>
      </c>
      <c r="R24" s="678" t="s">
        <v>685</v>
      </c>
      <c r="S24" s="463">
        <v>80</v>
      </c>
      <c r="T24" s="463"/>
      <c r="U24" s="24">
        <v>4.5</v>
      </c>
      <c r="V24" s="24">
        <v>3.6</v>
      </c>
      <c r="W24" s="24">
        <v>38.5</v>
      </c>
      <c r="X24" s="577">
        <f>U24*4+V24*9+W24*4</f>
        <v>204.4</v>
      </c>
      <c r="Y24" s="9"/>
      <c r="Z24" s="9"/>
      <c r="AA24" s="9"/>
      <c r="AB24" s="9"/>
      <c r="AC24" s="9"/>
      <c r="AD24" s="9"/>
      <c r="AE24" s="9"/>
      <c r="AF24" s="9"/>
      <c r="AG24" s="622"/>
      <c r="AH24" s="1"/>
      <c r="AI24" s="1"/>
      <c r="AJ24" s="1"/>
      <c r="AK24" s="1"/>
    </row>
    <row r="25" spans="1:37" s="1" customFormat="1" ht="24.75" customHeight="1">
      <c r="A25" s="678" t="s">
        <v>686</v>
      </c>
      <c r="B25" s="463">
        <v>200</v>
      </c>
      <c r="C25" s="463"/>
      <c r="D25" s="581">
        <v>0.37142857142857144</v>
      </c>
      <c r="E25" s="581">
        <v>0</v>
      </c>
      <c r="F25" s="581">
        <v>15.2</v>
      </c>
      <c r="G25" s="576">
        <v>168.37714285714287</v>
      </c>
      <c r="H25" s="8"/>
      <c r="I25" s="8"/>
      <c r="J25" s="8"/>
      <c r="K25" s="8"/>
      <c r="L25" s="8"/>
      <c r="M25" s="8"/>
      <c r="N25" s="8"/>
      <c r="O25" s="8"/>
      <c r="P25" s="10">
        <v>23.4</v>
      </c>
      <c r="Q25" s="8" t="e">
        <f>#REF!*P25/1000</f>
        <v>#REF!</v>
      </c>
      <c r="R25" s="678" t="s">
        <v>687</v>
      </c>
      <c r="S25" s="463">
        <v>200</v>
      </c>
      <c r="T25" s="463"/>
      <c r="U25" s="165">
        <v>0.4</v>
      </c>
      <c r="V25" s="581">
        <v>0</v>
      </c>
      <c r="W25" s="581">
        <v>19.6</v>
      </c>
      <c r="X25" s="577">
        <f>U25*4+V25*9+W25*4</f>
        <v>80</v>
      </c>
      <c r="Y25" s="16"/>
      <c r="Z25" s="16"/>
      <c r="AA25" s="16"/>
      <c r="AB25" s="16"/>
      <c r="AC25" s="16"/>
      <c r="AD25" s="16"/>
      <c r="AE25" s="16"/>
      <c r="AF25" s="16"/>
      <c r="AG25" s="679"/>
      <c r="AH25" s="5"/>
      <c r="AI25" s="5"/>
      <c r="AJ25" s="5"/>
      <c r="AK25" s="5"/>
    </row>
    <row r="26" spans="1:33" s="5" customFormat="1" ht="24.75" customHeight="1">
      <c r="A26" s="1179" t="s">
        <v>557</v>
      </c>
      <c r="B26" s="1179"/>
      <c r="C26" s="1179"/>
      <c r="D26" s="680">
        <f>D23+D11</f>
        <v>28.56</v>
      </c>
      <c r="E26" s="680">
        <f>E23+E11</f>
        <v>27.771428571428572</v>
      </c>
      <c r="F26" s="680">
        <f>F23+F11</f>
        <v>117.42</v>
      </c>
      <c r="G26" s="576">
        <v>168.37714285714287</v>
      </c>
      <c r="H26" s="8"/>
      <c r="I26" s="8"/>
      <c r="J26" s="8"/>
      <c r="K26" s="8"/>
      <c r="L26" s="8"/>
      <c r="M26" s="8"/>
      <c r="N26" s="8"/>
      <c r="O26" s="8"/>
      <c r="P26" s="10">
        <v>166.11</v>
      </c>
      <c r="Q26" s="8" t="e">
        <f>#REF!*P26/1000</f>
        <v>#REF!</v>
      </c>
      <c r="R26" s="1179" t="s">
        <v>557</v>
      </c>
      <c r="S26" s="1179"/>
      <c r="T26" s="1179"/>
      <c r="U26" s="680">
        <f>U23+U11</f>
        <v>33.2</v>
      </c>
      <c r="V26" s="680">
        <f>V23+V11</f>
        <v>30.8</v>
      </c>
      <c r="W26" s="680">
        <f>W23+W11</f>
        <v>146.5</v>
      </c>
      <c r="X26" s="680">
        <f>X23+X11</f>
        <v>996.4</v>
      </c>
      <c r="Y26" s="9"/>
      <c r="Z26" s="9"/>
      <c r="AA26" s="9"/>
      <c r="AB26" s="9"/>
      <c r="AC26" s="9"/>
      <c r="AD26" s="9"/>
      <c r="AE26" s="9"/>
      <c r="AF26" s="9"/>
      <c r="AG26" s="679"/>
    </row>
    <row r="27" spans="1:33" s="5" customFormat="1" ht="24.75" customHeight="1">
      <c r="A27" s="1157"/>
      <c r="B27" s="1157"/>
      <c r="C27" s="1157"/>
      <c r="D27" s="659"/>
      <c r="E27" s="659"/>
      <c r="F27" s="659"/>
      <c r="G27" s="66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1157" t="s">
        <v>688</v>
      </c>
      <c r="S27" s="1157"/>
      <c r="T27" s="1157"/>
      <c r="U27" s="659">
        <v>28.3</v>
      </c>
      <c r="V27" s="659">
        <v>27.2</v>
      </c>
      <c r="W27" s="659">
        <v>88.4</v>
      </c>
      <c r="X27" s="661">
        <v>712</v>
      </c>
      <c r="Y27" s="9"/>
      <c r="Z27" s="9"/>
      <c r="AA27" s="9"/>
      <c r="AB27" s="9"/>
      <c r="AC27" s="9"/>
      <c r="AD27" s="9"/>
      <c r="AE27" s="9"/>
      <c r="AF27" s="9"/>
      <c r="AG27" s="679"/>
    </row>
    <row r="28" spans="1:33" s="5" customFormat="1" ht="24.75" customHeight="1">
      <c r="A28" s="1154" t="s">
        <v>689</v>
      </c>
      <c r="B28" s="1155"/>
      <c r="C28" s="1155"/>
      <c r="D28" s="1155"/>
      <c r="E28" s="1155"/>
      <c r="F28" s="1155"/>
      <c r="G28" s="1156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64" t="s">
        <v>658</v>
      </c>
      <c r="S28" s="457" t="s">
        <v>679</v>
      </c>
      <c r="T28" s="457"/>
      <c r="U28" s="164">
        <v>4.2</v>
      </c>
      <c r="V28" s="164">
        <v>2.9</v>
      </c>
      <c r="W28" s="164">
        <v>13</v>
      </c>
      <c r="X28" s="577">
        <f>U28*4+V28*9+W28*4</f>
        <v>94.9</v>
      </c>
      <c r="Y28" s="9"/>
      <c r="Z28" s="9"/>
      <c r="AA28" s="9"/>
      <c r="AB28" s="9"/>
      <c r="AC28" s="9"/>
      <c r="AD28" s="9"/>
      <c r="AE28" s="9"/>
      <c r="AF28" s="9"/>
      <c r="AG28" s="679"/>
    </row>
    <row r="29" spans="1:33" s="5" customFormat="1" ht="24.75" customHeight="1">
      <c r="A29" s="681" t="s">
        <v>690</v>
      </c>
      <c r="B29" s="681" t="s">
        <v>407</v>
      </c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69" t="s">
        <v>680</v>
      </c>
      <c r="S29" s="23">
        <v>200</v>
      </c>
      <c r="T29" s="23"/>
      <c r="U29" s="582">
        <v>6</v>
      </c>
      <c r="V29" s="582">
        <v>6.5</v>
      </c>
      <c r="W29" s="582">
        <v>38.5</v>
      </c>
      <c r="X29" s="577">
        <f>U29*4+V29*9+W29*4</f>
        <v>236.5</v>
      </c>
      <c r="Y29" s="9"/>
      <c r="Z29" s="9"/>
      <c r="AA29" s="9"/>
      <c r="AB29" s="9"/>
      <c r="AC29" s="9"/>
      <c r="AD29" s="9"/>
      <c r="AE29" s="9"/>
      <c r="AF29" s="9"/>
      <c r="AG29" s="679"/>
    </row>
    <row r="30" spans="1:33" s="5" customFormat="1" ht="24.75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69" t="s">
        <v>159</v>
      </c>
      <c r="S30" s="23">
        <v>100</v>
      </c>
      <c r="T30" s="23"/>
      <c r="U30" s="579">
        <v>12.625</v>
      </c>
      <c r="V30" s="579">
        <v>15.25</v>
      </c>
      <c r="W30" s="579">
        <v>12.375</v>
      </c>
      <c r="X30" s="577">
        <v>237.25</v>
      </c>
      <c r="Y30" s="9"/>
      <c r="Z30" s="9"/>
      <c r="AA30" s="9"/>
      <c r="AB30" s="9"/>
      <c r="AC30" s="9"/>
      <c r="AD30" s="9"/>
      <c r="AE30" s="9"/>
      <c r="AF30" s="9"/>
      <c r="AG30" s="679"/>
    </row>
    <row r="31" spans="1:33" s="5" customFormat="1" ht="24.75" customHeight="1">
      <c r="A31" s="664"/>
      <c r="B31" s="457"/>
      <c r="C31" s="457"/>
      <c r="D31" s="164"/>
      <c r="E31" s="164"/>
      <c r="F31" s="164"/>
      <c r="G31" s="577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64" t="s">
        <v>682</v>
      </c>
      <c r="S31" s="23">
        <v>200</v>
      </c>
      <c r="T31" s="23"/>
      <c r="U31" s="23">
        <v>2.5</v>
      </c>
      <c r="V31" s="23">
        <v>2.4</v>
      </c>
      <c r="W31" s="24">
        <v>15</v>
      </c>
      <c r="X31" s="577">
        <f>U31*4+V31*9+W31*4</f>
        <v>91.6</v>
      </c>
      <c r="Y31" s="9"/>
      <c r="Z31" s="9"/>
      <c r="AA31" s="9"/>
      <c r="AB31" s="9"/>
      <c r="AC31" s="9"/>
      <c r="AD31" s="9"/>
      <c r="AE31" s="9"/>
      <c r="AF31" s="9"/>
      <c r="AG31" s="679"/>
    </row>
    <row r="32" spans="1:33" s="5" customFormat="1" ht="24.75" customHeight="1">
      <c r="A32" s="669"/>
      <c r="B32" s="23"/>
      <c r="C32" s="23"/>
      <c r="D32" s="582"/>
      <c r="E32" s="582"/>
      <c r="F32" s="582"/>
      <c r="G32" s="577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75" t="s">
        <v>19</v>
      </c>
      <c r="S32" s="164">
        <v>20</v>
      </c>
      <c r="T32" s="164"/>
      <c r="U32" s="582">
        <v>1.7399999999999998</v>
      </c>
      <c r="V32" s="582">
        <v>0.3</v>
      </c>
      <c r="W32" s="582">
        <v>9.419999999999998</v>
      </c>
      <c r="X32" s="577">
        <v>47.339999999999996</v>
      </c>
      <c r="Y32" s="9"/>
      <c r="Z32" s="9"/>
      <c r="AA32" s="9"/>
      <c r="AB32" s="9"/>
      <c r="AC32" s="9"/>
      <c r="AD32" s="9"/>
      <c r="AE32" s="9"/>
      <c r="AF32" s="9"/>
      <c r="AG32" s="679"/>
    </row>
    <row r="33" spans="1:33" s="5" customFormat="1" ht="24.75" customHeight="1">
      <c r="A33" s="669"/>
      <c r="B33" s="23"/>
      <c r="C33" s="23"/>
      <c r="D33" s="579"/>
      <c r="E33" s="579"/>
      <c r="F33" s="579"/>
      <c r="G33" s="577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76" t="s">
        <v>22</v>
      </c>
      <c r="S33" s="23">
        <v>20</v>
      </c>
      <c r="T33" s="23"/>
      <c r="U33" s="24">
        <v>1.32</v>
      </c>
      <c r="V33" s="24">
        <v>0.24</v>
      </c>
      <c r="W33" s="24">
        <v>6.84</v>
      </c>
      <c r="X33" s="28">
        <v>34.8</v>
      </c>
      <c r="Y33" s="9"/>
      <c r="Z33" s="9"/>
      <c r="AA33" s="9"/>
      <c r="AB33" s="9"/>
      <c r="AC33" s="9"/>
      <c r="AD33" s="9"/>
      <c r="AE33" s="9"/>
      <c r="AF33" s="9"/>
      <c r="AG33" s="679"/>
    </row>
    <row r="34" spans="1:33" s="5" customFormat="1" ht="24.75" customHeight="1">
      <c r="A34" s="664"/>
      <c r="B34" s="23"/>
      <c r="C34" s="23"/>
      <c r="D34" s="23"/>
      <c r="E34" s="23"/>
      <c r="F34" s="24"/>
      <c r="G34" s="577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1157" t="s">
        <v>691</v>
      </c>
      <c r="S34" s="1157"/>
      <c r="T34" s="1157"/>
      <c r="U34" s="659">
        <v>4.5</v>
      </c>
      <c r="V34" s="659">
        <v>3.6</v>
      </c>
      <c r="W34" s="659">
        <v>38.5</v>
      </c>
      <c r="X34" s="661">
        <v>204</v>
      </c>
      <c r="Y34" s="682"/>
      <c r="Z34" s="682"/>
      <c r="AA34" s="682"/>
      <c r="AB34" s="682"/>
      <c r="AC34" s="682"/>
      <c r="AD34" s="682"/>
      <c r="AE34" s="682"/>
      <c r="AF34" s="682"/>
      <c r="AG34" s="682"/>
    </row>
    <row r="35" spans="1:33" s="5" customFormat="1" ht="24.75" customHeight="1">
      <c r="A35" s="664"/>
      <c r="B35" s="23"/>
      <c r="C35" s="23"/>
      <c r="D35" s="23"/>
      <c r="E35" s="23"/>
      <c r="F35" s="24"/>
      <c r="G35" s="577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3" t="s">
        <v>685</v>
      </c>
      <c r="S35" s="463">
        <v>80</v>
      </c>
      <c r="T35" s="463"/>
      <c r="U35" s="24">
        <v>4.5</v>
      </c>
      <c r="V35" s="24">
        <v>3.6</v>
      </c>
      <c r="W35" s="24">
        <v>38.5</v>
      </c>
      <c r="X35" s="577">
        <f>U35*4+V35*9+W35*4</f>
        <v>204.4</v>
      </c>
      <c r="Y35" s="9"/>
      <c r="Z35" s="9"/>
      <c r="AA35" s="9"/>
      <c r="AB35" s="9"/>
      <c r="AC35" s="9"/>
      <c r="AD35" s="9"/>
      <c r="AE35" s="9"/>
      <c r="AF35" s="9"/>
      <c r="AG35" s="679"/>
    </row>
    <row r="36" spans="1:37" s="5" customFormat="1" ht="24.75" customHeight="1" hidden="1">
      <c r="A36" s="675"/>
      <c r="B36" s="164"/>
      <c r="C36" s="164"/>
      <c r="D36" s="582"/>
      <c r="E36" s="582"/>
      <c r="F36" s="582"/>
      <c r="G36" s="577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4" t="s">
        <v>557</v>
      </c>
      <c r="S36" s="685"/>
      <c r="T36" s="686"/>
      <c r="U36" s="687">
        <v>4.5</v>
      </c>
      <c r="V36" s="687">
        <v>3.6</v>
      </c>
      <c r="W36" s="687">
        <v>38.5</v>
      </c>
      <c r="X36" s="687">
        <v>204</v>
      </c>
      <c r="Y36" s="9"/>
      <c r="Z36" s="9"/>
      <c r="AA36" s="9"/>
      <c r="AB36" s="9"/>
      <c r="AC36" s="9"/>
      <c r="AD36" s="9"/>
      <c r="AE36" s="9"/>
      <c r="AF36" s="9"/>
      <c r="AG36" s="679"/>
      <c r="AH36" s="20"/>
      <c r="AI36" s="20"/>
      <c r="AJ36" s="20"/>
      <c r="AK36" s="20"/>
    </row>
    <row r="37" spans="1:33" ht="24.75" customHeight="1">
      <c r="A37" s="675"/>
      <c r="B37" s="164"/>
      <c r="C37" s="164"/>
      <c r="D37" s="582"/>
      <c r="E37" s="582"/>
      <c r="F37" s="582"/>
      <c r="G37" s="577"/>
      <c r="H37" s="16"/>
      <c r="I37" s="16"/>
      <c r="J37" s="16"/>
      <c r="K37" s="16"/>
      <c r="L37" s="16"/>
      <c r="M37" s="16"/>
      <c r="N37" s="16"/>
      <c r="O37" s="16"/>
      <c r="P37" s="10">
        <v>79.3</v>
      </c>
      <c r="Q37" s="8" t="e">
        <f>#REF!*P37/1000</f>
        <v>#REF!</v>
      </c>
      <c r="R37" s="1179" t="s">
        <v>557</v>
      </c>
      <c r="S37" s="1179"/>
      <c r="T37" s="1179"/>
      <c r="U37" s="680">
        <f>U34+U22</f>
        <v>4.5</v>
      </c>
      <c r="V37" s="680">
        <f>V34+V22</f>
        <v>3.6</v>
      </c>
      <c r="W37" s="680">
        <f>W34+W22</f>
        <v>38.5</v>
      </c>
      <c r="X37" s="576">
        <v>168.37714285714287</v>
      </c>
      <c r="Y37" s="16"/>
      <c r="Z37" s="16"/>
      <c r="AA37" s="16"/>
      <c r="AB37" s="16"/>
      <c r="AC37" s="16"/>
      <c r="AD37" s="16"/>
      <c r="AE37" s="16"/>
      <c r="AF37" s="16"/>
      <c r="AG37" s="674"/>
    </row>
    <row r="38" spans="1:33" ht="24.75" customHeight="1">
      <c r="A38" s="1151" t="s">
        <v>692</v>
      </c>
      <c r="B38" s="1152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52"/>
      <c r="V38" s="1152"/>
      <c r="W38" s="1152"/>
      <c r="X38" s="1153"/>
      <c r="Y38" s="16"/>
      <c r="Z38" s="16"/>
      <c r="AA38" s="16"/>
      <c r="AB38" s="16"/>
      <c r="AC38" s="16"/>
      <c r="AD38" s="16"/>
      <c r="AE38" s="16"/>
      <c r="AF38" s="16"/>
      <c r="AG38" s="622"/>
    </row>
    <row r="39" spans="1:34" ht="20.25">
      <c r="A39" s="35" t="s">
        <v>779</v>
      </c>
      <c r="F39" s="1161" t="s">
        <v>802</v>
      </c>
      <c r="G39" s="1161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1"/>
      <c r="T39" s="1161"/>
      <c r="U39" s="1161"/>
      <c r="V39" s="1161"/>
      <c r="W39" s="1161"/>
      <c r="X39" s="1161"/>
      <c r="Y39" s="772"/>
      <c r="Z39" s="772"/>
      <c r="AA39" s="772"/>
      <c r="AB39" s="772"/>
      <c r="AC39" s="772"/>
      <c r="AD39" s="772"/>
      <c r="AE39" s="772"/>
      <c r="AF39" s="772"/>
      <c r="AG39" s="772"/>
      <c r="AH39" s="772"/>
    </row>
    <row r="40" spans="1:45" ht="22.5" customHeight="1">
      <c r="A40" s="1158" t="s">
        <v>803</v>
      </c>
      <c r="B40" s="1158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8"/>
      <c r="R40" s="1158"/>
      <c r="S40" s="1158"/>
      <c r="T40" s="1158"/>
      <c r="U40" s="1158"/>
      <c r="V40" s="1158"/>
      <c r="W40" s="1158"/>
      <c r="X40" s="1158"/>
      <c r="Y40" s="652"/>
      <c r="Z40" s="652"/>
      <c r="AA40" s="652"/>
      <c r="AB40" s="652"/>
      <c r="AC40" s="652"/>
      <c r="AD40" s="652"/>
      <c r="AE40" s="652"/>
      <c r="AF40" s="652"/>
      <c r="AM40" s="5"/>
      <c r="AN40" s="5"/>
      <c r="AO40" s="5"/>
      <c r="AP40" s="5"/>
      <c r="AQ40" s="5"/>
      <c r="AR40" s="5"/>
      <c r="AS40" s="5"/>
    </row>
    <row r="41" ht="12.75">
      <c r="Q41" s="650"/>
    </row>
    <row r="42" ht="12.75">
      <c r="Q42" s="650"/>
    </row>
    <row r="43" spans="1:33" ht="21" customHeight="1">
      <c r="A43" s="1159" t="s">
        <v>662</v>
      </c>
      <c r="B43" s="1160"/>
      <c r="C43" s="1160"/>
      <c r="D43" s="1160"/>
      <c r="E43" s="1160"/>
      <c r="F43" s="1160"/>
      <c r="G43" s="1160"/>
      <c r="H43" s="1160"/>
      <c r="I43" s="1160"/>
      <c r="J43" s="1160"/>
      <c r="K43" s="1160"/>
      <c r="L43" s="1160"/>
      <c r="M43" s="1160"/>
      <c r="N43" s="1160"/>
      <c r="O43" s="1160"/>
      <c r="P43" s="1160"/>
      <c r="Q43" s="1160"/>
      <c r="R43" s="1160"/>
      <c r="S43" s="1160"/>
      <c r="T43" s="1160"/>
      <c r="U43" s="1160"/>
      <c r="V43" s="1160"/>
      <c r="W43" s="1160"/>
      <c r="X43" s="1160"/>
      <c r="Y43" s="653"/>
      <c r="Z43" s="653"/>
      <c r="AA43" s="653"/>
      <c r="AB43" s="653"/>
      <c r="AC43" s="653"/>
      <c r="AD43" s="653"/>
      <c r="AE43" s="653"/>
      <c r="AF43" s="653"/>
      <c r="AG43" s="654"/>
    </row>
    <row r="44" spans="1:33" ht="24.75" customHeight="1">
      <c r="A44" s="1124" t="s">
        <v>693</v>
      </c>
      <c r="B44" s="1125"/>
      <c r="C44" s="1125"/>
      <c r="D44" s="1125"/>
      <c r="E44" s="1125"/>
      <c r="F44" s="1125"/>
      <c r="G44" s="1126"/>
      <c r="H44" s="7">
        <v>0.17500000000000002</v>
      </c>
      <c r="I44" s="7">
        <v>0.075</v>
      </c>
      <c r="J44" s="7">
        <v>19.6125</v>
      </c>
      <c r="K44" s="7">
        <v>2.8375</v>
      </c>
      <c r="L44" s="7">
        <v>63.275</v>
      </c>
      <c r="M44" s="7">
        <v>156.125</v>
      </c>
      <c r="N44" s="7">
        <v>23.75</v>
      </c>
      <c r="O44" s="7">
        <v>1.325</v>
      </c>
      <c r="P44" s="10"/>
      <c r="Q44" s="7" t="e">
        <f>SUM(Q45:Q62)</f>
        <v>#REF!</v>
      </c>
      <c r="R44" s="1124" t="s">
        <v>694</v>
      </c>
      <c r="S44" s="1125"/>
      <c r="T44" s="1125"/>
      <c r="U44" s="1125"/>
      <c r="V44" s="1125"/>
      <c r="W44" s="1125"/>
      <c r="X44" s="1126"/>
      <c r="Y44" s="16"/>
      <c r="Z44" s="16"/>
      <c r="AA44" s="16"/>
      <c r="AB44" s="16"/>
      <c r="AC44" s="16"/>
      <c r="AD44" s="16"/>
      <c r="AE44" s="16"/>
      <c r="AF44" s="16"/>
      <c r="AG44" s="622"/>
    </row>
    <row r="45" spans="1:37" ht="24.75" customHeight="1">
      <c r="A45" s="1070" t="s">
        <v>14</v>
      </c>
      <c r="B45" s="1113" t="s">
        <v>666</v>
      </c>
      <c r="C45" s="1070" t="s">
        <v>552</v>
      </c>
      <c r="D45" s="1070"/>
      <c r="E45" s="1070"/>
      <c r="F45" s="1070"/>
      <c r="G45" s="1070"/>
      <c r="H45" s="16"/>
      <c r="I45" s="16"/>
      <c r="J45" s="16"/>
      <c r="K45" s="16"/>
      <c r="L45" s="16"/>
      <c r="M45" s="16"/>
      <c r="N45" s="16"/>
      <c r="O45" s="16"/>
      <c r="P45" s="10"/>
      <c r="Q45" s="8" t="e">
        <f>#REF!*P45/1000</f>
        <v>#REF!</v>
      </c>
      <c r="R45" s="1070" t="s">
        <v>14</v>
      </c>
      <c r="S45" s="1072" t="s">
        <v>666</v>
      </c>
      <c r="T45" s="1070" t="s">
        <v>552</v>
      </c>
      <c r="U45" s="1070"/>
      <c r="V45" s="1070"/>
      <c r="W45" s="1070"/>
      <c r="X45" s="1070"/>
      <c r="Y45" s="16"/>
      <c r="Z45" s="16"/>
      <c r="AA45" s="16"/>
      <c r="AB45" s="16"/>
      <c r="AC45" s="16"/>
      <c r="AD45" s="16"/>
      <c r="AE45" s="16"/>
      <c r="AF45" s="16"/>
      <c r="AG45" s="622"/>
      <c r="AH45" s="5"/>
      <c r="AI45" s="5"/>
      <c r="AJ45" s="5"/>
      <c r="AK45" s="5"/>
    </row>
    <row r="46" spans="1:33" s="5" customFormat="1" ht="24.75" customHeight="1">
      <c r="A46" s="1070"/>
      <c r="B46" s="1114"/>
      <c r="C46" s="1072" t="s">
        <v>168</v>
      </c>
      <c r="D46" s="1070" t="s">
        <v>642</v>
      </c>
      <c r="E46" s="1070" t="s">
        <v>643</v>
      </c>
      <c r="F46" s="1070" t="s">
        <v>644</v>
      </c>
      <c r="G46" s="1070" t="s">
        <v>625</v>
      </c>
      <c r="H46" s="9"/>
      <c r="I46" s="9"/>
      <c r="J46" s="9"/>
      <c r="K46" s="9"/>
      <c r="L46" s="9"/>
      <c r="M46" s="9"/>
      <c r="N46" s="9"/>
      <c r="O46" s="9"/>
      <c r="P46" s="10"/>
      <c r="Q46" s="8" t="e">
        <f>#REF!*P46/1000</f>
        <v>#REF!</v>
      </c>
      <c r="R46" s="1070"/>
      <c r="S46" s="1072"/>
      <c r="T46" s="1072" t="s">
        <v>168</v>
      </c>
      <c r="U46" s="1070" t="s">
        <v>642</v>
      </c>
      <c r="V46" s="1070" t="s">
        <v>643</v>
      </c>
      <c r="W46" s="1070" t="s">
        <v>644</v>
      </c>
      <c r="X46" s="1070" t="s">
        <v>625</v>
      </c>
      <c r="Y46" s="38">
        <v>0.86</v>
      </c>
      <c r="Z46" s="38">
        <v>0.02</v>
      </c>
      <c r="AA46" s="38">
        <v>10.2</v>
      </c>
      <c r="AB46" s="38">
        <v>0</v>
      </c>
      <c r="AC46" s="38">
        <v>58.64</v>
      </c>
      <c r="AD46" s="38">
        <v>42.54</v>
      </c>
      <c r="AE46" s="38">
        <v>6.74</v>
      </c>
      <c r="AF46" s="38">
        <v>0.09</v>
      </c>
      <c r="AG46" s="688"/>
    </row>
    <row r="47" spans="1:37" s="5" customFormat="1" ht="6.75" customHeight="1">
      <c r="A47" s="1070"/>
      <c r="B47" s="1115"/>
      <c r="C47" s="1072"/>
      <c r="D47" s="1070"/>
      <c r="E47" s="1070"/>
      <c r="F47" s="1070"/>
      <c r="G47" s="1070"/>
      <c r="H47" s="9"/>
      <c r="I47" s="9"/>
      <c r="J47" s="9"/>
      <c r="K47" s="9"/>
      <c r="L47" s="9"/>
      <c r="M47" s="9"/>
      <c r="N47" s="9"/>
      <c r="O47" s="9"/>
      <c r="P47" s="10">
        <v>312</v>
      </c>
      <c r="Q47" s="8" t="e">
        <f>#REF!*P47/1000</f>
        <v>#REF!</v>
      </c>
      <c r="R47" s="1070"/>
      <c r="S47" s="1072"/>
      <c r="T47" s="1072"/>
      <c r="U47" s="1070"/>
      <c r="V47" s="1070"/>
      <c r="W47" s="1070"/>
      <c r="X47" s="1070"/>
      <c r="Y47" s="41"/>
      <c r="Z47" s="41"/>
      <c r="AA47" s="41"/>
      <c r="AB47" s="41"/>
      <c r="AC47" s="41"/>
      <c r="AD47" s="41"/>
      <c r="AE47" s="41"/>
      <c r="AF47" s="41"/>
      <c r="AG47" s="622"/>
      <c r="AH47" s="20"/>
      <c r="AI47" s="20"/>
      <c r="AJ47" s="20"/>
      <c r="AK47" s="20"/>
    </row>
    <row r="48" spans="1:33" ht="24.75" customHeight="1">
      <c r="A48" s="1157" t="s">
        <v>677</v>
      </c>
      <c r="B48" s="1157"/>
      <c r="C48" s="1157"/>
      <c r="D48" s="659">
        <f>D49+D50+D51+D53+D54+D55</f>
        <v>33.56857142857143</v>
      </c>
      <c r="E48" s="659">
        <f>E49+E50+E51+E53+E54+E55</f>
        <v>22.77095238095238</v>
      </c>
      <c r="F48" s="659">
        <f>F49+F50+F51+F53+F54+F55</f>
        <v>60.433809523809515</v>
      </c>
      <c r="G48" s="661">
        <f>G49+G50+G51+G53+G54+G55</f>
        <v>580.8780952380954</v>
      </c>
      <c r="H48" s="10"/>
      <c r="I48" s="10"/>
      <c r="J48" s="10"/>
      <c r="K48" s="10"/>
      <c r="L48" s="10"/>
      <c r="M48" s="10"/>
      <c r="N48" s="10"/>
      <c r="O48" s="10"/>
      <c r="P48" s="10">
        <v>40.3</v>
      </c>
      <c r="Q48" s="8" t="e">
        <f>#REF!*P48/1000</f>
        <v>#REF!</v>
      </c>
      <c r="R48" s="1154" t="s">
        <v>678</v>
      </c>
      <c r="S48" s="1155"/>
      <c r="T48" s="1156"/>
      <c r="U48" s="659">
        <f>U49+U50+U51+U53+U54+U55</f>
        <v>48.766666666666666</v>
      </c>
      <c r="V48" s="659">
        <f>V49+V50+V51+V53+V54+V55</f>
        <v>29.41888888888889</v>
      </c>
      <c r="W48" s="659">
        <f>W49+W50+W51+W53+W54+W55</f>
        <v>61.79222222222222</v>
      </c>
      <c r="X48" s="661">
        <f>X49+X50+X51+X53+X54+X55</f>
        <v>706.9355555555555</v>
      </c>
      <c r="Y48" s="38"/>
      <c r="Z48" s="38"/>
      <c r="AA48" s="38"/>
      <c r="AB48" s="38"/>
      <c r="AC48" s="38"/>
      <c r="AD48" s="38"/>
      <c r="AE48" s="38"/>
      <c r="AF48" s="38"/>
      <c r="AG48" s="689"/>
    </row>
    <row r="49" spans="1:33" ht="24.75" customHeight="1">
      <c r="A49" s="669" t="s">
        <v>559</v>
      </c>
      <c r="B49" s="23">
        <v>40</v>
      </c>
      <c r="C49" s="23"/>
      <c r="D49" s="24">
        <v>4.78</v>
      </c>
      <c r="E49" s="24">
        <v>4.05</v>
      </c>
      <c r="F49" s="24">
        <v>0.25</v>
      </c>
      <c r="G49" s="28">
        <v>56.5</v>
      </c>
      <c r="H49" s="9"/>
      <c r="I49" s="9"/>
      <c r="J49" s="9"/>
      <c r="K49" s="9"/>
      <c r="L49" s="9"/>
      <c r="M49" s="9"/>
      <c r="N49" s="9"/>
      <c r="O49" s="9"/>
      <c r="P49" s="10">
        <v>37.57</v>
      </c>
      <c r="Q49" s="8" t="e">
        <f>#REF!*P49/1000</f>
        <v>#REF!</v>
      </c>
      <c r="R49" s="669" t="s">
        <v>559</v>
      </c>
      <c r="S49" s="23">
        <v>40</v>
      </c>
      <c r="T49" s="23"/>
      <c r="U49" s="24">
        <v>4.78</v>
      </c>
      <c r="V49" s="24">
        <v>4.05</v>
      </c>
      <c r="W49" s="24">
        <v>0.25</v>
      </c>
      <c r="X49" s="28">
        <v>56.5</v>
      </c>
      <c r="Y49" s="38"/>
      <c r="Z49" s="38"/>
      <c r="AA49" s="38"/>
      <c r="AB49" s="38"/>
      <c r="AC49" s="38"/>
      <c r="AD49" s="38"/>
      <c r="AE49" s="38"/>
      <c r="AF49" s="38"/>
      <c r="AG49" s="662"/>
    </row>
    <row r="50" spans="1:33" ht="24.75" customHeight="1">
      <c r="A50" s="678" t="s">
        <v>695</v>
      </c>
      <c r="B50" s="168">
        <v>90</v>
      </c>
      <c r="C50" s="168"/>
      <c r="D50" s="581">
        <v>22</v>
      </c>
      <c r="E50" s="581">
        <v>10.266666666666667</v>
      </c>
      <c r="F50" s="582">
        <v>0.4666666666666667</v>
      </c>
      <c r="G50" s="577">
        <v>182.2666666666667</v>
      </c>
      <c r="H50" s="16"/>
      <c r="I50" s="16"/>
      <c r="J50" s="16"/>
      <c r="K50" s="16"/>
      <c r="L50" s="16"/>
      <c r="M50" s="16"/>
      <c r="N50" s="16"/>
      <c r="O50" s="16"/>
      <c r="P50" s="10">
        <v>19.5</v>
      </c>
      <c r="Q50" s="8" t="e">
        <f>#REF!*P50/1000</f>
        <v>#REF!</v>
      </c>
      <c r="R50" s="678" t="s">
        <v>233</v>
      </c>
      <c r="S50" s="168" t="s">
        <v>696</v>
      </c>
      <c r="T50" s="168"/>
      <c r="U50" s="581">
        <v>33</v>
      </c>
      <c r="V50" s="581">
        <v>15.4</v>
      </c>
      <c r="W50" s="582">
        <v>0.7</v>
      </c>
      <c r="X50" s="577">
        <f>U50*4+V50*9+W50*4</f>
        <v>273.40000000000003</v>
      </c>
      <c r="Y50" s="38"/>
      <c r="Z50" s="38"/>
      <c r="AA50" s="38"/>
      <c r="AB50" s="38"/>
      <c r="AC50" s="38"/>
      <c r="AD50" s="38"/>
      <c r="AE50" s="38"/>
      <c r="AF50" s="38"/>
      <c r="AG50" s="688"/>
    </row>
    <row r="51" spans="1:37" ht="24.75" customHeight="1">
      <c r="A51" s="664" t="s">
        <v>503</v>
      </c>
      <c r="B51" s="28">
        <v>180</v>
      </c>
      <c r="C51" s="28"/>
      <c r="D51" s="582">
        <v>4.2</v>
      </c>
      <c r="E51" s="582">
        <v>8</v>
      </c>
      <c r="F51" s="582">
        <v>20.9</v>
      </c>
      <c r="G51" s="595">
        <v>172.4</v>
      </c>
      <c r="H51" s="9"/>
      <c r="I51" s="9"/>
      <c r="J51" s="9"/>
      <c r="K51" s="9"/>
      <c r="L51" s="9"/>
      <c r="M51" s="9"/>
      <c r="N51" s="9"/>
      <c r="O51" s="9"/>
      <c r="P51" s="10">
        <v>72.8</v>
      </c>
      <c r="Q51" s="8" t="e">
        <f>#REF!*P51/1000</f>
        <v>#REF!</v>
      </c>
      <c r="R51" s="664" t="s">
        <v>566</v>
      </c>
      <c r="S51" s="28">
        <v>200</v>
      </c>
      <c r="T51" s="28"/>
      <c r="U51" s="582">
        <v>4.666666666666667</v>
      </c>
      <c r="V51" s="582">
        <v>8.88888888888889</v>
      </c>
      <c r="W51" s="582">
        <v>23.22222222222222</v>
      </c>
      <c r="X51" s="595">
        <v>191.55555555555554</v>
      </c>
      <c r="Y51" s="38"/>
      <c r="Z51" s="38"/>
      <c r="AA51" s="38"/>
      <c r="AB51" s="38"/>
      <c r="AC51" s="38"/>
      <c r="AD51" s="38"/>
      <c r="AE51" s="38"/>
      <c r="AF51" s="38"/>
      <c r="AG51" s="688"/>
      <c r="AH51" s="5"/>
      <c r="AI51" s="5"/>
      <c r="AJ51" s="5"/>
      <c r="AK51" s="5"/>
    </row>
    <row r="52" spans="1:33" s="5" customFormat="1" ht="24.75" customHeight="1">
      <c r="A52" s="46" t="s">
        <v>140</v>
      </c>
      <c r="B52" s="14"/>
      <c r="C52" s="14"/>
      <c r="D52" s="14"/>
      <c r="E52" s="28"/>
      <c r="F52" s="14"/>
      <c r="G52" s="14"/>
      <c r="H52" s="16"/>
      <c r="I52" s="16"/>
      <c r="J52" s="16"/>
      <c r="K52" s="16"/>
      <c r="L52" s="16"/>
      <c r="M52" s="16"/>
      <c r="N52" s="16"/>
      <c r="O52" s="16"/>
      <c r="P52" s="10">
        <v>79.3</v>
      </c>
      <c r="Q52" s="8" t="e">
        <f>#REF!*P52/1000</f>
        <v>#REF!</v>
      </c>
      <c r="R52" s="46" t="s">
        <v>140</v>
      </c>
      <c r="S52" s="14"/>
      <c r="T52" s="14"/>
      <c r="U52" s="14"/>
      <c r="V52" s="28"/>
      <c r="W52" s="14"/>
      <c r="X52" s="14"/>
      <c r="Y52" s="10"/>
      <c r="Z52" s="10"/>
      <c r="AA52" s="10"/>
      <c r="AB52" s="10"/>
      <c r="AC52" s="10"/>
      <c r="AD52" s="10"/>
      <c r="AE52" s="10"/>
      <c r="AF52" s="10"/>
      <c r="AG52" s="688"/>
    </row>
    <row r="53" spans="1:33" s="5" customFormat="1" ht="24.75" customHeight="1">
      <c r="A53" s="669" t="s">
        <v>697</v>
      </c>
      <c r="B53" s="23">
        <v>200</v>
      </c>
      <c r="C53" s="23"/>
      <c r="D53" s="24">
        <v>0</v>
      </c>
      <c r="E53" s="24">
        <v>0</v>
      </c>
      <c r="F53" s="24">
        <v>25</v>
      </c>
      <c r="G53" s="576">
        <f>F53*4+E53*9+D53*4</f>
        <v>100</v>
      </c>
      <c r="H53" s="9"/>
      <c r="I53" s="9"/>
      <c r="J53" s="9"/>
      <c r="K53" s="9"/>
      <c r="L53" s="9"/>
      <c r="M53" s="9"/>
      <c r="N53" s="9"/>
      <c r="O53" s="9"/>
      <c r="P53" s="10"/>
      <c r="Q53" s="8"/>
      <c r="R53" s="690" t="s">
        <v>134</v>
      </c>
      <c r="S53" s="439">
        <v>200</v>
      </c>
      <c r="T53" s="439"/>
      <c r="U53" s="24">
        <v>0.2</v>
      </c>
      <c r="V53" s="24">
        <v>0</v>
      </c>
      <c r="W53" s="24">
        <v>5.1</v>
      </c>
      <c r="X53" s="595">
        <f>W53*4+V53*9+U53*4</f>
        <v>21.2</v>
      </c>
      <c r="Y53" s="10"/>
      <c r="Z53" s="10"/>
      <c r="AA53" s="10"/>
      <c r="AB53" s="10"/>
      <c r="AC53" s="10"/>
      <c r="AD53" s="10"/>
      <c r="AE53" s="10"/>
      <c r="AF53" s="10"/>
      <c r="AG53" s="622"/>
    </row>
    <row r="54" spans="1:33" s="5" customFormat="1" ht="24.75" customHeight="1">
      <c r="A54" s="676" t="s">
        <v>22</v>
      </c>
      <c r="B54" s="23">
        <v>15</v>
      </c>
      <c r="C54" s="23"/>
      <c r="D54" s="24">
        <v>0.8485714285714285</v>
      </c>
      <c r="E54" s="24">
        <v>0.15428571428571428</v>
      </c>
      <c r="F54" s="24">
        <v>4.397142857142857</v>
      </c>
      <c r="G54" s="28">
        <v>22.371428571428574</v>
      </c>
      <c r="H54" s="16"/>
      <c r="I54" s="16"/>
      <c r="J54" s="16"/>
      <c r="K54" s="16"/>
      <c r="L54" s="16"/>
      <c r="M54" s="16"/>
      <c r="N54" s="16"/>
      <c r="O54" s="16"/>
      <c r="P54" s="10">
        <v>166.11</v>
      </c>
      <c r="Q54" s="8" t="e">
        <f>#REF!*P54/1000</f>
        <v>#REF!</v>
      </c>
      <c r="R54" s="676" t="s">
        <v>22</v>
      </c>
      <c r="S54" s="23">
        <v>40</v>
      </c>
      <c r="T54" s="23"/>
      <c r="U54" s="24">
        <v>2.64</v>
      </c>
      <c r="V54" s="24">
        <v>0.4800000000000001</v>
      </c>
      <c r="W54" s="24">
        <v>13.68</v>
      </c>
      <c r="X54" s="28">
        <v>69.6</v>
      </c>
      <c r="Y54" s="7">
        <v>0</v>
      </c>
      <c r="Z54" s="7">
        <v>0.05</v>
      </c>
      <c r="AA54" s="7">
        <v>0</v>
      </c>
      <c r="AB54" s="7">
        <v>0</v>
      </c>
      <c r="AC54" s="7">
        <v>2.05</v>
      </c>
      <c r="AD54" s="7">
        <v>6.65</v>
      </c>
      <c r="AE54" s="7">
        <v>2</v>
      </c>
      <c r="AF54" s="7">
        <v>0.1</v>
      </c>
      <c r="AG54" s="688"/>
    </row>
    <row r="55" spans="1:37" s="5" customFormat="1" ht="24.75" customHeight="1" hidden="1">
      <c r="A55" s="675" t="s">
        <v>19</v>
      </c>
      <c r="B55" s="164">
        <v>20</v>
      </c>
      <c r="C55" s="164"/>
      <c r="D55" s="582">
        <v>1.7399999999999998</v>
      </c>
      <c r="E55" s="582">
        <v>0.3</v>
      </c>
      <c r="F55" s="582">
        <v>9.419999999999998</v>
      </c>
      <c r="G55" s="577">
        <v>47.339999999999996</v>
      </c>
      <c r="H55" s="16"/>
      <c r="I55" s="16"/>
      <c r="J55" s="16"/>
      <c r="K55" s="16"/>
      <c r="L55" s="16"/>
      <c r="M55" s="16"/>
      <c r="N55" s="16"/>
      <c r="O55" s="16"/>
      <c r="P55" s="10">
        <v>23.4</v>
      </c>
      <c r="Q55" s="8" t="e">
        <f>#REF!*P55/1000</f>
        <v>#REF!</v>
      </c>
      <c r="R55" s="675" t="s">
        <v>19</v>
      </c>
      <c r="S55" s="164">
        <v>40</v>
      </c>
      <c r="T55" s="164"/>
      <c r="U55" s="582">
        <v>3.48</v>
      </c>
      <c r="V55" s="582">
        <v>0.6</v>
      </c>
      <c r="W55" s="582">
        <v>18.84</v>
      </c>
      <c r="X55" s="577">
        <v>94.67999999999998</v>
      </c>
      <c r="Y55" s="691"/>
      <c r="Z55" s="691"/>
      <c r="AA55" s="691"/>
      <c r="AB55" s="691"/>
      <c r="AC55" s="691"/>
      <c r="AD55" s="691"/>
      <c r="AE55" s="691"/>
      <c r="AF55" s="691"/>
      <c r="AG55" s="688"/>
      <c r="AH55" s="20"/>
      <c r="AI55" s="20"/>
      <c r="AJ55" s="20"/>
      <c r="AK55" s="20"/>
    </row>
    <row r="56" spans="1:37" ht="24.75" customHeight="1">
      <c r="A56" s="1157" t="s">
        <v>683</v>
      </c>
      <c r="B56" s="1157"/>
      <c r="C56" s="1157"/>
      <c r="D56" s="659">
        <v>5</v>
      </c>
      <c r="E56" s="659">
        <v>7.3</v>
      </c>
      <c r="F56" s="659">
        <v>41</v>
      </c>
      <c r="G56" s="661">
        <v>248</v>
      </c>
      <c r="H56" s="16"/>
      <c r="I56" s="16"/>
      <c r="J56" s="16"/>
      <c r="K56" s="16"/>
      <c r="L56" s="16"/>
      <c r="M56" s="16"/>
      <c r="N56" s="16"/>
      <c r="O56" s="16"/>
      <c r="P56" s="10"/>
      <c r="Q56" s="8"/>
      <c r="R56" s="1154" t="s">
        <v>698</v>
      </c>
      <c r="S56" s="1155"/>
      <c r="T56" s="1156"/>
      <c r="U56" s="659">
        <f>U57+U59+U58</f>
        <v>5.2</v>
      </c>
      <c r="V56" s="659">
        <f>V57+V59+V58</f>
        <v>7.5</v>
      </c>
      <c r="W56" s="659">
        <f>W57+W59+W58</f>
        <v>31.8</v>
      </c>
      <c r="X56" s="661">
        <f>X57+X59+X58</f>
        <v>215.5</v>
      </c>
      <c r="Y56" s="38">
        <v>0</v>
      </c>
      <c r="Z56" s="38">
        <v>0.0225</v>
      </c>
      <c r="AA56" s="38">
        <v>0</v>
      </c>
      <c r="AB56" s="38">
        <v>0.175</v>
      </c>
      <c r="AC56" s="38">
        <v>4.3</v>
      </c>
      <c r="AD56" s="38">
        <v>19.3</v>
      </c>
      <c r="AE56" s="38">
        <v>5.749999999999999</v>
      </c>
      <c r="AF56" s="38">
        <v>0.475</v>
      </c>
      <c r="AG56" s="688"/>
      <c r="AH56" s="5"/>
      <c r="AI56" s="5"/>
      <c r="AJ56" s="5"/>
      <c r="AK56" s="5"/>
    </row>
    <row r="57" spans="1:33" s="5" customFormat="1" ht="24.75" customHeight="1">
      <c r="A57" s="669" t="s">
        <v>699</v>
      </c>
      <c r="B57" s="23">
        <v>45</v>
      </c>
      <c r="C57" s="23"/>
      <c r="D57" s="24">
        <v>3.9</v>
      </c>
      <c r="E57" s="24">
        <v>6.9</v>
      </c>
      <c r="F57" s="24">
        <v>14.3</v>
      </c>
      <c r="G57" s="28">
        <f>F57*4+E57*9+D57*4</f>
        <v>134.9</v>
      </c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69" t="s">
        <v>699</v>
      </c>
      <c r="S57" s="23">
        <v>45</v>
      </c>
      <c r="T57" s="23"/>
      <c r="U57" s="24">
        <v>3.9</v>
      </c>
      <c r="V57" s="24">
        <v>6.9</v>
      </c>
      <c r="W57" s="24">
        <v>14.3</v>
      </c>
      <c r="X57" s="28">
        <f>W57*4+V57*9+U57*4</f>
        <v>134.9</v>
      </c>
      <c r="Y57" s="9"/>
      <c r="Z57" s="9"/>
      <c r="AA57" s="9"/>
      <c r="AB57" s="9"/>
      <c r="AC57" s="9"/>
      <c r="AD57" s="9"/>
      <c r="AE57" s="9"/>
      <c r="AF57" s="9"/>
      <c r="AG57" s="679"/>
    </row>
    <row r="58" spans="1:33" s="5" customFormat="1" ht="24.75" customHeight="1">
      <c r="A58" s="692" t="s">
        <v>700</v>
      </c>
      <c r="B58" s="165">
        <v>100</v>
      </c>
      <c r="C58" s="165"/>
      <c r="D58" s="581">
        <v>0.9444444444444444</v>
      </c>
      <c r="E58" s="581">
        <v>0.44444444444444436</v>
      </c>
      <c r="F58" s="581">
        <v>13</v>
      </c>
      <c r="G58" s="577">
        <v>59.77777777777777</v>
      </c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92" t="s">
        <v>700</v>
      </c>
      <c r="S58" s="165">
        <v>110</v>
      </c>
      <c r="T58" s="165"/>
      <c r="U58" s="581">
        <v>1.3</v>
      </c>
      <c r="V58" s="581">
        <v>0.6</v>
      </c>
      <c r="W58" s="581">
        <v>17.5</v>
      </c>
      <c r="X58" s="577">
        <f>U58*4+V58*9+W58*4</f>
        <v>80.6</v>
      </c>
      <c r="Y58" s="9"/>
      <c r="Z58" s="9"/>
      <c r="AA58" s="9"/>
      <c r="AB58" s="9"/>
      <c r="AC58" s="9"/>
      <c r="AD58" s="9"/>
      <c r="AE58" s="9"/>
      <c r="AF58" s="9"/>
      <c r="AG58" s="679"/>
    </row>
    <row r="59" spans="1:33" s="5" customFormat="1" ht="24.75" customHeight="1" hidden="1">
      <c r="A59" s="49"/>
      <c r="B59" s="49"/>
      <c r="C59" s="165"/>
      <c r="D59" s="581"/>
      <c r="E59" s="581"/>
      <c r="F59" s="581"/>
      <c r="G59" s="577"/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1174"/>
      <c r="S59" s="1175"/>
      <c r="T59" s="23"/>
      <c r="U59" s="23"/>
      <c r="V59" s="24"/>
      <c r="W59" s="23"/>
      <c r="X59" s="23"/>
      <c r="Y59" s="9"/>
      <c r="Z59" s="9"/>
      <c r="AA59" s="9"/>
      <c r="AB59" s="9"/>
      <c r="AC59" s="9"/>
      <c r="AD59" s="9"/>
      <c r="AE59" s="9"/>
      <c r="AF59" s="9"/>
      <c r="AG59" s="679"/>
    </row>
    <row r="60" spans="1:33" s="5" customFormat="1" ht="24.75" customHeight="1">
      <c r="A60" s="681" t="s">
        <v>557</v>
      </c>
      <c r="B60" s="681"/>
      <c r="C60" s="681"/>
      <c r="D60" s="693">
        <f>D48+D56</f>
        <v>38.56857142857143</v>
      </c>
      <c r="E60" s="693">
        <f>E48+E56</f>
        <v>30.07095238095238</v>
      </c>
      <c r="F60" s="693">
        <f>F48+F56</f>
        <v>101.43380952380951</v>
      </c>
      <c r="G60" s="693">
        <f>G48+G56</f>
        <v>828.8780952380954</v>
      </c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 t="s">
        <v>557</v>
      </c>
      <c r="S60" s="681"/>
      <c r="T60" s="681"/>
      <c r="U60" s="693">
        <f>U48+U56</f>
        <v>53.96666666666667</v>
      </c>
      <c r="V60" s="693">
        <f>V48+V56</f>
        <v>36.91888888888889</v>
      </c>
      <c r="W60" s="693">
        <f>W48+W56</f>
        <v>93.59222222222222</v>
      </c>
      <c r="X60" s="693">
        <f>X48+X56</f>
        <v>922.4355555555555</v>
      </c>
      <c r="Y60" s="9"/>
      <c r="Z60" s="9"/>
      <c r="AA60" s="9"/>
      <c r="AB60" s="9"/>
      <c r="AC60" s="9"/>
      <c r="AD60" s="9"/>
      <c r="AE60" s="9"/>
      <c r="AF60" s="9"/>
      <c r="AG60" s="679"/>
    </row>
    <row r="61" spans="1:33" s="5" customFormat="1" ht="24.75" customHeight="1">
      <c r="A61" s="681"/>
      <c r="B61" s="681"/>
      <c r="C61" s="681"/>
      <c r="D61" s="681"/>
      <c r="E61" s="681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1154" t="s">
        <v>688</v>
      </c>
      <c r="S61" s="1155"/>
      <c r="T61" s="1156"/>
      <c r="U61" s="659">
        <f>U62+U63+U64+U66+U67+U68</f>
        <v>48.766666666666666</v>
      </c>
      <c r="V61" s="659">
        <f>V62+V63+V64+V66+V67+V68</f>
        <v>29.41888888888889</v>
      </c>
      <c r="W61" s="659">
        <f>W62+W63+W64+W66+W67+W68</f>
        <v>61.79222222222222</v>
      </c>
      <c r="X61" s="661">
        <f>X62+X63+X64+X66+X67+X68</f>
        <v>706.9355555555555</v>
      </c>
      <c r="Y61" s="9"/>
      <c r="Z61" s="9"/>
      <c r="AA61" s="9"/>
      <c r="AB61" s="9"/>
      <c r="AC61" s="9"/>
      <c r="AD61" s="9"/>
      <c r="AE61" s="9"/>
      <c r="AF61" s="9"/>
      <c r="AG61" s="679"/>
    </row>
    <row r="62" spans="1:37" s="5" customFormat="1" ht="24.75" customHeight="1">
      <c r="A62" s="1154" t="s">
        <v>689</v>
      </c>
      <c r="B62" s="1155"/>
      <c r="C62" s="1155"/>
      <c r="D62" s="1155"/>
      <c r="E62" s="1155"/>
      <c r="F62" s="1155"/>
      <c r="G62" s="1156"/>
      <c r="H62" s="16"/>
      <c r="I62" s="16"/>
      <c r="J62" s="16"/>
      <c r="K62" s="16"/>
      <c r="L62" s="16"/>
      <c r="M62" s="16"/>
      <c r="N62" s="16"/>
      <c r="O62" s="16"/>
      <c r="P62" s="10">
        <v>380.78</v>
      </c>
      <c r="Q62" s="8" t="e">
        <f>#REF!*P62/1000</f>
        <v>#REF!</v>
      </c>
      <c r="R62" s="669" t="s">
        <v>559</v>
      </c>
      <c r="S62" s="23">
        <v>40</v>
      </c>
      <c r="T62" s="23"/>
      <c r="U62" s="24">
        <v>4.78</v>
      </c>
      <c r="V62" s="24">
        <v>4.05</v>
      </c>
      <c r="W62" s="24">
        <v>0.25</v>
      </c>
      <c r="X62" s="28">
        <v>56.5</v>
      </c>
      <c r="Y62" s="14"/>
      <c r="Z62" s="14"/>
      <c r="AA62" s="14"/>
      <c r="AB62" s="14"/>
      <c r="AC62" s="14"/>
      <c r="AD62" s="14"/>
      <c r="AE62" s="14"/>
      <c r="AF62" s="14"/>
      <c r="AG62" s="688"/>
      <c r="AH62" s="20"/>
      <c r="AI62" s="20"/>
      <c r="AJ62" s="20"/>
      <c r="AK62" s="20"/>
    </row>
    <row r="63" spans="1:33" ht="24.75" customHeight="1">
      <c r="A63" s="681" t="s">
        <v>701</v>
      </c>
      <c r="B63" s="681" t="s">
        <v>564</v>
      </c>
      <c r="C63" s="681"/>
      <c r="D63" s="681">
        <v>8.1</v>
      </c>
      <c r="E63" s="681">
        <v>3.9</v>
      </c>
      <c r="F63" s="681">
        <v>11.2</v>
      </c>
      <c r="G63" s="681">
        <v>112</v>
      </c>
      <c r="H63" s="38">
        <v>0.86</v>
      </c>
      <c r="I63" s="38">
        <v>0.02</v>
      </c>
      <c r="J63" s="38">
        <v>10.2</v>
      </c>
      <c r="K63" s="38">
        <v>0</v>
      </c>
      <c r="L63" s="38">
        <v>58.64</v>
      </c>
      <c r="M63" s="38">
        <v>42.54</v>
      </c>
      <c r="N63" s="38">
        <v>6.74</v>
      </c>
      <c r="O63" s="38">
        <v>0.09</v>
      </c>
      <c r="P63" s="7"/>
      <c r="Q63" s="38" t="e">
        <f>SUM(Q64:Q70)</f>
        <v>#REF!</v>
      </c>
      <c r="R63" s="678" t="s">
        <v>233</v>
      </c>
      <c r="S63" s="168" t="s">
        <v>696</v>
      </c>
      <c r="T63" s="168"/>
      <c r="U63" s="581">
        <v>33</v>
      </c>
      <c r="V63" s="581">
        <v>15.4</v>
      </c>
      <c r="W63" s="582">
        <v>0.7</v>
      </c>
      <c r="X63" s="577">
        <f>U63*4+V63*9+W63*4</f>
        <v>273.40000000000003</v>
      </c>
      <c r="Y63" s="14"/>
      <c r="Z63" s="14"/>
      <c r="AA63" s="14"/>
      <c r="AB63" s="14"/>
      <c r="AC63" s="14"/>
      <c r="AD63" s="14"/>
      <c r="AE63" s="14"/>
      <c r="AF63" s="14"/>
      <c r="AG63" s="688"/>
    </row>
    <row r="64" spans="1:37" ht="24.75" customHeight="1">
      <c r="A64" s="681"/>
      <c r="B64" s="681"/>
      <c r="C64" s="681"/>
      <c r="D64" s="681"/>
      <c r="E64" s="681"/>
      <c r="F64" s="681"/>
      <c r="G64" s="681"/>
      <c r="H64" s="41"/>
      <c r="I64" s="41"/>
      <c r="J64" s="41"/>
      <c r="K64" s="41"/>
      <c r="L64" s="41"/>
      <c r="M64" s="41"/>
      <c r="N64" s="41"/>
      <c r="O64" s="41"/>
      <c r="P64" s="85">
        <v>230.1</v>
      </c>
      <c r="Q64" s="8" t="e">
        <f>#REF!*P64/1000</f>
        <v>#REF!</v>
      </c>
      <c r="R64" s="664" t="s">
        <v>566</v>
      </c>
      <c r="S64" s="28">
        <v>200</v>
      </c>
      <c r="T64" s="28"/>
      <c r="U64" s="582">
        <v>4.666666666666667</v>
      </c>
      <c r="V64" s="582">
        <v>8.88888888888889</v>
      </c>
      <c r="W64" s="582">
        <v>23.22222222222222</v>
      </c>
      <c r="X64" s="595">
        <v>191.55555555555554</v>
      </c>
      <c r="Y64" s="659">
        <f aca="true" t="shared" si="2" ref="Y64:AF64">Y65+Y66</f>
        <v>0.33999999999999997</v>
      </c>
      <c r="Z64" s="659">
        <f t="shared" si="2"/>
        <v>0.132</v>
      </c>
      <c r="AA64" s="659">
        <f t="shared" si="2"/>
        <v>24.768</v>
      </c>
      <c r="AB64" s="659">
        <f t="shared" si="2"/>
        <v>1.2</v>
      </c>
      <c r="AC64" s="659">
        <f t="shared" si="2"/>
        <v>74.35</v>
      </c>
      <c r="AD64" s="659">
        <f t="shared" si="2"/>
        <v>117.916</v>
      </c>
      <c r="AE64" s="659">
        <f t="shared" si="2"/>
        <v>21.912</v>
      </c>
      <c r="AF64" s="659">
        <f t="shared" si="2"/>
        <v>1.908</v>
      </c>
      <c r="AG64" s="688"/>
      <c r="AH64" s="426"/>
      <c r="AI64" s="426"/>
      <c r="AJ64" s="426"/>
      <c r="AK64" s="426"/>
    </row>
    <row r="65" spans="1:37" ht="24.75" customHeight="1">
      <c r="A65" s="681"/>
      <c r="B65" s="681"/>
      <c r="C65" s="681"/>
      <c r="D65" s="681"/>
      <c r="E65" s="681"/>
      <c r="F65" s="681"/>
      <c r="G65" s="681"/>
      <c r="H65" s="38"/>
      <c r="I65" s="38"/>
      <c r="J65" s="38"/>
      <c r="K65" s="38"/>
      <c r="L65" s="38"/>
      <c r="M65" s="38"/>
      <c r="N65" s="38"/>
      <c r="O65" s="38"/>
      <c r="P65" s="587">
        <v>37.05</v>
      </c>
      <c r="Q65" s="8" t="e">
        <f>#REF!*P65/1000</f>
        <v>#REF!</v>
      </c>
      <c r="R65" s="46" t="s">
        <v>140</v>
      </c>
      <c r="S65" s="14"/>
      <c r="T65" s="14"/>
      <c r="U65" s="14"/>
      <c r="V65" s="28"/>
      <c r="W65" s="14"/>
      <c r="X65" s="14"/>
      <c r="Y65" s="38">
        <v>0.18</v>
      </c>
      <c r="Z65" s="38">
        <v>0.132</v>
      </c>
      <c r="AA65" s="38">
        <v>24.768</v>
      </c>
      <c r="AB65" s="38">
        <v>1.2</v>
      </c>
      <c r="AC65" s="38">
        <v>55.44</v>
      </c>
      <c r="AD65" s="38">
        <v>104.916</v>
      </c>
      <c r="AE65" s="38">
        <v>17.712</v>
      </c>
      <c r="AF65" s="38">
        <v>1.128</v>
      </c>
      <c r="AG65" s="688"/>
      <c r="AH65" s="52"/>
      <c r="AI65" s="432"/>
      <c r="AJ65" s="432"/>
      <c r="AK65" s="426"/>
    </row>
    <row r="66" spans="1:37" ht="24.75" customHeight="1">
      <c r="A66" s="681"/>
      <c r="B66" s="681"/>
      <c r="C66" s="681"/>
      <c r="D66" s="681"/>
      <c r="E66" s="681"/>
      <c r="F66" s="681"/>
      <c r="G66" s="681"/>
      <c r="H66" s="38"/>
      <c r="I66" s="38"/>
      <c r="J66" s="38"/>
      <c r="K66" s="38"/>
      <c r="L66" s="38"/>
      <c r="M66" s="38"/>
      <c r="N66" s="38"/>
      <c r="O66" s="38"/>
      <c r="P66" s="587">
        <v>37.57</v>
      </c>
      <c r="Q66" s="8" t="e">
        <f>#REF!*P66/1000</f>
        <v>#REF!</v>
      </c>
      <c r="R66" s="690" t="s">
        <v>702</v>
      </c>
      <c r="S66" s="439">
        <v>200</v>
      </c>
      <c r="T66" s="439"/>
      <c r="U66" s="24">
        <v>0.2</v>
      </c>
      <c r="V66" s="24">
        <v>0</v>
      </c>
      <c r="W66" s="24">
        <v>5.1</v>
      </c>
      <c r="X66" s="595">
        <f>W66*4+V66*9+U66*4</f>
        <v>21.2</v>
      </c>
      <c r="Y66" s="7">
        <v>0.16</v>
      </c>
      <c r="Z66" s="7">
        <v>0</v>
      </c>
      <c r="AA66" s="7">
        <v>0</v>
      </c>
      <c r="AB66" s="7">
        <v>0</v>
      </c>
      <c r="AC66" s="7">
        <v>18.91</v>
      </c>
      <c r="AD66" s="7">
        <v>13</v>
      </c>
      <c r="AE66" s="7">
        <v>4.2</v>
      </c>
      <c r="AF66" s="7">
        <v>0.78</v>
      </c>
      <c r="AG66" s="688"/>
      <c r="AH66" s="52"/>
      <c r="AI66" s="432"/>
      <c r="AJ66" s="432"/>
      <c r="AK66" s="426"/>
    </row>
    <row r="67" spans="1:37" ht="24.75" customHeight="1">
      <c r="A67" s="681"/>
      <c r="B67" s="681"/>
      <c r="C67" s="681"/>
      <c r="D67" s="681"/>
      <c r="E67" s="681"/>
      <c r="F67" s="681"/>
      <c r="G67" s="681"/>
      <c r="H67" s="38"/>
      <c r="I67" s="38"/>
      <c r="J67" s="38"/>
      <c r="K67" s="38"/>
      <c r="L67" s="38"/>
      <c r="M67" s="38"/>
      <c r="N67" s="38"/>
      <c r="O67" s="38"/>
      <c r="P67" s="7"/>
      <c r="Q67" s="8" t="e">
        <f>#REF!*P67/1000</f>
        <v>#REF!</v>
      </c>
      <c r="R67" s="676" t="s">
        <v>22</v>
      </c>
      <c r="S67" s="23">
        <v>40</v>
      </c>
      <c r="T67" s="23"/>
      <c r="U67" s="24">
        <v>2.64</v>
      </c>
      <c r="V67" s="24">
        <v>0.4800000000000001</v>
      </c>
      <c r="W67" s="24">
        <v>13.68</v>
      </c>
      <c r="X67" s="28">
        <v>69.6</v>
      </c>
      <c r="Y67" s="14"/>
      <c r="Z67" s="14"/>
      <c r="AA67" s="14"/>
      <c r="AB67" s="14"/>
      <c r="AC67" s="14"/>
      <c r="AD67" s="14"/>
      <c r="AE67" s="14"/>
      <c r="AF67" s="14"/>
      <c r="AG67" s="688"/>
      <c r="AH67" s="52"/>
      <c r="AI67" s="432"/>
      <c r="AJ67" s="432"/>
      <c r="AK67" s="426"/>
    </row>
    <row r="68" spans="1:37" ht="24.75" customHeight="1">
      <c r="A68" s="681"/>
      <c r="B68" s="681"/>
      <c r="C68" s="681"/>
      <c r="D68" s="681"/>
      <c r="E68" s="681"/>
      <c r="F68" s="681"/>
      <c r="G68" s="681"/>
      <c r="H68" s="38"/>
      <c r="I68" s="38"/>
      <c r="J68" s="38"/>
      <c r="K68" s="38"/>
      <c r="L68" s="38"/>
      <c r="M68" s="38"/>
      <c r="N68" s="38"/>
      <c r="O68" s="38"/>
      <c r="P68" s="7"/>
      <c r="Q68" s="8" t="e">
        <f>#REF!*P68/1000</f>
        <v>#REF!</v>
      </c>
      <c r="R68" s="675" t="s">
        <v>19</v>
      </c>
      <c r="S68" s="164">
        <v>40</v>
      </c>
      <c r="T68" s="164"/>
      <c r="U68" s="582">
        <v>3.48</v>
      </c>
      <c r="V68" s="582">
        <v>0.6</v>
      </c>
      <c r="W68" s="582">
        <v>18.84</v>
      </c>
      <c r="X68" s="577">
        <v>94.67999999999998</v>
      </c>
      <c r="Y68" s="8"/>
      <c r="Z68" s="8"/>
      <c r="AA68" s="8"/>
      <c r="AB68" s="8"/>
      <c r="AC68" s="8"/>
      <c r="AD68" s="8"/>
      <c r="AE68" s="8"/>
      <c r="AF68" s="8"/>
      <c r="AG68" s="688"/>
      <c r="AH68" s="52"/>
      <c r="AI68" s="432"/>
      <c r="AJ68" s="432"/>
      <c r="AK68" s="426"/>
    </row>
    <row r="69" spans="1:37" ht="24.75" customHeight="1">
      <c r="A69" s="681"/>
      <c r="B69" s="681"/>
      <c r="C69" s="681"/>
      <c r="D69" s="681"/>
      <c r="E69" s="681"/>
      <c r="F69" s="681"/>
      <c r="G69" s="681"/>
      <c r="H69" s="10"/>
      <c r="I69" s="10"/>
      <c r="J69" s="10"/>
      <c r="K69" s="10"/>
      <c r="L69" s="10"/>
      <c r="M69" s="10"/>
      <c r="N69" s="10"/>
      <c r="O69" s="10"/>
      <c r="P69" s="10"/>
      <c r="Q69" s="8" t="e">
        <f>#REF!*P69/1000</f>
        <v>#REF!</v>
      </c>
      <c r="R69" s="1154" t="s">
        <v>703</v>
      </c>
      <c r="S69" s="1155"/>
      <c r="T69" s="1156"/>
      <c r="U69" s="659">
        <f>U70+U72+U71</f>
        <v>5.2</v>
      </c>
      <c r="V69" s="659">
        <f>V70+V72+V71</f>
        <v>7.5</v>
      </c>
      <c r="W69" s="659">
        <f>W70+W72+W71</f>
        <v>31.8</v>
      </c>
      <c r="X69" s="661">
        <f>X70+X72+X71</f>
        <v>215.5</v>
      </c>
      <c r="Y69" s="680">
        <f aca="true" t="shared" si="3" ref="Y69:AF69">Y64+Y11</f>
        <v>1.3900000000000001</v>
      </c>
      <c r="Z69" s="680">
        <f t="shared" si="3"/>
        <v>0.38977777777777783</v>
      </c>
      <c r="AA69" s="680">
        <f t="shared" si="3"/>
        <v>96.22161111111112</v>
      </c>
      <c r="AB69" s="680">
        <f t="shared" si="3"/>
        <v>6.18</v>
      </c>
      <c r="AC69" s="680">
        <f t="shared" si="3"/>
        <v>281.3041666666667</v>
      </c>
      <c r="AD69" s="680">
        <f t="shared" si="3"/>
        <v>484.26516666666663</v>
      </c>
      <c r="AE69" s="680">
        <f t="shared" si="3"/>
        <v>81.89755555555556</v>
      </c>
      <c r="AF69" s="680">
        <f t="shared" si="3"/>
        <v>6.421888888888889</v>
      </c>
      <c r="AG69" s="688"/>
      <c r="AH69" s="52"/>
      <c r="AI69" s="432"/>
      <c r="AJ69" s="432"/>
      <c r="AK69" s="426"/>
    </row>
    <row r="70" spans="1:37" ht="24.75" customHeight="1">
      <c r="A70" s="681"/>
      <c r="B70" s="681"/>
      <c r="C70" s="681"/>
      <c r="D70" s="681"/>
      <c r="E70" s="681"/>
      <c r="F70" s="681"/>
      <c r="G70" s="681"/>
      <c r="H70" s="10"/>
      <c r="I70" s="10"/>
      <c r="J70" s="10"/>
      <c r="K70" s="10"/>
      <c r="L70" s="10"/>
      <c r="M70" s="10"/>
      <c r="N70" s="10"/>
      <c r="O70" s="10"/>
      <c r="P70" s="10"/>
      <c r="Q70" s="8" t="e">
        <f>#REF!*P70/1000</f>
        <v>#REF!</v>
      </c>
      <c r="R70" s="669" t="s">
        <v>699</v>
      </c>
      <c r="S70" s="23">
        <v>45</v>
      </c>
      <c r="T70" s="23"/>
      <c r="U70" s="24">
        <v>3.9</v>
      </c>
      <c r="V70" s="24">
        <v>6.9</v>
      </c>
      <c r="W70" s="24">
        <v>14.3</v>
      </c>
      <c r="X70" s="28">
        <f>W70*4+V70*9+U70*4</f>
        <v>134.9</v>
      </c>
      <c r="Y70" s="694"/>
      <c r="Z70" s="694"/>
      <c r="AA70" s="694"/>
      <c r="AB70" s="694"/>
      <c r="AC70" s="694"/>
      <c r="AD70" s="694"/>
      <c r="AE70" s="694"/>
      <c r="AF70" s="694"/>
      <c r="AG70" s="688"/>
      <c r="AH70" s="52"/>
      <c r="AI70" s="432"/>
      <c r="AJ70" s="432"/>
      <c r="AK70" s="426"/>
    </row>
    <row r="71" spans="1:37" ht="24.75" customHeight="1">
      <c r="A71" s="681"/>
      <c r="B71" s="681"/>
      <c r="C71" s="681"/>
      <c r="D71" s="681"/>
      <c r="E71" s="681"/>
      <c r="F71" s="681"/>
      <c r="G71" s="681"/>
      <c r="H71" s="38">
        <v>0</v>
      </c>
      <c r="I71" s="38">
        <v>0.014464285714285713</v>
      </c>
      <c r="J71" s="38">
        <v>0</v>
      </c>
      <c r="K71" s="38">
        <v>0.1125</v>
      </c>
      <c r="L71" s="38">
        <v>2.7642857142857142</v>
      </c>
      <c r="M71" s="38">
        <v>12.407142857142858</v>
      </c>
      <c r="N71" s="38">
        <v>3.6964285714285707</v>
      </c>
      <c r="O71" s="38">
        <v>0.3053571428571428</v>
      </c>
      <c r="P71" s="10">
        <v>32.5</v>
      </c>
      <c r="Q71" s="38">
        <f>B22*P71/1000</f>
        <v>0.4875</v>
      </c>
      <c r="R71" s="692" t="s">
        <v>700</v>
      </c>
      <c r="S71" s="165">
        <v>110</v>
      </c>
      <c r="T71" s="165"/>
      <c r="U71" s="581">
        <v>1.3</v>
      </c>
      <c r="V71" s="581">
        <v>0.6</v>
      </c>
      <c r="W71" s="581">
        <v>17.5</v>
      </c>
      <c r="X71" s="577">
        <f>U71*4+V71*9+W71*4</f>
        <v>80.6</v>
      </c>
      <c r="Y71" s="1150" t="s">
        <v>665</v>
      </c>
      <c r="Z71" s="1150"/>
      <c r="AA71" s="1150"/>
      <c r="AB71" s="1150"/>
      <c r="AC71" s="1150"/>
      <c r="AD71" s="1150"/>
      <c r="AE71" s="1150"/>
      <c r="AF71" s="1150"/>
      <c r="AG71" s="688"/>
      <c r="AH71" s="426"/>
      <c r="AI71" s="426"/>
      <c r="AJ71" s="426"/>
      <c r="AK71" s="426"/>
    </row>
    <row r="72" spans="1:37" ht="24.75" customHeight="1" hidden="1">
      <c r="A72" s="681"/>
      <c r="B72" s="681"/>
      <c r="C72" s="681"/>
      <c r="D72" s="681"/>
      <c r="E72" s="681"/>
      <c r="F72" s="681"/>
      <c r="G72" s="681"/>
      <c r="H72" s="659">
        <f aca="true" t="shared" si="4" ref="H72:O72">H73+H80</f>
        <v>0.3028571428571428</v>
      </c>
      <c r="I72" s="659">
        <f t="shared" si="4"/>
        <v>0.11314285714285714</v>
      </c>
      <c r="J72" s="659">
        <f t="shared" si="4"/>
        <v>21.229714285714284</v>
      </c>
      <c r="K72" s="659">
        <f t="shared" si="4"/>
        <v>1.0285714285714285</v>
      </c>
      <c r="L72" s="659">
        <f t="shared" si="4"/>
        <v>65.0792857142857</v>
      </c>
      <c r="M72" s="659">
        <f t="shared" si="4"/>
        <v>101.99942857142857</v>
      </c>
      <c r="N72" s="659">
        <f t="shared" si="4"/>
        <v>19.081714285714284</v>
      </c>
      <c r="O72" s="659">
        <f t="shared" si="4"/>
        <v>1.691142857142857</v>
      </c>
      <c r="P72" s="616"/>
      <c r="Q72" s="660" t="e">
        <f>Q73+Q80</f>
        <v>#REF!</v>
      </c>
      <c r="R72" s="1174"/>
      <c r="S72" s="1175"/>
      <c r="T72" s="23"/>
      <c r="U72" s="23"/>
      <c r="V72" s="24"/>
      <c r="W72" s="23"/>
      <c r="X72" s="23"/>
      <c r="Y72" s="1162" t="s">
        <v>667</v>
      </c>
      <c r="Z72" s="1163"/>
      <c r="AA72" s="1163"/>
      <c r="AB72" s="1164"/>
      <c r="AC72" s="1162" t="s">
        <v>668</v>
      </c>
      <c r="AD72" s="1163"/>
      <c r="AE72" s="1163"/>
      <c r="AF72" s="1164"/>
      <c r="AG72" s="688"/>
      <c r="AH72" s="426"/>
      <c r="AI72" s="426"/>
      <c r="AJ72" s="426"/>
      <c r="AK72" s="426"/>
    </row>
    <row r="73" spans="1:33" ht="24.75" customHeight="1">
      <c r="A73" s="681"/>
      <c r="B73" s="681"/>
      <c r="C73" s="681"/>
      <c r="D73" s="681"/>
      <c r="E73" s="681"/>
      <c r="F73" s="681"/>
      <c r="G73" s="681"/>
      <c r="H73" s="38">
        <v>0.15428571428571428</v>
      </c>
      <c r="I73" s="38">
        <v>0.11314285714285714</v>
      </c>
      <c r="J73" s="38">
        <v>21.229714285714284</v>
      </c>
      <c r="K73" s="38">
        <v>1.0285714285714285</v>
      </c>
      <c r="L73" s="38">
        <v>47.519999999999996</v>
      </c>
      <c r="M73" s="38">
        <v>89.928</v>
      </c>
      <c r="N73" s="38">
        <v>15.181714285714285</v>
      </c>
      <c r="O73" s="38">
        <v>0.9668571428571427</v>
      </c>
      <c r="P73" s="7">
        <v>18</v>
      </c>
      <c r="Q73" s="38">
        <f>P73</f>
        <v>18</v>
      </c>
      <c r="R73" s="681" t="s">
        <v>557</v>
      </c>
      <c r="S73" s="681"/>
      <c r="T73" s="681"/>
      <c r="U73" s="693">
        <f>U61+U69</f>
        <v>53.96666666666667</v>
      </c>
      <c r="V73" s="693">
        <f>V61+V69</f>
        <v>36.91888888888889</v>
      </c>
      <c r="W73" s="693">
        <f>W61+W69</f>
        <v>93.59222222222222</v>
      </c>
      <c r="X73" s="693">
        <f>X61+X69</f>
        <v>922.4355555555555</v>
      </c>
      <c r="Y73" s="56" t="s">
        <v>669</v>
      </c>
      <c r="Z73" s="56" t="s">
        <v>670</v>
      </c>
      <c r="AA73" s="56" t="s">
        <v>671</v>
      </c>
      <c r="AB73" s="56" t="s">
        <v>672</v>
      </c>
      <c r="AC73" s="56" t="s">
        <v>673</v>
      </c>
      <c r="AD73" s="56" t="s">
        <v>674</v>
      </c>
      <c r="AE73" s="56" t="s">
        <v>675</v>
      </c>
      <c r="AF73" s="56" t="s">
        <v>676</v>
      </c>
      <c r="AG73" s="688"/>
    </row>
    <row r="74" spans="1:33" ht="24.75" customHeight="1">
      <c r="A74" s="1151" t="s">
        <v>704</v>
      </c>
      <c r="B74" s="1152"/>
      <c r="C74" s="1152"/>
      <c r="D74" s="1152"/>
      <c r="E74" s="1152"/>
      <c r="F74" s="1152"/>
      <c r="G74" s="1152"/>
      <c r="H74" s="1152"/>
      <c r="I74" s="1152"/>
      <c r="J74" s="1152"/>
      <c r="K74" s="1152"/>
      <c r="L74" s="1152"/>
      <c r="M74" s="1152"/>
      <c r="N74" s="1152"/>
      <c r="O74" s="1152"/>
      <c r="P74" s="1152"/>
      <c r="Q74" s="1152"/>
      <c r="R74" s="1152"/>
      <c r="S74" s="1152"/>
      <c r="T74" s="1152"/>
      <c r="U74" s="1152"/>
      <c r="V74" s="1152"/>
      <c r="W74" s="1152"/>
      <c r="X74" s="1153"/>
      <c r="Y74" s="16"/>
      <c r="Z74" s="16"/>
      <c r="AA74" s="16"/>
      <c r="AB74" s="16"/>
      <c r="AC74" s="16"/>
      <c r="AD74" s="16"/>
      <c r="AE74" s="16"/>
      <c r="AF74" s="16"/>
      <c r="AG74" s="622"/>
    </row>
    <row r="75" spans="1:34" ht="20.25">
      <c r="A75" s="35" t="s">
        <v>779</v>
      </c>
      <c r="F75" s="1161" t="s">
        <v>802</v>
      </c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1"/>
      <c r="T75" s="1161"/>
      <c r="U75" s="1161"/>
      <c r="V75" s="1161"/>
      <c r="W75" s="1161"/>
      <c r="X75" s="1161"/>
      <c r="Y75" s="772"/>
      <c r="Z75" s="772"/>
      <c r="AA75" s="772"/>
      <c r="AB75" s="772"/>
      <c r="AC75" s="772"/>
      <c r="AD75" s="772"/>
      <c r="AE75" s="772"/>
      <c r="AF75" s="772"/>
      <c r="AG75" s="772"/>
      <c r="AH75" s="772"/>
    </row>
    <row r="76" spans="1:45" ht="22.5" customHeight="1">
      <c r="A76" s="1158" t="s">
        <v>803</v>
      </c>
      <c r="B76" s="1158"/>
      <c r="C76" s="1158"/>
      <c r="D76" s="1158"/>
      <c r="E76" s="1158"/>
      <c r="F76" s="1158"/>
      <c r="G76" s="1158"/>
      <c r="H76" s="1158"/>
      <c r="I76" s="1158"/>
      <c r="J76" s="1158"/>
      <c r="K76" s="1158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652"/>
      <c r="Z76" s="652"/>
      <c r="AA76" s="652"/>
      <c r="AB76" s="652"/>
      <c r="AC76" s="652"/>
      <c r="AD76" s="652"/>
      <c r="AE76" s="652"/>
      <c r="AF76" s="652"/>
      <c r="AM76" s="5"/>
      <c r="AN76" s="5"/>
      <c r="AO76" s="5"/>
      <c r="AP76" s="5"/>
      <c r="AQ76" s="5"/>
      <c r="AR76" s="5"/>
      <c r="AS76" s="5"/>
    </row>
    <row r="77" ht="12.75">
      <c r="Q77" s="650"/>
    </row>
    <row r="78" ht="12.75">
      <c r="Q78" s="650"/>
    </row>
    <row r="79" spans="1:37" ht="21" customHeight="1">
      <c r="A79" s="1159" t="s">
        <v>662</v>
      </c>
      <c r="B79" s="1160"/>
      <c r="C79" s="1160"/>
      <c r="D79" s="1160"/>
      <c r="E79" s="1160"/>
      <c r="F79" s="1160"/>
      <c r="G79" s="1160"/>
      <c r="H79" s="1160"/>
      <c r="I79" s="1160"/>
      <c r="J79" s="1160"/>
      <c r="K79" s="1160"/>
      <c r="L79" s="1160"/>
      <c r="M79" s="1160"/>
      <c r="N79" s="1160"/>
      <c r="O79" s="1160"/>
      <c r="P79" s="1160"/>
      <c r="Q79" s="1160"/>
      <c r="R79" s="1160"/>
      <c r="S79" s="1160"/>
      <c r="T79" s="1160"/>
      <c r="U79" s="1160"/>
      <c r="V79" s="1160"/>
      <c r="W79" s="1160"/>
      <c r="X79" s="1160"/>
      <c r="Y79" s="653"/>
      <c r="Z79" s="653"/>
      <c r="AA79" s="653"/>
      <c r="AB79" s="653"/>
      <c r="AC79" s="653"/>
      <c r="AD79" s="653"/>
      <c r="AE79" s="653"/>
      <c r="AF79" s="653"/>
      <c r="AG79" s="654"/>
      <c r="AH79" s="426"/>
      <c r="AI79" s="426"/>
      <c r="AJ79" s="426"/>
      <c r="AK79" s="426"/>
    </row>
    <row r="80" spans="1:37" ht="24.75" customHeight="1">
      <c r="A80" s="1124" t="s">
        <v>705</v>
      </c>
      <c r="B80" s="1125"/>
      <c r="C80" s="1125"/>
      <c r="D80" s="1125"/>
      <c r="E80" s="1125"/>
      <c r="F80" s="1125"/>
      <c r="G80" s="1126"/>
      <c r="H80" s="7">
        <v>0.14857142857142858</v>
      </c>
      <c r="I80" s="7">
        <v>0</v>
      </c>
      <c r="J80" s="7">
        <v>0</v>
      </c>
      <c r="K80" s="7">
        <v>0</v>
      </c>
      <c r="L80" s="7">
        <v>17.559285714285714</v>
      </c>
      <c r="M80" s="7">
        <v>12.071428571428571</v>
      </c>
      <c r="N80" s="7">
        <v>3.9</v>
      </c>
      <c r="O80" s="7">
        <v>0.7242857142857143</v>
      </c>
      <c r="P80" s="10"/>
      <c r="Q80" s="7" t="e">
        <f>SUM(Q81:Q82)</f>
        <v>#REF!</v>
      </c>
      <c r="R80" s="1124" t="s">
        <v>706</v>
      </c>
      <c r="S80" s="1125"/>
      <c r="T80" s="1125"/>
      <c r="U80" s="1125"/>
      <c r="V80" s="1125"/>
      <c r="W80" s="1125"/>
      <c r="X80" s="1126"/>
      <c r="Y80" s="659">
        <f aca="true" t="shared" si="5" ref="Y80:AF80">Y81+Y82+Y94+Y117+Y119+Y120</f>
        <v>12.318888888888889</v>
      </c>
      <c r="Z80" s="659">
        <f t="shared" si="5"/>
        <v>0.42388888888888887</v>
      </c>
      <c r="AA80" s="659">
        <f t="shared" si="5"/>
        <v>126.02000000000001</v>
      </c>
      <c r="AB80" s="659">
        <f t="shared" si="5"/>
        <v>2.856666666666667</v>
      </c>
      <c r="AC80" s="659">
        <f t="shared" si="5"/>
        <v>119.64444444444445</v>
      </c>
      <c r="AD80" s="659">
        <f t="shared" si="5"/>
        <v>533.2311111111111</v>
      </c>
      <c r="AE80" s="659">
        <f t="shared" si="5"/>
        <v>113.11222222222221</v>
      </c>
      <c r="AF80" s="659">
        <f t="shared" si="5"/>
        <v>6.3999999999999995</v>
      </c>
      <c r="AG80" s="695"/>
      <c r="AH80" s="426"/>
      <c r="AI80" s="426"/>
      <c r="AJ80" s="426"/>
      <c r="AK80" s="426"/>
    </row>
    <row r="81" spans="1:37" ht="24.75" customHeight="1">
      <c r="A81" s="1070" t="s">
        <v>14</v>
      </c>
      <c r="B81" s="1113" t="s">
        <v>666</v>
      </c>
      <c r="C81" s="1070" t="s">
        <v>552</v>
      </c>
      <c r="D81" s="1070"/>
      <c r="E81" s="1070"/>
      <c r="F81" s="1070"/>
      <c r="G81" s="1070"/>
      <c r="H81" s="10"/>
      <c r="I81" s="16"/>
      <c r="J81" s="16"/>
      <c r="K81" s="16"/>
      <c r="L81" s="16"/>
      <c r="M81" s="16"/>
      <c r="N81" s="16"/>
      <c r="O81" s="16"/>
      <c r="P81" s="45">
        <v>55.9</v>
      </c>
      <c r="Q81" s="10" t="e">
        <f>#REF!*P81/1000</f>
        <v>#REF!</v>
      </c>
      <c r="R81" s="1070" t="s">
        <v>14</v>
      </c>
      <c r="S81" s="1072" t="s">
        <v>666</v>
      </c>
      <c r="T81" s="1070" t="s">
        <v>552</v>
      </c>
      <c r="U81" s="1070"/>
      <c r="V81" s="1070"/>
      <c r="W81" s="1070"/>
      <c r="X81" s="1070"/>
      <c r="Y81" s="38">
        <v>0.02</v>
      </c>
      <c r="Z81" s="38">
        <v>0</v>
      </c>
      <c r="AA81" s="38">
        <v>60</v>
      </c>
      <c r="AB81" s="38">
        <v>0.24</v>
      </c>
      <c r="AC81" s="38">
        <v>19.36</v>
      </c>
      <c r="AD81" s="38">
        <v>66.82</v>
      </c>
      <c r="AE81" s="38">
        <v>4.18</v>
      </c>
      <c r="AF81" s="38">
        <v>0.87</v>
      </c>
      <c r="AG81" s="696"/>
      <c r="AH81" s="441"/>
      <c r="AI81" s="441"/>
      <c r="AJ81" s="441"/>
      <c r="AK81" s="426"/>
    </row>
    <row r="82" spans="1:37" ht="24.75" customHeight="1">
      <c r="A82" s="1070"/>
      <c r="B82" s="1114"/>
      <c r="C82" s="1072" t="s">
        <v>168</v>
      </c>
      <c r="D82" s="1070" t="s">
        <v>642</v>
      </c>
      <c r="E82" s="1070" t="s">
        <v>643</v>
      </c>
      <c r="F82" s="1070" t="s">
        <v>644</v>
      </c>
      <c r="G82" s="1070" t="s">
        <v>625</v>
      </c>
      <c r="H82" s="8"/>
      <c r="I82" s="8"/>
      <c r="J82" s="8"/>
      <c r="K82" s="8"/>
      <c r="L82" s="8"/>
      <c r="M82" s="8"/>
      <c r="N82" s="8"/>
      <c r="O82" s="8"/>
      <c r="P82" s="587">
        <v>37.05</v>
      </c>
      <c r="Q82" s="10" t="e">
        <f>#REF!*P82/1000</f>
        <v>#REF!</v>
      </c>
      <c r="R82" s="1070"/>
      <c r="S82" s="1072"/>
      <c r="T82" s="1072" t="s">
        <v>168</v>
      </c>
      <c r="U82" s="1070" t="s">
        <v>642</v>
      </c>
      <c r="V82" s="1070" t="s">
        <v>643</v>
      </c>
      <c r="W82" s="1070" t="s">
        <v>644</v>
      </c>
      <c r="X82" s="1070" t="s">
        <v>625</v>
      </c>
      <c r="Y82" s="7">
        <v>1.71</v>
      </c>
      <c r="Z82" s="7">
        <v>0.09</v>
      </c>
      <c r="AA82" s="7">
        <v>34.02</v>
      </c>
      <c r="AB82" s="7">
        <v>1.7</v>
      </c>
      <c r="AC82" s="7">
        <v>30.64</v>
      </c>
      <c r="AD82" s="7">
        <v>276.8</v>
      </c>
      <c r="AE82" s="7">
        <v>32.31</v>
      </c>
      <c r="AF82" s="7">
        <v>2.38</v>
      </c>
      <c r="AG82" s="696"/>
      <c r="AH82" s="442"/>
      <c r="AI82" s="442"/>
      <c r="AJ82" s="442"/>
      <c r="AK82" s="426"/>
    </row>
    <row r="83" spans="1:256" ht="6.75" customHeight="1">
      <c r="A83" s="1070"/>
      <c r="B83" s="1115"/>
      <c r="C83" s="1072"/>
      <c r="D83" s="1070"/>
      <c r="E83" s="1070"/>
      <c r="F83" s="1070"/>
      <c r="G83" s="1070"/>
      <c r="H83" s="680">
        <f aca="true" t="shared" si="6" ref="H83:O83">H72+H11</f>
        <v>1.3128571428571427</v>
      </c>
      <c r="I83" s="680">
        <f t="shared" si="6"/>
        <v>0.2824148351648352</v>
      </c>
      <c r="J83" s="680">
        <f t="shared" si="6"/>
        <v>81.7152912087912</v>
      </c>
      <c r="K83" s="680">
        <f t="shared" si="6"/>
        <v>5.677994505494505</v>
      </c>
      <c r="L83" s="680">
        <f t="shared" si="6"/>
        <v>245.15184065934062</v>
      </c>
      <c r="M83" s="680">
        <f t="shared" si="6"/>
        <v>429.46945604395603</v>
      </c>
      <c r="N83" s="680">
        <f t="shared" si="6"/>
        <v>68.70045054945055</v>
      </c>
      <c r="O83" s="680">
        <f t="shared" si="6"/>
        <v>5.572269230769231</v>
      </c>
      <c r="P83" s="545"/>
      <c r="Q83" s="697" t="e">
        <f>Q72+Q11</f>
        <v>#REF!</v>
      </c>
      <c r="R83" s="1070"/>
      <c r="S83" s="1072"/>
      <c r="T83" s="1072"/>
      <c r="U83" s="1070"/>
      <c r="V83" s="1070"/>
      <c r="W83" s="1070"/>
      <c r="X83" s="1070"/>
      <c r="Y83" s="6"/>
      <c r="Z83" s="6"/>
      <c r="AA83" s="6"/>
      <c r="AB83" s="6"/>
      <c r="AC83" s="6"/>
      <c r="AD83" s="6"/>
      <c r="AE83" s="6"/>
      <c r="AF83" s="6"/>
      <c r="AG83" s="679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24.75" customHeight="1">
      <c r="A84" s="1157" t="s">
        <v>677</v>
      </c>
      <c r="B84" s="1157"/>
      <c r="C84" s="1157"/>
      <c r="D84" s="659">
        <f>D85+D86+D87+D88+D89+D90</f>
        <v>23.106666666666666</v>
      </c>
      <c r="E84" s="659">
        <f>E85+E86+E87+E88+E89+E90</f>
        <v>24.013333333333332</v>
      </c>
      <c r="F84" s="659">
        <f>F85+F86+F87+F88+F89+F90</f>
        <v>77.16944444444444</v>
      </c>
      <c r="G84" s="661">
        <f>G85+G86+G87+G88+G89+G90</f>
        <v>617.2244444444444</v>
      </c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1154" t="s">
        <v>707</v>
      </c>
      <c r="S84" s="1155"/>
      <c r="T84" s="1156"/>
      <c r="U84" s="659">
        <f>U85+U86+U87+U88+U89+U90</f>
        <v>27.496666666666663</v>
      </c>
      <c r="V84" s="659">
        <f>V85+V86+V87+V88+V89+V90</f>
        <v>27.763333333333335</v>
      </c>
      <c r="W84" s="659">
        <f>W85+W86+W87+W88+W89+W90</f>
        <v>87.98333333333332</v>
      </c>
      <c r="X84" s="661">
        <f>X85+X86+X87+X88+X89+X90</f>
        <v>712.8983333333334</v>
      </c>
      <c r="Y84" s="681"/>
      <c r="Z84" s="681"/>
      <c r="AA84" s="681"/>
      <c r="AB84" s="681"/>
      <c r="AC84" s="681"/>
      <c r="AD84" s="681"/>
      <c r="AE84" s="681"/>
      <c r="AF84" s="681"/>
      <c r="AG84" s="679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33" s="5" customFormat="1" ht="24.75" customHeight="1">
      <c r="A85" s="669" t="s">
        <v>574</v>
      </c>
      <c r="B85" s="23">
        <v>80</v>
      </c>
      <c r="C85" s="23"/>
      <c r="D85" s="24">
        <v>1.3</v>
      </c>
      <c r="E85" s="24">
        <v>4</v>
      </c>
      <c r="F85" s="24">
        <v>4.8</v>
      </c>
      <c r="G85" s="577">
        <v>60.4</v>
      </c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R85" s="669" t="s">
        <v>574</v>
      </c>
      <c r="S85" s="23">
        <v>100</v>
      </c>
      <c r="T85" s="23"/>
      <c r="U85" s="24">
        <v>1.625</v>
      </c>
      <c r="V85" s="24">
        <v>5</v>
      </c>
      <c r="W85" s="24">
        <v>6</v>
      </c>
      <c r="X85" s="577">
        <v>75.5</v>
      </c>
      <c r="Y85" s="9"/>
      <c r="Z85" s="9"/>
      <c r="AA85" s="9"/>
      <c r="AB85" s="9"/>
      <c r="AC85" s="9"/>
      <c r="AD85" s="9"/>
      <c r="AE85" s="9"/>
      <c r="AF85" s="9"/>
      <c r="AG85" s="679"/>
    </row>
    <row r="86" spans="1:33" s="5" customFormat="1" ht="24.75" customHeight="1">
      <c r="A86" s="669" t="s">
        <v>136</v>
      </c>
      <c r="B86" s="23">
        <v>100</v>
      </c>
      <c r="C86" s="23"/>
      <c r="D86" s="580">
        <v>8.5</v>
      </c>
      <c r="E86" s="580">
        <v>9</v>
      </c>
      <c r="F86" s="580">
        <v>10.402777777777777</v>
      </c>
      <c r="G86" s="698">
        <f>D86*4+E86*9+F86*4</f>
        <v>156.61111111111111</v>
      </c>
      <c r="H86" s="681"/>
      <c r="I86" s="681"/>
      <c r="J86" s="681"/>
      <c r="K86" s="681"/>
      <c r="L86" s="681"/>
      <c r="M86" s="681"/>
      <c r="N86" s="681"/>
      <c r="O86" s="681"/>
      <c r="P86" s="681"/>
      <c r="Q86" s="681"/>
      <c r="R86" s="669" t="s">
        <v>708</v>
      </c>
      <c r="S86" s="23">
        <v>120</v>
      </c>
      <c r="T86" s="23"/>
      <c r="U86" s="580">
        <v>10.791666666666666</v>
      </c>
      <c r="V86" s="580">
        <v>11.083333333333334</v>
      </c>
      <c r="W86" s="580">
        <v>12.483333333333333</v>
      </c>
      <c r="X86" s="28">
        <v>193.95833333333334</v>
      </c>
      <c r="Y86" s="9"/>
      <c r="Z86" s="9"/>
      <c r="AA86" s="9"/>
      <c r="AB86" s="9"/>
      <c r="AC86" s="9"/>
      <c r="AD86" s="9"/>
      <c r="AE86" s="9"/>
      <c r="AF86" s="9"/>
      <c r="AG86" s="679"/>
    </row>
    <row r="87" spans="1:37" s="5" customFormat="1" ht="24.75" customHeight="1">
      <c r="A87" s="699" t="s">
        <v>709</v>
      </c>
      <c r="B87" s="463">
        <v>160</v>
      </c>
      <c r="C87" s="463"/>
      <c r="D87" s="582">
        <v>5.546666666666667</v>
      </c>
      <c r="E87" s="582">
        <v>5.973333333333334</v>
      </c>
      <c r="F87" s="582">
        <v>27.30666666666667</v>
      </c>
      <c r="G87" s="595">
        <v>185.17333333333335</v>
      </c>
      <c r="H87" s="681"/>
      <c r="I87" s="681"/>
      <c r="J87" s="681"/>
      <c r="K87" s="681"/>
      <c r="L87" s="681"/>
      <c r="M87" s="681"/>
      <c r="N87" s="681"/>
      <c r="O87" s="681"/>
      <c r="P87" s="681"/>
      <c r="Q87" s="681"/>
      <c r="R87" s="29" t="s">
        <v>710</v>
      </c>
      <c r="S87" s="463">
        <v>180</v>
      </c>
      <c r="T87" s="463"/>
      <c r="U87" s="24">
        <v>6</v>
      </c>
      <c r="V87" s="24">
        <v>6.4</v>
      </c>
      <c r="W87" s="24">
        <v>28</v>
      </c>
      <c r="X87" s="698">
        <f>U87*4+V87*9+W87*4</f>
        <v>193.6</v>
      </c>
      <c r="Y87" s="9"/>
      <c r="Z87" s="9"/>
      <c r="AA87" s="9"/>
      <c r="AB87" s="9"/>
      <c r="AC87" s="9"/>
      <c r="AD87" s="9"/>
      <c r="AE87" s="9"/>
      <c r="AF87" s="9"/>
      <c r="AG87" s="679"/>
      <c r="AH87" s="442"/>
      <c r="AI87" s="442"/>
      <c r="AJ87" s="442"/>
      <c r="AK87" s="426"/>
    </row>
    <row r="88" spans="1:256" s="5" customFormat="1" ht="24.75" customHeight="1">
      <c r="A88" s="225" t="s">
        <v>154</v>
      </c>
      <c r="B88" s="23">
        <v>200</v>
      </c>
      <c r="C88" s="23"/>
      <c r="D88" s="24">
        <v>4.7</v>
      </c>
      <c r="E88" s="24">
        <v>4.5</v>
      </c>
      <c r="F88" s="24">
        <v>18.4</v>
      </c>
      <c r="G88" s="698">
        <f>D88*4+E88*9+F88*4</f>
        <v>132.89999999999998</v>
      </c>
      <c r="H88" s="681"/>
      <c r="I88" s="681"/>
      <c r="J88" s="681"/>
      <c r="K88" s="681"/>
      <c r="L88" s="681"/>
      <c r="M88" s="681"/>
      <c r="N88" s="681"/>
      <c r="O88" s="681"/>
      <c r="P88" s="681"/>
      <c r="Q88" s="681"/>
      <c r="R88" s="27" t="s">
        <v>144</v>
      </c>
      <c r="S88" s="23">
        <v>200</v>
      </c>
      <c r="T88" s="23"/>
      <c r="U88" s="24">
        <v>4.7</v>
      </c>
      <c r="V88" s="24">
        <v>4.5</v>
      </c>
      <c r="W88" s="24">
        <v>18.4</v>
      </c>
      <c r="X88" s="698">
        <f>U88*4+V88*9+W88*4</f>
        <v>132.89999999999998</v>
      </c>
      <c r="Y88" s="9"/>
      <c r="Z88" s="9"/>
      <c r="AA88" s="9"/>
      <c r="AB88" s="9"/>
      <c r="AC88" s="9"/>
      <c r="AD88" s="9"/>
      <c r="AE88" s="9"/>
      <c r="AF88" s="9"/>
      <c r="AG88" s="688"/>
      <c r="AH88" s="442"/>
      <c r="AI88" s="442"/>
      <c r="AJ88" s="442"/>
      <c r="AK88" s="426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5" customFormat="1" ht="24.75" customHeight="1">
      <c r="A89" s="626" t="s">
        <v>19</v>
      </c>
      <c r="B89" s="164">
        <v>20</v>
      </c>
      <c r="C89" s="164"/>
      <c r="D89" s="582">
        <v>1.7399999999999998</v>
      </c>
      <c r="E89" s="582">
        <v>0.3</v>
      </c>
      <c r="F89" s="582">
        <v>9.419999999999998</v>
      </c>
      <c r="G89" s="577">
        <v>47.339999999999996</v>
      </c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75" t="s">
        <v>19</v>
      </c>
      <c r="S89" s="164">
        <v>20</v>
      </c>
      <c r="T89" s="164"/>
      <c r="U89" s="582">
        <v>1.7399999999999998</v>
      </c>
      <c r="V89" s="582">
        <v>0.3</v>
      </c>
      <c r="W89" s="582">
        <v>9.419999999999998</v>
      </c>
      <c r="X89" s="577">
        <v>47.339999999999996</v>
      </c>
      <c r="Y89" s="9"/>
      <c r="Z89" s="9"/>
      <c r="AA89" s="9"/>
      <c r="AB89" s="9"/>
      <c r="AC89" s="9"/>
      <c r="AD89" s="9"/>
      <c r="AE89" s="9"/>
      <c r="AF89" s="9"/>
      <c r="AG89" s="651"/>
      <c r="AH89" s="442"/>
      <c r="AI89" s="442"/>
      <c r="AJ89" s="442"/>
      <c r="AK89" s="426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37" ht="24.75" customHeight="1">
      <c r="A90" s="676" t="s">
        <v>22</v>
      </c>
      <c r="B90" s="23">
        <v>20</v>
      </c>
      <c r="C90" s="23"/>
      <c r="D90" s="24">
        <v>1.32</v>
      </c>
      <c r="E90" s="24">
        <v>0.24</v>
      </c>
      <c r="F90" s="24">
        <v>6.84</v>
      </c>
      <c r="G90" s="28">
        <v>34.8</v>
      </c>
      <c r="H90" s="646"/>
      <c r="I90" s="646"/>
      <c r="J90" s="646"/>
      <c r="K90" s="646"/>
      <c r="L90" s="646"/>
      <c r="M90" s="646"/>
      <c r="N90" s="646"/>
      <c r="O90" s="646"/>
      <c r="P90" s="646"/>
      <c r="Q90" s="647"/>
      <c r="R90" s="676" t="s">
        <v>22</v>
      </c>
      <c r="S90" s="23">
        <v>40</v>
      </c>
      <c r="T90" s="23"/>
      <c r="U90" s="24">
        <v>2.64</v>
      </c>
      <c r="V90" s="24">
        <v>0.4800000000000001</v>
      </c>
      <c r="W90" s="24">
        <v>13.68</v>
      </c>
      <c r="X90" s="28">
        <v>69.6</v>
      </c>
      <c r="Y90" s="14"/>
      <c r="Z90" s="14"/>
      <c r="AA90" s="14"/>
      <c r="AB90" s="14"/>
      <c r="AC90" s="14"/>
      <c r="AD90" s="14"/>
      <c r="AE90" s="14"/>
      <c r="AF90" s="14"/>
      <c r="AG90" s="688"/>
      <c r="AH90" s="482"/>
      <c r="AI90" s="482"/>
      <c r="AJ90" s="482"/>
      <c r="AK90" s="451"/>
    </row>
    <row r="91" spans="1:256" ht="24.75" customHeight="1">
      <c r="A91" s="1157" t="s">
        <v>683</v>
      </c>
      <c r="B91" s="1157"/>
      <c r="C91" s="1157"/>
      <c r="D91" s="659">
        <f>D92+D93</f>
        <v>4.337837837837838</v>
      </c>
      <c r="E91" s="659">
        <f>E92+E93</f>
        <v>9.254054054054055</v>
      </c>
      <c r="F91" s="659">
        <f>F92+F93</f>
        <v>31.1</v>
      </c>
      <c r="G91" s="661">
        <f>G92+G93</f>
        <v>225.03783783783786</v>
      </c>
      <c r="H91" s="1162" t="s">
        <v>665</v>
      </c>
      <c r="I91" s="1163"/>
      <c r="J91" s="1163"/>
      <c r="K91" s="1163"/>
      <c r="L91" s="1163"/>
      <c r="M91" s="1163"/>
      <c r="N91" s="1163"/>
      <c r="O91" s="1164"/>
      <c r="P91" s="1176" t="s">
        <v>66</v>
      </c>
      <c r="Q91" s="1176" t="s">
        <v>67</v>
      </c>
      <c r="R91" s="1154" t="s">
        <v>698</v>
      </c>
      <c r="S91" s="1155"/>
      <c r="T91" s="1156"/>
      <c r="U91" s="659">
        <f>U92+U94+U93</f>
        <v>4.647150275275275</v>
      </c>
      <c r="V91" s="659">
        <f>V92+V94+V93</f>
        <v>4.741266266266266</v>
      </c>
      <c r="W91" s="659">
        <f>W92+W94+W93</f>
        <v>54.3875</v>
      </c>
      <c r="X91" s="661">
        <f>X92+X94+X93</f>
        <v>278.8099974974975</v>
      </c>
      <c r="Y91" s="43"/>
      <c r="Z91" s="43"/>
      <c r="AA91" s="43"/>
      <c r="AB91" s="43"/>
      <c r="AC91" s="43"/>
      <c r="AD91" s="43"/>
      <c r="AE91" s="43"/>
      <c r="AF91" s="43"/>
      <c r="AG91" s="674"/>
      <c r="AH91" s="482"/>
      <c r="AI91" s="482"/>
      <c r="AJ91" s="482"/>
      <c r="AK91" s="451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ht="24.75" customHeight="1">
      <c r="A92" s="46" t="s">
        <v>700</v>
      </c>
      <c r="B92" s="23">
        <v>12</v>
      </c>
      <c r="C92" s="23"/>
      <c r="D92" s="580">
        <v>0.23783783783783782</v>
      </c>
      <c r="E92" s="580">
        <v>0.454054054054054</v>
      </c>
      <c r="F92" s="580">
        <v>19.1</v>
      </c>
      <c r="G92" s="576">
        <f>F92*4+E92*9+D92*4</f>
        <v>81.43783783783785</v>
      </c>
      <c r="H92" s="1162" t="s">
        <v>667</v>
      </c>
      <c r="I92" s="1163"/>
      <c r="J92" s="1163"/>
      <c r="K92" s="1164"/>
      <c r="L92" s="1162" t="s">
        <v>668</v>
      </c>
      <c r="M92" s="1163"/>
      <c r="N92" s="1163"/>
      <c r="O92" s="1164"/>
      <c r="P92" s="1177"/>
      <c r="Q92" s="1177"/>
      <c r="R92" s="46" t="s">
        <v>700</v>
      </c>
      <c r="S92" s="23">
        <v>18</v>
      </c>
      <c r="T92" s="23"/>
      <c r="U92" s="580">
        <v>0.3567567567567568</v>
      </c>
      <c r="V92" s="580">
        <v>0.681081081081081</v>
      </c>
      <c r="W92" s="580">
        <v>26.3</v>
      </c>
      <c r="X92" s="576">
        <f>W92*4+V92*9+U92*4</f>
        <v>112.75675675675676</v>
      </c>
      <c r="Y92" s="38"/>
      <c r="Z92" s="38"/>
      <c r="AA92" s="38"/>
      <c r="AB92" s="38"/>
      <c r="AC92" s="38"/>
      <c r="AD92" s="38"/>
      <c r="AE92" s="38"/>
      <c r="AF92" s="38"/>
      <c r="AG92" s="674"/>
      <c r="AH92" s="442"/>
      <c r="AI92" s="442"/>
      <c r="AJ92" s="442"/>
      <c r="AK92" s="426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9" customFormat="1" ht="24.75" customHeight="1">
      <c r="A93" s="664" t="s">
        <v>711</v>
      </c>
      <c r="B93" s="23">
        <v>125</v>
      </c>
      <c r="C93" s="23"/>
      <c r="D93" s="24">
        <v>4.1</v>
      </c>
      <c r="E93" s="24">
        <v>8.8</v>
      </c>
      <c r="F93" s="24">
        <v>12</v>
      </c>
      <c r="G93" s="28">
        <f>F93*4+E93*9+D93*4</f>
        <v>143.6</v>
      </c>
      <c r="H93" s="56" t="s">
        <v>669</v>
      </c>
      <c r="I93" s="56" t="s">
        <v>670</v>
      </c>
      <c r="J93" s="56" t="s">
        <v>671</v>
      </c>
      <c r="K93" s="56" t="s">
        <v>672</v>
      </c>
      <c r="L93" s="56" t="s">
        <v>673</v>
      </c>
      <c r="M93" s="56" t="s">
        <v>674</v>
      </c>
      <c r="N93" s="56" t="s">
        <v>675</v>
      </c>
      <c r="O93" s="56" t="s">
        <v>676</v>
      </c>
      <c r="P93" s="1178"/>
      <c r="Q93" s="1178"/>
      <c r="R93" s="692" t="s">
        <v>107</v>
      </c>
      <c r="S93" s="165">
        <v>100</v>
      </c>
      <c r="T93" s="165"/>
      <c r="U93" s="581">
        <v>1.1903935185185184</v>
      </c>
      <c r="V93" s="581">
        <v>0.560185185185185</v>
      </c>
      <c r="W93" s="581">
        <v>22.6875</v>
      </c>
      <c r="X93" s="577">
        <v>100.55324074074072</v>
      </c>
      <c r="Y93" s="8"/>
      <c r="Z93" s="8"/>
      <c r="AA93" s="8"/>
      <c r="AB93" s="8"/>
      <c r="AC93" s="8"/>
      <c r="AD93" s="8"/>
      <c r="AE93" s="8"/>
      <c r="AF93" s="8"/>
      <c r="AG93" s="674"/>
      <c r="AH93" s="442"/>
      <c r="AI93" s="442"/>
      <c r="AJ93" s="442"/>
      <c r="AK93" s="426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5" customFormat="1" ht="24.75" customHeight="1">
      <c r="A94" s="27"/>
      <c r="B94" s="27"/>
      <c r="C94" s="23"/>
      <c r="D94" s="24"/>
      <c r="E94" s="24"/>
      <c r="F94" s="24"/>
      <c r="G94" s="28"/>
      <c r="H94" s="659" t="e">
        <f>H95+H96+H103+O126+O128+#REF!</f>
        <v>#REF!</v>
      </c>
      <c r="I94" s="659" t="e">
        <f>I95+I96+I103+P126+P128+#REF!</f>
        <v>#REF!</v>
      </c>
      <c r="J94" s="659" t="e">
        <f>J95+J96+J103+Q126+Q128+#REF!</f>
        <v>#REF!</v>
      </c>
      <c r="K94" s="659" t="e">
        <f>K95+K96+K103+#REF!+#REF!+#REF!</f>
        <v>#REF!</v>
      </c>
      <c r="L94" s="659" t="e">
        <f>L95+L96+L103+#REF!+#REF!+#REF!</f>
        <v>#REF!</v>
      </c>
      <c r="M94" s="659" t="e">
        <f>M95+M96+M103+#REF!+#REF!+#REF!</f>
        <v>#REF!</v>
      </c>
      <c r="N94" s="659" t="e">
        <f>N95+N96+N103+#REF!+#REF!+#REF!</f>
        <v>#REF!</v>
      </c>
      <c r="O94" s="659" t="e">
        <f>O95+O96+O103+#REF!+#REF!+#REF!</f>
        <v>#REF!</v>
      </c>
      <c r="P94" s="616"/>
      <c r="Q94" s="660" t="e">
        <f>Q95+Q96+Q103+#REF!+#REF!+#REF!</f>
        <v>#REF!</v>
      </c>
      <c r="R94" s="664" t="s">
        <v>699</v>
      </c>
      <c r="S94" s="23">
        <v>125</v>
      </c>
      <c r="T94" s="23"/>
      <c r="U94" s="24">
        <v>3.1</v>
      </c>
      <c r="V94" s="24">
        <v>3.5</v>
      </c>
      <c r="W94" s="24">
        <v>5.4</v>
      </c>
      <c r="X94" s="28">
        <f>W94*4+V94*9+U94*4</f>
        <v>65.5</v>
      </c>
      <c r="Y94" s="7">
        <v>6.588888888888889</v>
      </c>
      <c r="Z94" s="7">
        <v>0.18888888888888888</v>
      </c>
      <c r="AA94" s="7">
        <v>32</v>
      </c>
      <c r="AB94" s="7">
        <v>0.5666666666666667</v>
      </c>
      <c r="AC94" s="7">
        <v>34.94444444444445</v>
      </c>
      <c r="AD94" s="7">
        <v>128.7111111111111</v>
      </c>
      <c r="AE94" s="7">
        <v>54.12222222222221</v>
      </c>
      <c r="AF94" s="7">
        <v>1.5</v>
      </c>
      <c r="AG94" s="651"/>
      <c r="AH94" s="442"/>
      <c r="AI94" s="442"/>
      <c r="AJ94" s="442"/>
      <c r="AK94" s="426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32" ht="24.75" customHeight="1">
      <c r="A95" s="681" t="s">
        <v>557</v>
      </c>
      <c r="B95" s="681"/>
      <c r="C95" s="681"/>
      <c r="D95" s="693">
        <f>D84+D91</f>
        <v>27.444504504504504</v>
      </c>
      <c r="E95" s="693">
        <f>E84+E91</f>
        <v>33.26738738738739</v>
      </c>
      <c r="F95" s="693">
        <f>F84+F91</f>
        <v>108.26944444444445</v>
      </c>
      <c r="G95" s="693">
        <f>G84+G91</f>
        <v>842.2622822822823</v>
      </c>
      <c r="H95" s="38">
        <v>0.02</v>
      </c>
      <c r="I95" s="38">
        <v>0</v>
      </c>
      <c r="J95" s="38">
        <v>60</v>
      </c>
      <c r="K95" s="38">
        <v>0.24</v>
      </c>
      <c r="L95" s="38">
        <v>19.36</v>
      </c>
      <c r="M95" s="38">
        <v>66.82</v>
      </c>
      <c r="N95" s="38">
        <v>4.18</v>
      </c>
      <c r="O95" s="38">
        <v>0.87</v>
      </c>
      <c r="P95" s="10">
        <v>5</v>
      </c>
      <c r="Q95" s="38">
        <f>P95</f>
        <v>5</v>
      </c>
      <c r="R95" s="681" t="s">
        <v>557</v>
      </c>
      <c r="S95" s="681"/>
      <c r="T95" s="681"/>
      <c r="U95" s="693">
        <f>U84+U91</f>
        <v>32.143816941941935</v>
      </c>
      <c r="V95" s="693">
        <f>V84+V91</f>
        <v>32.5045995995996</v>
      </c>
      <c r="W95" s="693">
        <f>W84+W91</f>
        <v>142.37083333333334</v>
      </c>
      <c r="X95" s="693">
        <f>X84+X91</f>
        <v>991.7083308308308</v>
      </c>
      <c r="Y95" s="38"/>
      <c r="Z95" s="38"/>
      <c r="AA95" s="38"/>
      <c r="AB95" s="38"/>
      <c r="AC95" s="38"/>
      <c r="AD95" s="38"/>
      <c r="AE95" s="38"/>
      <c r="AF95" s="38"/>
    </row>
    <row r="96" spans="1:37" ht="24.75" customHeight="1">
      <c r="A96" s="681"/>
      <c r="B96" s="681"/>
      <c r="C96" s="681"/>
      <c r="D96" s="693"/>
      <c r="E96" s="693"/>
      <c r="F96" s="693"/>
      <c r="G96" s="693"/>
      <c r="H96" s="7">
        <v>1.1400000000000001</v>
      </c>
      <c r="I96" s="7">
        <v>0.05999999999999999</v>
      </c>
      <c r="J96" s="7">
        <v>22.680000000000003</v>
      </c>
      <c r="K96" s="7">
        <v>1.1333333333333333</v>
      </c>
      <c r="L96" s="7">
        <v>20.426666666666666</v>
      </c>
      <c r="M96" s="7">
        <v>184.53333333333333</v>
      </c>
      <c r="N96" s="7">
        <v>21.540000000000003</v>
      </c>
      <c r="O96" s="7">
        <v>1.5866666666666664</v>
      </c>
      <c r="P96" s="10"/>
      <c r="Q96" s="38" t="e">
        <f>SUM(Q97:Q102)</f>
        <v>#REF!</v>
      </c>
      <c r="R96" s="1154" t="s">
        <v>688</v>
      </c>
      <c r="S96" s="1155"/>
      <c r="T96" s="1156"/>
      <c r="U96" s="659">
        <f>U97+U98+U99+U100+U101+U102</f>
        <v>22.796666666666663</v>
      </c>
      <c r="V96" s="659">
        <f>V97+V98+V99+V100+V101+V102</f>
        <v>23.263333333333335</v>
      </c>
      <c r="W96" s="659">
        <f>W97+W98+W99+W100+W101+W102</f>
        <v>69.58333333333334</v>
      </c>
      <c r="X96" s="661">
        <f>X97+X98+X99+X100+X101+X102</f>
        <v>579.9983333333333</v>
      </c>
      <c r="Y96" s="23"/>
      <c r="Z96" s="23"/>
      <c r="AA96" s="23"/>
      <c r="AB96" s="23"/>
      <c r="AC96" s="23"/>
      <c r="AD96" s="23"/>
      <c r="AE96" s="23"/>
      <c r="AF96" s="23"/>
      <c r="AG96" s="700"/>
      <c r="AH96" s="701"/>
      <c r="AI96" s="701"/>
      <c r="AJ96" s="701"/>
      <c r="AK96" s="701"/>
    </row>
    <row r="97" spans="1:256" ht="24.75" customHeight="1">
      <c r="A97" s="1154" t="s">
        <v>689</v>
      </c>
      <c r="B97" s="1155"/>
      <c r="C97" s="1155"/>
      <c r="D97" s="1155"/>
      <c r="E97" s="1155"/>
      <c r="F97" s="1155"/>
      <c r="G97" s="1156"/>
      <c r="H97" s="10"/>
      <c r="I97" s="10"/>
      <c r="J97" s="10"/>
      <c r="K97" s="10"/>
      <c r="L97" s="10"/>
      <c r="M97" s="10"/>
      <c r="N97" s="10"/>
      <c r="O97" s="10"/>
      <c r="P97" s="10">
        <v>149.5</v>
      </c>
      <c r="Q97" s="8" t="e">
        <f>#REF!*P97/1000</f>
        <v>#REF!</v>
      </c>
      <c r="R97" s="669" t="s">
        <v>574</v>
      </c>
      <c r="S97" s="23">
        <v>100</v>
      </c>
      <c r="T97" s="23"/>
      <c r="U97" s="24">
        <v>1.625</v>
      </c>
      <c r="V97" s="24">
        <v>5</v>
      </c>
      <c r="W97" s="24">
        <v>6</v>
      </c>
      <c r="X97" s="577">
        <v>75.5</v>
      </c>
      <c r="Y97" s="41"/>
      <c r="Z97" s="41"/>
      <c r="AA97" s="41"/>
      <c r="AB97" s="41"/>
      <c r="AC97" s="41"/>
      <c r="AD97" s="41"/>
      <c r="AE97" s="41"/>
      <c r="AF97" s="41"/>
      <c r="AG97" s="688"/>
      <c r="AH97" s="3"/>
      <c r="AI97" s="3"/>
      <c r="AJ97" s="3"/>
      <c r="AK97" s="3"/>
      <c r="AL97" s="701"/>
      <c r="AM97" s="701"/>
      <c r="AN97" s="701"/>
      <c r="AO97" s="701"/>
      <c r="AP97" s="701"/>
      <c r="AQ97" s="701"/>
      <c r="AR97" s="701"/>
      <c r="AS97" s="701"/>
      <c r="AT97" s="701"/>
      <c r="AU97" s="701"/>
      <c r="AV97" s="701"/>
      <c r="AW97" s="701"/>
      <c r="AX97" s="701"/>
      <c r="AY97" s="701"/>
      <c r="AZ97" s="701"/>
      <c r="BA97" s="701"/>
      <c r="BB97" s="701"/>
      <c r="BC97" s="701"/>
      <c r="BD97" s="701"/>
      <c r="BE97" s="701"/>
      <c r="BF97" s="701"/>
      <c r="BG97" s="701"/>
      <c r="BH97" s="701"/>
      <c r="BI97" s="701"/>
      <c r="BJ97" s="701"/>
      <c r="BK97" s="701"/>
      <c r="BL97" s="701"/>
      <c r="BM97" s="701"/>
      <c r="BN97" s="701"/>
      <c r="BO97" s="701"/>
      <c r="BP97" s="701"/>
      <c r="BQ97" s="701"/>
      <c r="BR97" s="701"/>
      <c r="BS97" s="701"/>
      <c r="BT97" s="701"/>
      <c r="BU97" s="701"/>
      <c r="BV97" s="701"/>
      <c r="BW97" s="701"/>
      <c r="BX97" s="701"/>
      <c r="BY97" s="701"/>
      <c r="BZ97" s="701"/>
      <c r="CA97" s="701"/>
      <c r="CB97" s="701"/>
      <c r="CC97" s="701"/>
      <c r="CD97" s="701"/>
      <c r="CE97" s="701"/>
      <c r="CF97" s="701"/>
      <c r="CG97" s="701"/>
      <c r="CH97" s="701"/>
      <c r="CI97" s="701"/>
      <c r="CJ97" s="701"/>
      <c r="CK97" s="701"/>
      <c r="CL97" s="701"/>
      <c r="CM97" s="701"/>
      <c r="CN97" s="701"/>
      <c r="CO97" s="701"/>
      <c r="CP97" s="701"/>
      <c r="CQ97" s="701"/>
      <c r="CR97" s="701"/>
      <c r="CS97" s="701"/>
      <c r="CT97" s="701"/>
      <c r="CU97" s="701"/>
      <c r="CV97" s="701"/>
      <c r="CW97" s="701"/>
      <c r="CX97" s="701"/>
      <c r="CY97" s="701"/>
      <c r="CZ97" s="701"/>
      <c r="DA97" s="701"/>
      <c r="DB97" s="701"/>
      <c r="DC97" s="701"/>
      <c r="DD97" s="701"/>
      <c r="DE97" s="701"/>
      <c r="DF97" s="701"/>
      <c r="DG97" s="701"/>
      <c r="DH97" s="701"/>
      <c r="DI97" s="701"/>
      <c r="DJ97" s="701"/>
      <c r="DK97" s="701"/>
      <c r="DL97" s="701"/>
      <c r="DM97" s="701"/>
      <c r="DN97" s="701"/>
      <c r="DO97" s="701"/>
      <c r="DP97" s="701"/>
      <c r="DQ97" s="701"/>
      <c r="DR97" s="701"/>
      <c r="DS97" s="701"/>
      <c r="DT97" s="701"/>
      <c r="DU97" s="701"/>
      <c r="DV97" s="701"/>
      <c r="DW97" s="701"/>
      <c r="DX97" s="701"/>
      <c r="DY97" s="701"/>
      <c r="DZ97" s="701"/>
      <c r="EA97" s="701"/>
      <c r="EB97" s="701"/>
      <c r="EC97" s="701"/>
      <c r="ED97" s="701"/>
      <c r="EE97" s="701"/>
      <c r="EF97" s="701"/>
      <c r="EG97" s="701"/>
      <c r="EH97" s="701"/>
      <c r="EI97" s="701"/>
      <c r="EJ97" s="701"/>
      <c r="EK97" s="701"/>
      <c r="EL97" s="701"/>
      <c r="EM97" s="701"/>
      <c r="EN97" s="701"/>
      <c r="EO97" s="701"/>
      <c r="EP97" s="701"/>
      <c r="EQ97" s="701"/>
      <c r="ER97" s="701"/>
      <c r="ES97" s="701"/>
      <c r="ET97" s="701"/>
      <c r="EU97" s="701"/>
      <c r="EV97" s="701"/>
      <c r="EW97" s="701"/>
      <c r="EX97" s="701"/>
      <c r="EY97" s="701"/>
      <c r="EZ97" s="701"/>
      <c r="FA97" s="701"/>
      <c r="FB97" s="701"/>
      <c r="FC97" s="701"/>
      <c r="FD97" s="701"/>
      <c r="FE97" s="701"/>
      <c r="FF97" s="701"/>
      <c r="FG97" s="701"/>
      <c r="FH97" s="701"/>
      <c r="FI97" s="701"/>
      <c r="FJ97" s="701"/>
      <c r="FK97" s="701"/>
      <c r="FL97" s="701"/>
      <c r="FM97" s="701"/>
      <c r="FN97" s="701"/>
      <c r="FO97" s="701"/>
      <c r="FP97" s="701"/>
      <c r="FQ97" s="701"/>
      <c r="FR97" s="701"/>
      <c r="FS97" s="701"/>
      <c r="FT97" s="701"/>
      <c r="FU97" s="701"/>
      <c r="FV97" s="701"/>
      <c r="FW97" s="701"/>
      <c r="FX97" s="701"/>
      <c r="FY97" s="701"/>
      <c r="FZ97" s="701"/>
      <c r="GA97" s="701"/>
      <c r="GB97" s="701"/>
      <c r="GC97" s="701"/>
      <c r="GD97" s="701"/>
      <c r="GE97" s="701"/>
      <c r="GF97" s="701"/>
      <c r="GG97" s="701"/>
      <c r="GH97" s="701"/>
      <c r="GI97" s="701"/>
      <c r="GJ97" s="701"/>
      <c r="GK97" s="701"/>
      <c r="GL97" s="701"/>
      <c r="GM97" s="701"/>
      <c r="GN97" s="701"/>
      <c r="GO97" s="701"/>
      <c r="GP97" s="701"/>
      <c r="GQ97" s="701"/>
      <c r="GR97" s="701"/>
      <c r="GS97" s="701"/>
      <c r="GT97" s="701"/>
      <c r="GU97" s="701"/>
      <c r="GV97" s="701"/>
      <c r="GW97" s="701"/>
      <c r="GX97" s="701"/>
      <c r="GY97" s="701"/>
      <c r="GZ97" s="701"/>
      <c r="HA97" s="701"/>
      <c r="HB97" s="701"/>
      <c r="HC97" s="701"/>
      <c r="HD97" s="701"/>
      <c r="HE97" s="701"/>
      <c r="HF97" s="701"/>
      <c r="HG97" s="701"/>
      <c r="HH97" s="701"/>
      <c r="HI97" s="701"/>
      <c r="HJ97" s="701"/>
      <c r="HK97" s="701"/>
      <c r="HL97" s="701"/>
      <c r="HM97" s="701"/>
      <c r="HN97" s="701"/>
      <c r="HO97" s="701"/>
      <c r="HP97" s="701"/>
      <c r="HQ97" s="701"/>
      <c r="HR97" s="701"/>
      <c r="HS97" s="701"/>
      <c r="HT97" s="701"/>
      <c r="HU97" s="701"/>
      <c r="HV97" s="701"/>
      <c r="HW97" s="701"/>
      <c r="HX97" s="701"/>
      <c r="HY97" s="701"/>
      <c r="HZ97" s="701"/>
      <c r="IA97" s="701"/>
      <c r="IB97" s="701"/>
      <c r="IC97" s="701"/>
      <c r="ID97" s="701"/>
      <c r="IE97" s="701"/>
      <c r="IF97" s="701"/>
      <c r="IG97" s="701"/>
      <c r="IH97" s="701"/>
      <c r="II97" s="701"/>
      <c r="IJ97" s="701"/>
      <c r="IK97" s="701"/>
      <c r="IL97" s="701"/>
      <c r="IM97" s="701"/>
      <c r="IN97" s="701"/>
      <c r="IO97" s="701"/>
      <c r="IP97" s="701"/>
      <c r="IQ97" s="701"/>
      <c r="IR97" s="701"/>
      <c r="IS97" s="701"/>
      <c r="IT97" s="701"/>
      <c r="IU97" s="701"/>
      <c r="IV97" s="701"/>
    </row>
    <row r="98" spans="1:256" ht="24.75" customHeight="1">
      <c r="A98" s="681" t="s">
        <v>712</v>
      </c>
      <c r="B98" s="776" t="s">
        <v>456</v>
      </c>
      <c r="C98" s="681"/>
      <c r="D98" s="681"/>
      <c r="E98" s="681"/>
      <c r="F98" s="681"/>
      <c r="G98" s="681"/>
      <c r="H98" s="14"/>
      <c r="I98" s="14"/>
      <c r="J98" s="14"/>
      <c r="K98" s="14"/>
      <c r="L98" s="14"/>
      <c r="M98" s="14"/>
      <c r="N98" s="14"/>
      <c r="O98" s="14"/>
      <c r="P98" s="10">
        <v>166.11</v>
      </c>
      <c r="Q98" s="8" t="e">
        <f>#REF!*P98/1000</f>
        <v>#REF!</v>
      </c>
      <c r="R98" s="669" t="s">
        <v>708</v>
      </c>
      <c r="S98" s="23">
        <v>120</v>
      </c>
      <c r="T98" s="23"/>
      <c r="U98" s="580">
        <v>10.791666666666666</v>
      </c>
      <c r="V98" s="580">
        <v>11.083333333333334</v>
      </c>
      <c r="W98" s="580">
        <v>12.483333333333333</v>
      </c>
      <c r="X98" s="28">
        <v>193.95833333333334</v>
      </c>
      <c r="Y98" s="41"/>
      <c r="Z98" s="41"/>
      <c r="AA98" s="41"/>
      <c r="AB98" s="41"/>
      <c r="AC98" s="41"/>
      <c r="AD98" s="41"/>
      <c r="AE98" s="41"/>
      <c r="AF98" s="41"/>
      <c r="AH98" s="5"/>
      <c r="AI98" s="5"/>
      <c r="AJ98" s="5"/>
      <c r="AK98" s="5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701" customFormat="1" ht="24.75" customHeight="1">
      <c r="A99" s="681"/>
      <c r="B99" s="681"/>
      <c r="C99" s="681"/>
      <c r="D99" s="681"/>
      <c r="E99" s="681"/>
      <c r="F99" s="681"/>
      <c r="G99" s="681"/>
      <c r="H99" s="43"/>
      <c r="I99" s="43"/>
      <c r="J99" s="43"/>
      <c r="K99" s="43"/>
      <c r="L99" s="43"/>
      <c r="M99" s="43"/>
      <c r="N99" s="43"/>
      <c r="O99" s="43"/>
      <c r="P99" s="10">
        <v>98.49</v>
      </c>
      <c r="Q99" s="8" t="e">
        <f>#REF!*P99/1000</f>
        <v>#REF!</v>
      </c>
      <c r="R99" s="29" t="s">
        <v>710</v>
      </c>
      <c r="S99" s="463">
        <v>180</v>
      </c>
      <c r="T99" s="463"/>
      <c r="U99" s="24">
        <v>6</v>
      </c>
      <c r="V99" s="24">
        <v>6.4</v>
      </c>
      <c r="W99" s="24">
        <v>28</v>
      </c>
      <c r="X99" s="698">
        <f>U99*4+V99*9+W99*4</f>
        <v>193.6</v>
      </c>
      <c r="Y99" s="41"/>
      <c r="Z99" s="41"/>
      <c r="AA99" s="41"/>
      <c r="AB99" s="41"/>
      <c r="AC99" s="41"/>
      <c r="AD99" s="41"/>
      <c r="AE99" s="41"/>
      <c r="AF99" s="41"/>
      <c r="AG99" s="674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3" customFormat="1" ht="24.75" customHeight="1" hidden="1">
      <c r="A100" s="681"/>
      <c r="B100" s="681"/>
      <c r="C100" s="681"/>
      <c r="D100" s="681"/>
      <c r="E100" s="681"/>
      <c r="F100" s="681"/>
      <c r="G100" s="681"/>
      <c r="H100" s="38"/>
      <c r="I100" s="38"/>
      <c r="J100" s="38"/>
      <c r="K100" s="38"/>
      <c r="L100" s="38"/>
      <c r="M100" s="38"/>
      <c r="N100" s="38"/>
      <c r="O100" s="38"/>
      <c r="P100" s="10">
        <v>79.3</v>
      </c>
      <c r="Q100" s="8" t="e">
        <f>#REF!*P100/1000</f>
        <v>#REF!</v>
      </c>
      <c r="R100" s="27"/>
      <c r="S100" s="23"/>
      <c r="T100" s="23"/>
      <c r="U100" s="24"/>
      <c r="V100" s="24"/>
      <c r="W100" s="24"/>
      <c r="X100" s="698"/>
      <c r="Y100" s="14"/>
      <c r="Z100" s="14"/>
      <c r="AA100" s="14"/>
      <c r="AB100" s="14"/>
      <c r="AC100" s="14"/>
      <c r="AD100" s="14"/>
      <c r="AE100" s="14"/>
      <c r="AF100" s="14"/>
      <c r="AG100" s="674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33" s="5" customFormat="1" ht="24.75" customHeight="1">
      <c r="A101" s="681"/>
      <c r="B101" s="681"/>
      <c r="C101" s="681"/>
      <c r="D101" s="681"/>
      <c r="E101" s="681"/>
      <c r="F101" s="681"/>
      <c r="G101" s="681"/>
      <c r="H101" s="38"/>
      <c r="I101" s="38"/>
      <c r="J101" s="38"/>
      <c r="K101" s="38"/>
      <c r="L101" s="38"/>
      <c r="M101" s="38"/>
      <c r="N101" s="38"/>
      <c r="O101" s="38"/>
      <c r="P101" s="10"/>
      <c r="Q101" s="8"/>
      <c r="R101" s="675" t="s">
        <v>19</v>
      </c>
      <c r="S101" s="164">
        <v>20</v>
      </c>
      <c r="T101" s="164"/>
      <c r="U101" s="582">
        <v>1.7399999999999998</v>
      </c>
      <c r="V101" s="582">
        <v>0.3</v>
      </c>
      <c r="W101" s="582">
        <v>9.419999999999998</v>
      </c>
      <c r="X101" s="577">
        <v>47.339999999999996</v>
      </c>
      <c r="Y101" s="41"/>
      <c r="Z101" s="41"/>
      <c r="AA101" s="41"/>
      <c r="AB101" s="41"/>
      <c r="AC101" s="41"/>
      <c r="AD101" s="41"/>
      <c r="AE101" s="41"/>
      <c r="AF101" s="41"/>
      <c r="AG101" s="674"/>
    </row>
    <row r="102" spans="1:33" s="5" customFormat="1" ht="24.75" customHeight="1">
      <c r="A102" s="681"/>
      <c r="B102" s="681"/>
      <c r="C102" s="681"/>
      <c r="D102" s="681"/>
      <c r="E102" s="681"/>
      <c r="F102" s="681"/>
      <c r="G102" s="681"/>
      <c r="H102" s="8"/>
      <c r="I102" s="8"/>
      <c r="J102" s="8"/>
      <c r="K102" s="8"/>
      <c r="L102" s="8"/>
      <c r="M102" s="8"/>
      <c r="N102" s="8"/>
      <c r="O102" s="8"/>
      <c r="P102" s="65">
        <v>356.71</v>
      </c>
      <c r="Q102" s="8" t="e">
        <f>#REF!*P102/1000</f>
        <v>#REF!</v>
      </c>
      <c r="R102" s="676" t="s">
        <v>22</v>
      </c>
      <c r="S102" s="23">
        <v>40</v>
      </c>
      <c r="T102" s="23"/>
      <c r="U102" s="24">
        <v>2.64</v>
      </c>
      <c r="V102" s="24">
        <v>0.4800000000000001</v>
      </c>
      <c r="W102" s="24">
        <v>13.68</v>
      </c>
      <c r="X102" s="28">
        <v>69.6</v>
      </c>
      <c r="Y102" s="41"/>
      <c r="Z102" s="41"/>
      <c r="AA102" s="41"/>
      <c r="AB102" s="41"/>
      <c r="AC102" s="41"/>
      <c r="AD102" s="41"/>
      <c r="AE102" s="41"/>
      <c r="AF102" s="41"/>
      <c r="AG102" s="674"/>
    </row>
    <row r="103" spans="1:33" s="5" customFormat="1" ht="24.75" customHeight="1">
      <c r="A103" s="681"/>
      <c r="B103" s="681"/>
      <c r="C103" s="681"/>
      <c r="D103" s="681"/>
      <c r="E103" s="681"/>
      <c r="F103" s="681"/>
      <c r="G103" s="681"/>
      <c r="H103" s="7">
        <v>5.93</v>
      </c>
      <c r="I103" s="7">
        <v>0.17</v>
      </c>
      <c r="J103" s="7">
        <v>28.8</v>
      </c>
      <c r="K103" s="7">
        <v>0.51</v>
      </c>
      <c r="L103" s="7">
        <v>31.450000000000006</v>
      </c>
      <c r="M103" s="7">
        <v>115.83999999999999</v>
      </c>
      <c r="N103" s="7">
        <v>48.709999999999994</v>
      </c>
      <c r="O103" s="7">
        <v>1.35</v>
      </c>
      <c r="P103" s="10"/>
      <c r="Q103" s="38" t="e">
        <f>#REF!+Q120+Q125</f>
        <v>#REF!</v>
      </c>
      <c r="R103" s="1154" t="s">
        <v>703</v>
      </c>
      <c r="S103" s="1155"/>
      <c r="T103" s="1156"/>
      <c r="U103" s="659">
        <f>U104+U106+U105</f>
        <v>4.647150275275275</v>
      </c>
      <c r="V103" s="659">
        <f>V104+V106+V105</f>
        <v>4.741266266266266</v>
      </c>
      <c r="W103" s="659">
        <f>W104+W106+W105</f>
        <v>54.3875</v>
      </c>
      <c r="X103" s="661">
        <f>X104+X106+X105</f>
        <v>278.8099974974975</v>
      </c>
      <c r="Y103" s="41"/>
      <c r="Z103" s="41"/>
      <c r="AA103" s="41"/>
      <c r="AB103" s="41"/>
      <c r="AC103" s="41"/>
      <c r="AD103" s="41"/>
      <c r="AE103" s="41"/>
      <c r="AF103" s="41"/>
      <c r="AG103" s="679"/>
    </row>
    <row r="104" spans="1:33" s="5" customFormat="1" ht="24.75" customHeight="1">
      <c r="A104" s="681"/>
      <c r="B104" s="681"/>
      <c r="C104" s="681"/>
      <c r="D104" s="681"/>
      <c r="E104" s="681"/>
      <c r="F104" s="681"/>
      <c r="G104" s="681"/>
      <c r="H104" s="23"/>
      <c r="I104" s="23"/>
      <c r="J104" s="23"/>
      <c r="K104" s="23"/>
      <c r="L104" s="23"/>
      <c r="M104" s="23"/>
      <c r="N104" s="23"/>
      <c r="O104" s="23"/>
      <c r="P104" s="7"/>
      <c r="Q104" s="8" t="e">
        <f>#REF!*P104/1000</f>
        <v>#REF!</v>
      </c>
      <c r="R104" s="46" t="s">
        <v>700</v>
      </c>
      <c r="S104" s="23">
        <v>18</v>
      </c>
      <c r="T104" s="23"/>
      <c r="U104" s="580">
        <v>0.3567567567567568</v>
      </c>
      <c r="V104" s="580">
        <v>0.681081081081081</v>
      </c>
      <c r="W104" s="580">
        <v>26.3</v>
      </c>
      <c r="X104" s="576">
        <f>W104*4+V104*9+U104*4</f>
        <v>112.75675675675676</v>
      </c>
      <c r="Y104" s="8"/>
      <c r="Z104" s="8"/>
      <c r="AA104" s="8"/>
      <c r="AB104" s="8"/>
      <c r="AC104" s="8"/>
      <c r="AD104" s="8"/>
      <c r="AE104" s="8"/>
      <c r="AF104" s="8"/>
      <c r="AG104" s="679"/>
    </row>
    <row r="105" spans="1:33" s="5" customFormat="1" ht="24.75" customHeight="1">
      <c r="A105" s="681"/>
      <c r="B105" s="681"/>
      <c r="C105" s="681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92" t="s">
        <v>107</v>
      </c>
      <c r="S105" s="165">
        <v>100</v>
      </c>
      <c r="T105" s="165"/>
      <c r="U105" s="581">
        <v>1.1903935185185184</v>
      </c>
      <c r="V105" s="581">
        <v>0.560185185185185</v>
      </c>
      <c r="W105" s="581">
        <v>22.6875</v>
      </c>
      <c r="X105" s="577">
        <v>100.55324074074072</v>
      </c>
      <c r="Y105" s="9"/>
      <c r="Z105" s="9"/>
      <c r="AA105" s="9"/>
      <c r="AB105" s="9"/>
      <c r="AC105" s="9"/>
      <c r="AD105" s="9"/>
      <c r="AE105" s="9"/>
      <c r="AF105" s="9"/>
      <c r="AG105" s="679"/>
    </row>
    <row r="106" spans="1:37" s="5" customFormat="1" ht="24.75" customHeight="1">
      <c r="A106" s="681"/>
      <c r="B106" s="681"/>
      <c r="C106" s="681"/>
      <c r="D106" s="681"/>
      <c r="E106" s="681"/>
      <c r="F106" s="681"/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64" t="s">
        <v>699</v>
      </c>
      <c r="S106" s="23">
        <v>125</v>
      </c>
      <c r="T106" s="23"/>
      <c r="U106" s="24">
        <v>3.1</v>
      </c>
      <c r="V106" s="24">
        <v>3.5</v>
      </c>
      <c r="W106" s="24">
        <v>5.4</v>
      </c>
      <c r="X106" s="28">
        <f>W106*4+V106*9+U106*4</f>
        <v>65.5</v>
      </c>
      <c r="Y106" s="9"/>
      <c r="Z106" s="9"/>
      <c r="AA106" s="9"/>
      <c r="AB106" s="9"/>
      <c r="AC106" s="9"/>
      <c r="AD106" s="9"/>
      <c r="AE106" s="9"/>
      <c r="AF106" s="9"/>
      <c r="AG106" s="679"/>
      <c r="AH106" s="20"/>
      <c r="AI106" s="20"/>
      <c r="AJ106" s="20"/>
      <c r="AK106" s="20"/>
    </row>
    <row r="107" spans="1:256" s="5" customFormat="1" ht="24.75" customHeight="1">
      <c r="A107" s="681"/>
      <c r="B107" s="681"/>
      <c r="C107" s="681"/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4" t="s">
        <v>557</v>
      </c>
      <c r="S107" s="685"/>
      <c r="T107" s="686"/>
      <c r="U107" s="693">
        <f>U96+U103</f>
        <v>27.44381694194194</v>
      </c>
      <c r="V107" s="693">
        <f>V96+V103</f>
        <v>28.0045995995996</v>
      </c>
      <c r="W107" s="693">
        <f>W96+W103</f>
        <v>123.97083333333335</v>
      </c>
      <c r="X107" s="693">
        <f>X96+X103</f>
        <v>858.8083308308308</v>
      </c>
      <c r="Y107" s="9"/>
      <c r="Z107" s="9"/>
      <c r="AA107" s="9"/>
      <c r="AB107" s="9"/>
      <c r="AC107" s="9"/>
      <c r="AD107" s="9"/>
      <c r="AE107" s="9"/>
      <c r="AF107" s="9"/>
      <c r="AG107" s="622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5" customFormat="1" ht="24.75" customHeight="1" hidden="1">
      <c r="A108" s="684"/>
      <c r="B108" s="685"/>
      <c r="C108" s="685"/>
      <c r="D108" s="685"/>
      <c r="E108" s="685"/>
      <c r="F108" s="685"/>
      <c r="G108" s="685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4"/>
      <c r="S108" s="685"/>
      <c r="T108" s="685"/>
      <c r="U108" s="702"/>
      <c r="V108" s="702"/>
      <c r="W108" s="702"/>
      <c r="X108" s="703"/>
      <c r="Y108" s="9"/>
      <c r="Z108" s="9"/>
      <c r="AA108" s="9"/>
      <c r="AB108" s="9"/>
      <c r="AC108" s="9"/>
      <c r="AD108" s="9"/>
      <c r="AE108" s="9"/>
      <c r="AF108" s="9"/>
      <c r="AG108" s="651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32" ht="24.75" customHeight="1">
      <c r="A109" s="1151" t="s">
        <v>713</v>
      </c>
      <c r="B109" s="1152"/>
      <c r="C109" s="1152"/>
      <c r="D109" s="1152"/>
      <c r="E109" s="1152"/>
      <c r="F109" s="1152"/>
      <c r="G109" s="1152"/>
      <c r="H109" s="1152"/>
      <c r="I109" s="1152"/>
      <c r="J109" s="1152"/>
      <c r="K109" s="1152"/>
      <c r="L109" s="1152"/>
      <c r="M109" s="1152"/>
      <c r="N109" s="1152"/>
      <c r="O109" s="1152"/>
      <c r="P109" s="1152"/>
      <c r="Q109" s="1152"/>
      <c r="R109" s="1152"/>
      <c r="S109" s="1152"/>
      <c r="T109" s="1152"/>
      <c r="U109" s="1152"/>
      <c r="V109" s="1152"/>
      <c r="W109" s="1152"/>
      <c r="X109" s="1153"/>
      <c r="Y109" s="16"/>
      <c r="Z109" s="16"/>
      <c r="AA109" s="16"/>
      <c r="AB109" s="16"/>
      <c r="AC109" s="16"/>
      <c r="AD109" s="16"/>
      <c r="AE109" s="16"/>
      <c r="AF109" s="16"/>
    </row>
    <row r="110" spans="1:34" ht="20.25">
      <c r="A110" s="35" t="s">
        <v>779</v>
      </c>
      <c r="F110" s="1161" t="s">
        <v>802</v>
      </c>
      <c r="G110" s="1161"/>
      <c r="H110" s="1161"/>
      <c r="I110" s="1161"/>
      <c r="J110" s="1161"/>
      <c r="K110" s="1161"/>
      <c r="L110" s="1161"/>
      <c r="M110" s="1161"/>
      <c r="N110" s="1161"/>
      <c r="O110" s="1161"/>
      <c r="P110" s="1161"/>
      <c r="Q110" s="1161"/>
      <c r="R110" s="1161"/>
      <c r="S110" s="1161"/>
      <c r="T110" s="1161"/>
      <c r="U110" s="1161"/>
      <c r="V110" s="1161"/>
      <c r="W110" s="1161"/>
      <c r="X110" s="1161"/>
      <c r="Y110" s="772"/>
      <c r="Z110" s="772"/>
      <c r="AA110" s="772"/>
      <c r="AB110" s="772"/>
      <c r="AC110" s="772"/>
      <c r="AD110" s="772"/>
      <c r="AE110" s="772"/>
      <c r="AF110" s="772"/>
      <c r="AG110" s="772"/>
      <c r="AH110" s="772"/>
    </row>
    <row r="111" spans="1:24" ht="22.5" customHeight="1">
      <c r="A111" s="1161"/>
      <c r="B111" s="1161"/>
      <c r="C111" s="1161"/>
      <c r="D111" s="1161"/>
      <c r="E111" s="1161"/>
      <c r="F111" s="1161"/>
      <c r="G111" s="1161"/>
      <c r="H111" s="1161"/>
      <c r="I111" s="1161"/>
      <c r="J111" s="1161"/>
      <c r="K111" s="1161"/>
      <c r="L111" s="1161"/>
      <c r="M111" s="1161"/>
      <c r="N111" s="1161"/>
      <c r="O111" s="1161"/>
      <c r="P111" s="1161"/>
      <c r="Q111" s="1161"/>
      <c r="R111" s="1161"/>
      <c r="S111" s="1161"/>
      <c r="T111" s="1161"/>
      <c r="U111" s="1161"/>
      <c r="V111" s="1161"/>
      <c r="W111" s="1161"/>
      <c r="X111" s="1161"/>
    </row>
    <row r="112" spans="1:45" ht="22.5" customHeight="1">
      <c r="A112" s="1158" t="s">
        <v>803</v>
      </c>
      <c r="B112" s="1158"/>
      <c r="C112" s="1158"/>
      <c r="D112" s="1158"/>
      <c r="E112" s="1158"/>
      <c r="F112" s="1158"/>
      <c r="G112" s="1158"/>
      <c r="H112" s="1158"/>
      <c r="I112" s="1158"/>
      <c r="J112" s="1158"/>
      <c r="K112" s="1158"/>
      <c r="L112" s="1158"/>
      <c r="M112" s="1158"/>
      <c r="N112" s="1158"/>
      <c r="O112" s="1158"/>
      <c r="P112" s="1158"/>
      <c r="Q112" s="1158"/>
      <c r="R112" s="1158"/>
      <c r="S112" s="1158"/>
      <c r="T112" s="1158"/>
      <c r="U112" s="1158"/>
      <c r="V112" s="1158"/>
      <c r="W112" s="1158"/>
      <c r="X112" s="1158"/>
      <c r="Y112" s="652"/>
      <c r="Z112" s="652"/>
      <c r="AA112" s="652"/>
      <c r="AB112" s="652"/>
      <c r="AC112" s="652"/>
      <c r="AD112" s="652"/>
      <c r="AE112" s="652"/>
      <c r="AF112" s="652"/>
      <c r="AM112" s="5"/>
      <c r="AN112" s="5"/>
      <c r="AO112" s="5"/>
      <c r="AP112" s="5"/>
      <c r="AQ112" s="5"/>
      <c r="AR112" s="5"/>
      <c r="AS112" s="5"/>
    </row>
    <row r="113" spans="17:256" ht="12.75">
      <c r="Q113" s="650"/>
      <c r="AG113" s="679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21" customHeight="1">
      <c r="A114" s="1159" t="s">
        <v>662</v>
      </c>
      <c r="B114" s="1160"/>
      <c r="C114" s="1160"/>
      <c r="D114" s="1160"/>
      <c r="E114" s="1160"/>
      <c r="F114" s="1160"/>
      <c r="G114" s="1160"/>
      <c r="H114" s="1160"/>
      <c r="I114" s="1160"/>
      <c r="J114" s="1160"/>
      <c r="K114" s="1160"/>
      <c r="L114" s="1160"/>
      <c r="M114" s="1160"/>
      <c r="N114" s="1160"/>
      <c r="O114" s="1160"/>
      <c r="P114" s="1160"/>
      <c r="Q114" s="1160"/>
      <c r="R114" s="1160"/>
      <c r="S114" s="1160"/>
      <c r="T114" s="1160"/>
      <c r="U114" s="1160"/>
      <c r="V114" s="1160"/>
      <c r="W114" s="1160"/>
      <c r="X114" s="1160"/>
      <c r="Y114" s="653"/>
      <c r="Z114" s="653"/>
      <c r="AA114" s="653"/>
      <c r="AB114" s="653"/>
      <c r="AC114" s="653"/>
      <c r="AD114" s="653"/>
      <c r="AE114" s="653"/>
      <c r="AF114" s="653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33" s="5" customFormat="1" ht="24.75" customHeight="1">
      <c r="A115" s="1124" t="s">
        <v>714</v>
      </c>
      <c r="B115" s="1125"/>
      <c r="C115" s="1125"/>
      <c r="D115" s="1125"/>
      <c r="E115" s="1125"/>
      <c r="F115" s="1125"/>
      <c r="G115" s="1125"/>
      <c r="H115" s="681"/>
      <c r="I115" s="681"/>
      <c r="J115" s="681"/>
      <c r="K115" s="681"/>
      <c r="L115" s="681"/>
      <c r="M115" s="681"/>
      <c r="N115" s="681"/>
      <c r="O115" s="681"/>
      <c r="P115" s="681"/>
      <c r="Q115" s="681"/>
      <c r="R115" s="1124" t="s">
        <v>715</v>
      </c>
      <c r="S115" s="1125"/>
      <c r="T115" s="1125"/>
      <c r="U115" s="1125"/>
      <c r="V115" s="1125"/>
      <c r="W115" s="1125"/>
      <c r="X115" s="1126"/>
      <c r="Y115" s="9"/>
      <c r="Z115" s="9"/>
      <c r="AA115" s="9"/>
      <c r="AB115" s="9"/>
      <c r="AC115" s="9"/>
      <c r="AD115" s="9"/>
      <c r="AE115" s="9"/>
      <c r="AF115" s="9"/>
      <c r="AG115" s="674"/>
    </row>
    <row r="116" spans="1:37" s="5" customFormat="1" ht="24.75" customHeight="1">
      <c r="A116" s="1136" t="s">
        <v>14</v>
      </c>
      <c r="B116" s="1113" t="s">
        <v>666</v>
      </c>
      <c r="C116" s="1168" t="s">
        <v>552</v>
      </c>
      <c r="D116" s="1169"/>
      <c r="E116" s="1169"/>
      <c r="F116" s="1169"/>
      <c r="G116" s="1170"/>
      <c r="H116" s="41"/>
      <c r="I116" s="41"/>
      <c r="J116" s="41"/>
      <c r="K116" s="41"/>
      <c r="L116" s="41"/>
      <c r="M116" s="41"/>
      <c r="N116" s="41"/>
      <c r="O116" s="41"/>
      <c r="P116" s="10"/>
      <c r="Q116" s="8" t="e">
        <f>#REF!*P116/1000</f>
        <v>#REF!</v>
      </c>
      <c r="R116" s="1136" t="s">
        <v>14</v>
      </c>
      <c r="S116" s="1113" t="s">
        <v>666</v>
      </c>
      <c r="T116" s="1168" t="s">
        <v>552</v>
      </c>
      <c r="U116" s="1169"/>
      <c r="V116" s="1169"/>
      <c r="W116" s="1169"/>
      <c r="X116" s="1170"/>
      <c r="Y116" s="41"/>
      <c r="Z116" s="41"/>
      <c r="AA116" s="41"/>
      <c r="AB116" s="41"/>
      <c r="AC116" s="41"/>
      <c r="AD116" s="41"/>
      <c r="AE116" s="41"/>
      <c r="AF116" s="41"/>
      <c r="AG116" s="651"/>
      <c r="AH116" s="20"/>
      <c r="AI116" s="20"/>
      <c r="AJ116" s="20"/>
      <c r="AK116" s="20"/>
    </row>
    <row r="117" spans="1:256" s="5" customFormat="1" ht="24.75" customHeight="1">
      <c r="A117" s="1137"/>
      <c r="B117" s="1114"/>
      <c r="C117" s="1113" t="s">
        <v>168</v>
      </c>
      <c r="D117" s="1136" t="s">
        <v>642</v>
      </c>
      <c r="E117" s="1136" t="s">
        <v>643</v>
      </c>
      <c r="F117" s="1136" t="s">
        <v>644</v>
      </c>
      <c r="G117" s="1136" t="s">
        <v>625</v>
      </c>
      <c r="H117" s="41"/>
      <c r="I117" s="41"/>
      <c r="J117" s="41"/>
      <c r="K117" s="41"/>
      <c r="L117" s="41"/>
      <c r="M117" s="41"/>
      <c r="N117" s="41"/>
      <c r="O117" s="41"/>
      <c r="P117" s="10">
        <v>19.5</v>
      </c>
      <c r="Q117" s="8" t="e">
        <f>#REF!*P117/1000</f>
        <v>#REF!</v>
      </c>
      <c r="R117" s="1137"/>
      <c r="S117" s="1114"/>
      <c r="T117" s="1113" t="s">
        <v>168</v>
      </c>
      <c r="U117" s="1136" t="s">
        <v>642</v>
      </c>
      <c r="V117" s="1136" t="s">
        <v>643</v>
      </c>
      <c r="W117" s="1136" t="s">
        <v>644</v>
      </c>
      <c r="X117" s="1136" t="s">
        <v>625</v>
      </c>
      <c r="Y117" s="618">
        <v>4</v>
      </c>
      <c r="Z117" s="618">
        <v>0</v>
      </c>
      <c r="AA117" s="618">
        <v>0</v>
      </c>
      <c r="AB117" s="618">
        <v>0</v>
      </c>
      <c r="AC117" s="618">
        <v>22</v>
      </c>
      <c r="AD117" s="618">
        <v>9</v>
      </c>
      <c r="AE117" s="618">
        <v>7</v>
      </c>
      <c r="AF117" s="618">
        <v>0.6</v>
      </c>
      <c r="AG117" s="651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33" s="5" customFormat="1" ht="9.75" customHeight="1">
      <c r="A118" s="1138"/>
      <c r="B118" s="1115"/>
      <c r="C118" s="1115"/>
      <c r="D118" s="1138"/>
      <c r="E118" s="1138"/>
      <c r="F118" s="1138"/>
      <c r="G118" s="1138"/>
      <c r="H118" s="41"/>
      <c r="I118" s="41"/>
      <c r="J118" s="41"/>
      <c r="K118" s="41"/>
      <c r="L118" s="41"/>
      <c r="M118" s="41"/>
      <c r="N118" s="41"/>
      <c r="O118" s="41"/>
      <c r="P118" s="10"/>
      <c r="Q118" s="8" t="e">
        <f>#REF!*P118/1000</f>
        <v>#REF!</v>
      </c>
      <c r="R118" s="1138"/>
      <c r="S118" s="1115"/>
      <c r="T118" s="1115"/>
      <c r="U118" s="1138"/>
      <c r="V118" s="1138"/>
      <c r="W118" s="1138"/>
      <c r="X118" s="1138"/>
      <c r="Y118" s="24"/>
      <c r="Z118" s="24"/>
      <c r="AA118" s="24"/>
      <c r="AB118" s="24"/>
      <c r="AC118" s="24"/>
      <c r="AD118" s="24"/>
      <c r="AE118" s="24"/>
      <c r="AF118" s="24"/>
      <c r="AG118" s="651"/>
    </row>
    <row r="119" spans="1:256" ht="24.75" customHeight="1">
      <c r="A119" s="1154" t="s">
        <v>677</v>
      </c>
      <c r="B119" s="1155"/>
      <c r="C119" s="1156"/>
      <c r="D119" s="659">
        <f>D120+D121+D122+D123+D124+D125</f>
        <v>23.95</v>
      </c>
      <c r="E119" s="659">
        <f>E120+E121+E122+E123+E124+E125</f>
        <v>18.13</v>
      </c>
      <c r="F119" s="659">
        <f>F120+F121+F122+F123+F124+F125</f>
        <v>84.83000000000001</v>
      </c>
      <c r="G119" s="661">
        <f>G120+G121+G122+G123+G124+G125</f>
        <v>594.09</v>
      </c>
      <c r="H119" s="41"/>
      <c r="I119" s="41"/>
      <c r="J119" s="41"/>
      <c r="K119" s="41"/>
      <c r="L119" s="41"/>
      <c r="M119" s="41"/>
      <c r="N119" s="41"/>
      <c r="O119" s="41"/>
      <c r="P119" s="65">
        <v>356.71</v>
      </c>
      <c r="Q119" s="8" t="e">
        <f>#REF!*P119/1000</f>
        <v>#REF!</v>
      </c>
      <c r="R119" s="1154" t="s">
        <v>707</v>
      </c>
      <c r="S119" s="1155"/>
      <c r="T119" s="1156"/>
      <c r="U119" s="659">
        <f>U120+U121+U122+U123+U124+U125</f>
        <v>26.180000000000003</v>
      </c>
      <c r="V119" s="659">
        <f>V120+V121+V122+V123+V124+V125</f>
        <v>19.900000000000002</v>
      </c>
      <c r="W119" s="659">
        <f>W120+W121+W122+W123+W124+W125</f>
        <v>95.10666666666665</v>
      </c>
      <c r="X119" s="661">
        <f>X120+X121+X122+X123+X124+X125</f>
        <v>660.0466666666666</v>
      </c>
      <c r="Y119" s="38">
        <v>0</v>
      </c>
      <c r="Z119" s="38">
        <v>0.045</v>
      </c>
      <c r="AA119" s="38">
        <v>0</v>
      </c>
      <c r="AB119" s="38">
        <v>0.35</v>
      </c>
      <c r="AC119" s="38">
        <v>8.6</v>
      </c>
      <c r="AD119" s="38">
        <v>38.6</v>
      </c>
      <c r="AE119" s="38">
        <v>11.499999999999998</v>
      </c>
      <c r="AF119" s="38">
        <v>0.95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33" s="5" customFormat="1" ht="24.75" customHeight="1">
      <c r="A120" s="669" t="s">
        <v>716</v>
      </c>
      <c r="B120" s="23">
        <v>80</v>
      </c>
      <c r="C120" s="23"/>
      <c r="D120" s="24">
        <v>1</v>
      </c>
      <c r="E120" s="24">
        <v>4</v>
      </c>
      <c r="F120" s="24">
        <v>4.6</v>
      </c>
      <c r="G120" s="28">
        <v>58.4</v>
      </c>
      <c r="H120" s="41"/>
      <c r="I120" s="41"/>
      <c r="J120" s="41"/>
      <c r="K120" s="41"/>
      <c r="L120" s="41"/>
      <c r="M120" s="41"/>
      <c r="N120" s="41"/>
      <c r="O120" s="41"/>
      <c r="P120" s="10"/>
      <c r="Q120" s="8" t="e">
        <f>SUM(Q121:Q124)</f>
        <v>#REF!</v>
      </c>
      <c r="R120" s="669" t="s">
        <v>717</v>
      </c>
      <c r="S120" s="23">
        <v>100</v>
      </c>
      <c r="T120" s="23"/>
      <c r="U120" s="24">
        <v>1.3</v>
      </c>
      <c r="V120" s="24">
        <v>5</v>
      </c>
      <c r="W120" s="24">
        <v>5.2</v>
      </c>
      <c r="X120" s="28">
        <f>W120*4+V120*9+U120*4</f>
        <v>71</v>
      </c>
      <c r="Y120" s="7">
        <v>0</v>
      </c>
      <c r="Z120" s="7">
        <v>0.1</v>
      </c>
      <c r="AA120" s="7">
        <v>0</v>
      </c>
      <c r="AB120" s="7">
        <v>0</v>
      </c>
      <c r="AC120" s="7">
        <v>4.1</v>
      </c>
      <c r="AD120" s="7">
        <v>13.3</v>
      </c>
      <c r="AE120" s="7">
        <v>4</v>
      </c>
      <c r="AF120" s="7">
        <v>0.1</v>
      </c>
      <c r="AG120" s="688"/>
    </row>
    <row r="121" spans="1:33" s="5" customFormat="1" ht="24.75" customHeight="1">
      <c r="A121" s="704" t="s">
        <v>718</v>
      </c>
      <c r="B121" s="164">
        <v>100</v>
      </c>
      <c r="C121" s="164"/>
      <c r="D121" s="582">
        <v>13.9</v>
      </c>
      <c r="E121" s="582">
        <v>8.5</v>
      </c>
      <c r="F121" s="582">
        <v>4.9</v>
      </c>
      <c r="G121" s="28">
        <f>F121*4+E121*9+D121*4</f>
        <v>151.7</v>
      </c>
      <c r="H121" s="41"/>
      <c r="I121" s="41"/>
      <c r="J121" s="41"/>
      <c r="K121" s="41"/>
      <c r="L121" s="41"/>
      <c r="M121" s="41"/>
      <c r="N121" s="41"/>
      <c r="O121" s="41"/>
      <c r="P121" s="10"/>
      <c r="Q121" s="8" t="e">
        <f>#REF!*P121/1000</f>
        <v>#REF!</v>
      </c>
      <c r="R121" s="704" t="s">
        <v>719</v>
      </c>
      <c r="S121" s="164">
        <v>100</v>
      </c>
      <c r="T121" s="164"/>
      <c r="U121" s="582">
        <v>13.9</v>
      </c>
      <c r="V121" s="582">
        <v>8.5</v>
      </c>
      <c r="W121" s="582">
        <v>4.9</v>
      </c>
      <c r="X121" s="28">
        <f>W121*4+V121*9+U121*4</f>
        <v>151.7</v>
      </c>
      <c r="Y121" s="691"/>
      <c r="Z121" s="691"/>
      <c r="AA121" s="691"/>
      <c r="AB121" s="691"/>
      <c r="AC121" s="691"/>
      <c r="AD121" s="691"/>
      <c r="AE121" s="691"/>
      <c r="AF121" s="691"/>
      <c r="AG121" s="688"/>
    </row>
    <row r="122" spans="1:33" s="5" customFormat="1" ht="24.75" customHeight="1">
      <c r="A122" s="705" t="s">
        <v>619</v>
      </c>
      <c r="B122" s="463">
        <v>180</v>
      </c>
      <c r="C122" s="463"/>
      <c r="D122" s="586">
        <v>3.6</v>
      </c>
      <c r="E122" s="586">
        <v>4.5</v>
      </c>
      <c r="F122" s="586">
        <v>24.120000000000005</v>
      </c>
      <c r="G122" s="28">
        <v>151.38</v>
      </c>
      <c r="H122" s="41"/>
      <c r="I122" s="41"/>
      <c r="J122" s="41"/>
      <c r="K122" s="41"/>
      <c r="L122" s="41"/>
      <c r="M122" s="41"/>
      <c r="N122" s="41"/>
      <c r="O122" s="41"/>
      <c r="P122" s="10">
        <v>23.4</v>
      </c>
      <c r="Q122" s="8" t="e">
        <f>#REF!*P122/1000</f>
        <v>#REF!</v>
      </c>
      <c r="R122" s="705" t="s">
        <v>135</v>
      </c>
      <c r="S122" s="463">
        <v>200</v>
      </c>
      <c r="T122" s="463"/>
      <c r="U122" s="586">
        <v>4</v>
      </c>
      <c r="V122" s="586">
        <v>5</v>
      </c>
      <c r="W122" s="586">
        <v>25.666666666666668</v>
      </c>
      <c r="X122" s="28">
        <v>163.66666666666669</v>
      </c>
      <c r="Y122" s="659">
        <f aca="true" t="shared" si="7" ref="Y122:AF122">Y123+Y125+Y124</f>
        <v>19.6</v>
      </c>
      <c r="Z122" s="659">
        <f t="shared" si="7"/>
        <v>8.03</v>
      </c>
      <c r="AA122" s="659">
        <f t="shared" si="7"/>
        <v>0.6</v>
      </c>
      <c r="AB122" s="659">
        <f t="shared" si="7"/>
        <v>0.48</v>
      </c>
      <c r="AC122" s="659">
        <f t="shared" si="7"/>
        <v>28.2</v>
      </c>
      <c r="AD122" s="659">
        <f t="shared" si="7"/>
        <v>17.6</v>
      </c>
      <c r="AE122" s="659">
        <f t="shared" si="7"/>
        <v>154.6</v>
      </c>
      <c r="AF122" s="659">
        <f t="shared" si="7"/>
        <v>96.52</v>
      </c>
      <c r="AG122" s="651"/>
    </row>
    <row r="123" spans="1:33" s="5" customFormat="1" ht="24.75" customHeight="1">
      <c r="A123" s="669" t="s">
        <v>720</v>
      </c>
      <c r="B123" s="463">
        <v>200</v>
      </c>
      <c r="C123" s="463"/>
      <c r="D123" s="23">
        <v>0.2</v>
      </c>
      <c r="E123" s="23">
        <v>0.2</v>
      </c>
      <c r="F123" s="23">
        <v>23.4</v>
      </c>
      <c r="G123" s="28">
        <v>92</v>
      </c>
      <c r="H123" s="41"/>
      <c r="I123" s="41"/>
      <c r="J123" s="41"/>
      <c r="K123" s="41"/>
      <c r="L123" s="41"/>
      <c r="M123" s="41"/>
      <c r="N123" s="41"/>
      <c r="O123" s="41"/>
      <c r="P123" s="10">
        <v>23.4</v>
      </c>
      <c r="Q123" s="8" t="e">
        <f>#REF!*P123/1000</f>
        <v>#REF!</v>
      </c>
      <c r="R123" s="669" t="s">
        <v>720</v>
      </c>
      <c r="S123" s="463">
        <v>200</v>
      </c>
      <c r="T123" s="463"/>
      <c r="U123" s="23">
        <v>0.2</v>
      </c>
      <c r="V123" s="23">
        <v>0.2</v>
      </c>
      <c r="W123" s="23">
        <v>23.4</v>
      </c>
      <c r="X123" s="28">
        <v>92</v>
      </c>
      <c r="Y123" s="8">
        <v>8</v>
      </c>
      <c r="Z123" s="38">
        <v>8</v>
      </c>
      <c r="AA123" s="24">
        <v>0.6</v>
      </c>
      <c r="AB123" s="24">
        <v>0.03</v>
      </c>
      <c r="AC123" s="24">
        <v>10</v>
      </c>
      <c r="AD123" s="24">
        <v>0</v>
      </c>
      <c r="AE123" s="24">
        <v>124</v>
      </c>
      <c r="AF123" s="24">
        <v>95</v>
      </c>
      <c r="AG123" s="688"/>
    </row>
    <row r="124" spans="1:33" s="5" customFormat="1" ht="24.75" customHeight="1">
      <c r="A124" s="675" t="s">
        <v>19</v>
      </c>
      <c r="B124" s="164">
        <v>30</v>
      </c>
      <c r="C124" s="164"/>
      <c r="D124" s="582">
        <v>2.61</v>
      </c>
      <c r="E124" s="582">
        <v>0.45</v>
      </c>
      <c r="F124" s="582">
        <v>14.13</v>
      </c>
      <c r="G124" s="577">
        <v>71.00999999999999</v>
      </c>
      <c r="H124" s="8"/>
      <c r="I124" s="8"/>
      <c r="J124" s="8"/>
      <c r="K124" s="8"/>
      <c r="L124" s="8"/>
      <c r="M124" s="8"/>
      <c r="N124" s="8"/>
      <c r="O124" s="8"/>
      <c r="P124" s="65">
        <v>356.71</v>
      </c>
      <c r="Q124" s="8" t="e">
        <f>#REF!*P124/1000</f>
        <v>#REF!</v>
      </c>
      <c r="R124" s="675" t="s">
        <v>19</v>
      </c>
      <c r="S124" s="164">
        <v>40</v>
      </c>
      <c r="T124" s="164"/>
      <c r="U124" s="582">
        <v>3.48</v>
      </c>
      <c r="V124" s="582">
        <v>0.6</v>
      </c>
      <c r="W124" s="582">
        <v>18.84</v>
      </c>
      <c r="X124" s="577">
        <v>94.67999999999998</v>
      </c>
      <c r="Y124" s="582">
        <v>11.6</v>
      </c>
      <c r="Z124" s="7">
        <v>0.03</v>
      </c>
      <c r="AA124" s="582">
        <v>0</v>
      </c>
      <c r="AB124" s="7">
        <v>0.45</v>
      </c>
      <c r="AC124" s="582">
        <v>18</v>
      </c>
      <c r="AD124" s="582">
        <v>17.6</v>
      </c>
      <c r="AE124" s="582">
        <v>30.6</v>
      </c>
      <c r="AF124" s="582">
        <v>1.5</v>
      </c>
      <c r="AG124" s="622"/>
    </row>
    <row r="125" spans="1:37" s="5" customFormat="1" ht="24.75" customHeight="1">
      <c r="A125" s="676" t="s">
        <v>22</v>
      </c>
      <c r="B125" s="23">
        <v>40</v>
      </c>
      <c r="C125" s="23"/>
      <c r="D125" s="24">
        <v>2.64</v>
      </c>
      <c r="E125" s="24">
        <v>0.48</v>
      </c>
      <c r="F125" s="24">
        <v>13.68</v>
      </c>
      <c r="G125" s="28">
        <v>69.6</v>
      </c>
      <c r="H125" s="41"/>
      <c r="I125" s="41"/>
      <c r="J125" s="41"/>
      <c r="K125" s="41"/>
      <c r="L125" s="41"/>
      <c r="M125" s="41"/>
      <c r="N125" s="41"/>
      <c r="O125" s="41"/>
      <c r="P125" s="10">
        <v>81.67</v>
      </c>
      <c r="Q125" s="38" t="e">
        <f>#REF!*P125/1000</f>
        <v>#REF!</v>
      </c>
      <c r="R125" s="676" t="s">
        <v>22</v>
      </c>
      <c r="S125" s="23">
        <v>50</v>
      </c>
      <c r="T125" s="23"/>
      <c r="U125" s="24">
        <v>3.3</v>
      </c>
      <c r="V125" s="24">
        <v>0.6</v>
      </c>
      <c r="W125" s="24">
        <v>17.1</v>
      </c>
      <c r="X125" s="28">
        <v>86.99999999999999</v>
      </c>
      <c r="Y125" s="38">
        <v>0</v>
      </c>
      <c r="Z125" s="38">
        <v>0</v>
      </c>
      <c r="AA125" s="38">
        <v>0</v>
      </c>
      <c r="AB125" s="38">
        <v>0</v>
      </c>
      <c r="AC125" s="38">
        <v>0.2</v>
      </c>
      <c r="AD125" s="38">
        <v>0</v>
      </c>
      <c r="AE125" s="38">
        <v>0</v>
      </c>
      <c r="AF125" s="38">
        <v>0.02</v>
      </c>
      <c r="AG125" s="622"/>
      <c r="AH125" s="20"/>
      <c r="AI125" s="20"/>
      <c r="AJ125" s="20"/>
      <c r="AK125" s="20"/>
    </row>
    <row r="126" spans="1:256" s="5" customFormat="1" ht="24.75" customHeight="1">
      <c r="A126" s="1157" t="s">
        <v>683</v>
      </c>
      <c r="B126" s="1157"/>
      <c r="C126" s="1157"/>
      <c r="D126" s="659">
        <f>D127+D128</f>
        <v>7.188571428571429</v>
      </c>
      <c r="E126" s="659">
        <f>E127+E128</f>
        <v>8.971428571428572</v>
      </c>
      <c r="F126" s="659">
        <f>F127+F128</f>
        <v>33.91428571428572</v>
      </c>
      <c r="G126" s="661">
        <f>G127+G128</f>
        <v>245.15428571428572</v>
      </c>
      <c r="H126" s="681"/>
      <c r="I126" s="681"/>
      <c r="J126" s="681"/>
      <c r="K126" s="681"/>
      <c r="L126" s="681"/>
      <c r="M126" s="681"/>
      <c r="N126" s="681"/>
      <c r="O126" s="7">
        <v>6</v>
      </c>
      <c r="P126" s="7">
        <v>0.04</v>
      </c>
      <c r="Q126" s="7">
        <v>0</v>
      </c>
      <c r="R126" s="1154" t="s">
        <v>698</v>
      </c>
      <c r="S126" s="1155"/>
      <c r="T126" s="1156"/>
      <c r="U126" s="659">
        <f>U127+U128</f>
        <v>7.720000000000001</v>
      </c>
      <c r="V126" s="659">
        <f>V127+V128</f>
        <v>9.4</v>
      </c>
      <c r="W126" s="659">
        <f>W127+W128</f>
        <v>38</v>
      </c>
      <c r="X126" s="661">
        <f>X127+X128</f>
        <v>267.48</v>
      </c>
      <c r="Y126" s="38"/>
      <c r="Z126" s="38"/>
      <c r="AA126" s="38"/>
      <c r="AB126" s="38"/>
      <c r="AC126" s="38"/>
      <c r="AD126" s="38"/>
      <c r="AE126" s="38"/>
      <c r="AF126" s="38"/>
      <c r="AG126" s="688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5" customFormat="1" ht="24.75" customHeight="1">
      <c r="A127" s="678" t="s">
        <v>685</v>
      </c>
      <c r="B127" s="463">
        <v>70</v>
      </c>
      <c r="C127" s="463"/>
      <c r="D127" s="24">
        <v>3.1885714285714286</v>
      </c>
      <c r="E127" s="24">
        <v>2.5714285714285716</v>
      </c>
      <c r="F127" s="24">
        <v>24.514285714285716</v>
      </c>
      <c r="G127" s="595">
        <v>133.9542857142857</v>
      </c>
      <c r="O127" s="24"/>
      <c r="P127" s="24"/>
      <c r="Q127" s="24"/>
      <c r="R127" s="678" t="s">
        <v>685</v>
      </c>
      <c r="S127" s="463">
        <v>80</v>
      </c>
      <c r="T127" s="463"/>
      <c r="U127" s="24">
        <v>3.72</v>
      </c>
      <c r="V127" s="24">
        <v>3</v>
      </c>
      <c r="W127" s="24">
        <v>28.6</v>
      </c>
      <c r="X127" s="595">
        <f>W127*4+V127*9+U127*4</f>
        <v>156.28</v>
      </c>
      <c r="Y127" s="38"/>
      <c r="Z127" s="38"/>
      <c r="AA127" s="38"/>
      <c r="AB127" s="38"/>
      <c r="AC127" s="38"/>
      <c r="AD127" s="38"/>
      <c r="AE127" s="38"/>
      <c r="AF127" s="38"/>
      <c r="AG127" s="657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37" ht="24.75" customHeight="1">
      <c r="A128" s="34" t="s">
        <v>721</v>
      </c>
      <c r="B128" s="164">
        <v>200</v>
      </c>
      <c r="C128" s="164"/>
      <c r="D128" s="579">
        <v>4</v>
      </c>
      <c r="E128" s="579">
        <v>6.4</v>
      </c>
      <c r="F128" s="706">
        <v>9.4</v>
      </c>
      <c r="G128" s="595">
        <f>F128*4+E128*9+D128*4</f>
        <v>111.2</v>
      </c>
      <c r="H128" s="35"/>
      <c r="I128" s="36"/>
      <c r="J128" s="36"/>
      <c r="K128" s="36"/>
      <c r="L128" s="36"/>
      <c r="M128" s="36"/>
      <c r="N128" s="36"/>
      <c r="O128" s="38">
        <v>0</v>
      </c>
      <c r="P128" s="38">
        <v>0.014464285714285713</v>
      </c>
      <c r="Q128" s="38">
        <v>0</v>
      </c>
      <c r="R128" s="669" t="s">
        <v>721</v>
      </c>
      <c r="S128" s="164">
        <v>200</v>
      </c>
      <c r="T128" s="164"/>
      <c r="U128" s="579">
        <v>4</v>
      </c>
      <c r="V128" s="579">
        <v>6.4</v>
      </c>
      <c r="W128" s="706">
        <v>9.4</v>
      </c>
      <c r="X128" s="595">
        <f>W128*4+V128*9+U128*4</f>
        <v>111.2</v>
      </c>
      <c r="Y128" s="693">
        <f aca="true" t="shared" si="8" ref="Y128:AF128">Y80+Y122</f>
        <v>31.91888888888889</v>
      </c>
      <c r="Z128" s="693">
        <f t="shared" si="8"/>
        <v>8.453888888888889</v>
      </c>
      <c r="AA128" s="693">
        <f t="shared" si="8"/>
        <v>126.62</v>
      </c>
      <c r="AB128" s="693">
        <f t="shared" si="8"/>
        <v>3.336666666666667</v>
      </c>
      <c r="AC128" s="693">
        <f t="shared" si="8"/>
        <v>147.84444444444443</v>
      </c>
      <c r="AD128" s="693">
        <f t="shared" si="8"/>
        <v>550.8311111111111</v>
      </c>
      <c r="AE128" s="693">
        <f t="shared" si="8"/>
        <v>267.7122222222222</v>
      </c>
      <c r="AF128" s="693">
        <f t="shared" si="8"/>
        <v>102.92</v>
      </c>
      <c r="AG128" s="696"/>
      <c r="AH128" s="5"/>
      <c r="AI128" s="5"/>
      <c r="AJ128" s="5"/>
      <c r="AK128" s="5"/>
    </row>
    <row r="129" spans="1:256" ht="24.75" customHeight="1">
      <c r="A129" s="681" t="s">
        <v>557</v>
      </c>
      <c r="B129" s="681"/>
      <c r="C129" s="681"/>
      <c r="D129" s="693">
        <f>D119+D126</f>
        <v>31.138571428571428</v>
      </c>
      <c r="E129" s="693">
        <f>E119+E126</f>
        <v>27.10142857142857</v>
      </c>
      <c r="F129" s="693">
        <f>F119+F126</f>
        <v>118.74428571428572</v>
      </c>
      <c r="G129" s="693">
        <f>G119+G126</f>
        <v>839.2442857142858</v>
      </c>
      <c r="H129" s="681"/>
      <c r="I129" s="681"/>
      <c r="J129" s="681"/>
      <c r="K129" s="681"/>
      <c r="L129" s="681"/>
      <c r="M129" s="681"/>
      <c r="N129" s="681"/>
      <c r="O129" s="691"/>
      <c r="P129" s="691"/>
      <c r="Q129" s="691"/>
      <c r="R129" s="681" t="s">
        <v>557</v>
      </c>
      <c r="S129" s="681"/>
      <c r="T129" s="681"/>
      <c r="U129" s="693">
        <f>U119+U126</f>
        <v>33.900000000000006</v>
      </c>
      <c r="V129" s="693">
        <f>V119+V126</f>
        <v>29.300000000000004</v>
      </c>
      <c r="W129" s="693">
        <f>W119+W126</f>
        <v>133.10666666666665</v>
      </c>
      <c r="X129" s="693">
        <f>X119+X126</f>
        <v>927.5266666666666</v>
      </c>
      <c r="Y129" s="1150" t="s">
        <v>665</v>
      </c>
      <c r="Z129" s="1150"/>
      <c r="AA129" s="1150"/>
      <c r="AB129" s="1150"/>
      <c r="AC129" s="1150"/>
      <c r="AD129" s="1150"/>
      <c r="AE129" s="1150"/>
      <c r="AF129" s="1150"/>
      <c r="AG129" s="679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24.75" customHeight="1">
      <c r="A130" s="1154"/>
      <c r="B130" s="1155"/>
      <c r="C130" s="1156"/>
      <c r="D130" s="659"/>
      <c r="E130" s="659"/>
      <c r="F130" s="659"/>
      <c r="G130" s="661"/>
      <c r="H130" s="681"/>
      <c r="I130" s="681"/>
      <c r="J130" s="681"/>
      <c r="K130" s="681"/>
      <c r="L130" s="681"/>
      <c r="M130" s="681"/>
      <c r="N130" s="681"/>
      <c r="O130" s="659">
        <f>H133+H135+H134</f>
        <v>16.4</v>
      </c>
      <c r="P130" s="659">
        <f>I133+I135+I134</f>
        <v>8.026666666666667</v>
      </c>
      <c r="Q130" s="659">
        <f>J133+J135+J134</f>
        <v>0.6</v>
      </c>
      <c r="R130" s="1154" t="s">
        <v>688</v>
      </c>
      <c r="S130" s="1155"/>
      <c r="T130" s="1156"/>
      <c r="U130" s="659">
        <f>U131+U132+U133+U134+U135+U136</f>
        <v>26.180000000000003</v>
      </c>
      <c r="V130" s="659">
        <f>V131+V132+V133+V134+V135+V136</f>
        <v>19.900000000000002</v>
      </c>
      <c r="W130" s="659">
        <f>W131+W132+W133+W134+W135+W136</f>
        <v>95.10666666666665</v>
      </c>
      <c r="X130" s="661">
        <f>X131+X132+X133+X134+X135+X136</f>
        <v>660.0466666666666</v>
      </c>
      <c r="Y130" s="1150" t="s">
        <v>667</v>
      </c>
      <c r="Z130" s="1150"/>
      <c r="AA130" s="1150"/>
      <c r="AB130" s="1150"/>
      <c r="AC130" s="1150" t="s">
        <v>668</v>
      </c>
      <c r="AD130" s="1150"/>
      <c r="AE130" s="1150"/>
      <c r="AF130" s="1150"/>
      <c r="AG130" s="679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5" customFormat="1" ht="24.75" customHeight="1">
      <c r="A131" s="1154" t="s">
        <v>689</v>
      </c>
      <c r="B131" s="1155"/>
      <c r="C131" s="1155"/>
      <c r="D131" s="1155"/>
      <c r="E131" s="1155"/>
      <c r="F131" s="1155"/>
      <c r="G131" s="1156"/>
      <c r="H131" s="1154" t="s">
        <v>689</v>
      </c>
      <c r="I131" s="1155"/>
      <c r="J131" s="1155"/>
      <c r="K131" s="1155"/>
      <c r="L131" s="1155"/>
      <c r="M131" s="1155"/>
      <c r="N131" s="1156"/>
      <c r="O131" s="681"/>
      <c r="P131" s="681"/>
      <c r="Q131" s="681"/>
      <c r="R131" s="669" t="s">
        <v>717</v>
      </c>
      <c r="S131" s="23">
        <v>100</v>
      </c>
      <c r="T131" s="23"/>
      <c r="U131" s="24">
        <v>1.3</v>
      </c>
      <c r="V131" s="24">
        <v>5</v>
      </c>
      <c r="W131" s="24">
        <v>5.2</v>
      </c>
      <c r="X131" s="28">
        <f>W131*4+V131*9+U131*4</f>
        <v>71</v>
      </c>
      <c r="Y131" s="9"/>
      <c r="Z131" s="9"/>
      <c r="AA131" s="9"/>
      <c r="AB131" s="9"/>
      <c r="AC131" s="9"/>
      <c r="AD131" s="9"/>
      <c r="AE131" s="9"/>
      <c r="AF131" s="9"/>
      <c r="AG131" s="696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5" customFormat="1" ht="24.75" customHeight="1">
      <c r="A132" s="681" t="s">
        <v>722</v>
      </c>
      <c r="B132" s="681">
        <v>250</v>
      </c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704" t="s">
        <v>719</v>
      </c>
      <c r="S132" s="164">
        <v>100</v>
      </c>
      <c r="T132" s="164"/>
      <c r="U132" s="582">
        <v>13.9</v>
      </c>
      <c r="V132" s="582">
        <v>8.5</v>
      </c>
      <c r="W132" s="582">
        <v>4.9</v>
      </c>
      <c r="X132" s="28">
        <f>W132*4+V132*9+U132*4</f>
        <v>151.7</v>
      </c>
      <c r="Y132" s="9"/>
      <c r="Z132" s="9"/>
      <c r="AA132" s="9"/>
      <c r="AB132" s="9"/>
      <c r="AC132" s="9"/>
      <c r="AD132" s="9"/>
      <c r="AE132" s="9"/>
      <c r="AF132" s="9"/>
      <c r="AG132" s="696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33" ht="24.75" customHeight="1">
      <c r="A133" s="705"/>
      <c r="B133" s="463"/>
      <c r="C133" s="463"/>
      <c r="D133" s="586"/>
      <c r="E133" s="586"/>
      <c r="F133" s="586"/>
      <c r="G133" s="28"/>
      <c r="H133" s="8">
        <v>8</v>
      </c>
      <c r="I133" s="38">
        <v>8</v>
      </c>
      <c r="J133" s="24">
        <v>0.6</v>
      </c>
      <c r="K133" s="24">
        <v>0.03</v>
      </c>
      <c r="L133" s="24">
        <v>10</v>
      </c>
      <c r="M133" s="24">
        <v>0</v>
      </c>
      <c r="N133" s="24">
        <v>124</v>
      </c>
      <c r="O133" s="24">
        <v>95</v>
      </c>
      <c r="P133" s="582">
        <v>10</v>
      </c>
      <c r="Q133" s="38">
        <f>P133</f>
        <v>10</v>
      </c>
      <c r="R133" s="705" t="s">
        <v>135</v>
      </c>
      <c r="S133" s="463">
        <v>200</v>
      </c>
      <c r="T133" s="463"/>
      <c r="U133" s="586">
        <v>4</v>
      </c>
      <c r="V133" s="586">
        <v>5</v>
      </c>
      <c r="W133" s="586">
        <v>25.666666666666668</v>
      </c>
      <c r="X133" s="28">
        <v>163.66666666666669</v>
      </c>
      <c r="Y133" s="56" t="s">
        <v>669</v>
      </c>
      <c r="Z133" s="56" t="s">
        <v>670</v>
      </c>
      <c r="AA133" s="56" t="s">
        <v>671</v>
      </c>
      <c r="AB133" s="56" t="s">
        <v>672</v>
      </c>
      <c r="AC133" s="56" t="s">
        <v>673</v>
      </c>
      <c r="AD133" s="56" t="s">
        <v>674</v>
      </c>
      <c r="AE133" s="56" t="s">
        <v>675</v>
      </c>
      <c r="AF133" s="56" t="s">
        <v>676</v>
      </c>
      <c r="AG133" s="662"/>
    </row>
    <row r="134" spans="1:33" ht="24.75" customHeight="1">
      <c r="A134" s="669"/>
      <c r="B134" s="463"/>
      <c r="C134" s="463"/>
      <c r="D134" s="23"/>
      <c r="E134" s="23"/>
      <c r="F134" s="23"/>
      <c r="G134" s="28"/>
      <c r="H134" s="582">
        <v>8.4</v>
      </c>
      <c r="I134" s="7">
        <v>0.02666666666666667</v>
      </c>
      <c r="J134" s="582">
        <v>0</v>
      </c>
      <c r="K134" s="7">
        <v>0.3666666666666667</v>
      </c>
      <c r="L134" s="582">
        <v>12.666666666666666</v>
      </c>
      <c r="M134" s="582">
        <v>12.400000000000002</v>
      </c>
      <c r="N134" s="582">
        <v>23.733333333333334</v>
      </c>
      <c r="O134" s="582">
        <v>1.2333333333333334</v>
      </c>
      <c r="P134" s="10">
        <v>80</v>
      </c>
      <c r="Q134" s="38">
        <f>C58*P134/1000</f>
        <v>0</v>
      </c>
      <c r="R134" s="669" t="s">
        <v>720</v>
      </c>
      <c r="S134" s="463">
        <v>200</v>
      </c>
      <c r="T134" s="463"/>
      <c r="U134" s="23">
        <v>0.2</v>
      </c>
      <c r="V134" s="23">
        <v>0.2</v>
      </c>
      <c r="W134" s="23">
        <v>23.4</v>
      </c>
      <c r="X134" s="28">
        <v>92</v>
      </c>
      <c r="Y134" s="659">
        <f aca="true" t="shared" si="9" ref="Y134:AF134">Y135+Y154+Y178+Y192+Y200+Y202</f>
        <v>39.654999999999994</v>
      </c>
      <c r="Z134" s="659">
        <f t="shared" si="9"/>
        <v>0.3735</v>
      </c>
      <c r="AA134" s="659">
        <f t="shared" si="9"/>
        <v>38.62833333333333</v>
      </c>
      <c r="AB134" s="659">
        <f t="shared" si="9"/>
        <v>7.62</v>
      </c>
      <c r="AC134" s="659">
        <f t="shared" si="9"/>
        <v>248.99916666666667</v>
      </c>
      <c r="AD134" s="659">
        <f t="shared" si="9"/>
        <v>431.87416666666667</v>
      </c>
      <c r="AE134" s="659">
        <f t="shared" si="9"/>
        <v>155.97750000000002</v>
      </c>
      <c r="AF134" s="659">
        <f t="shared" si="9"/>
        <v>6.7124999999999995</v>
      </c>
      <c r="AG134" s="622"/>
    </row>
    <row r="135" spans="1:33" ht="24.75" customHeight="1">
      <c r="A135" s="675"/>
      <c r="B135" s="164"/>
      <c r="C135" s="164"/>
      <c r="D135" s="582"/>
      <c r="E135" s="582"/>
      <c r="F135" s="582"/>
      <c r="G135" s="577"/>
      <c r="H135" s="38">
        <v>0</v>
      </c>
      <c r="I135" s="38">
        <v>0</v>
      </c>
      <c r="J135" s="38">
        <v>0</v>
      </c>
      <c r="K135" s="38">
        <v>0</v>
      </c>
      <c r="L135" s="38">
        <v>0.2</v>
      </c>
      <c r="M135" s="38">
        <v>0</v>
      </c>
      <c r="N135" s="38">
        <v>0</v>
      </c>
      <c r="O135" s="38">
        <v>0.02</v>
      </c>
      <c r="P135" s="7"/>
      <c r="Q135" s="38" t="e">
        <f>Q136+Q137</f>
        <v>#REF!</v>
      </c>
      <c r="R135" s="675" t="s">
        <v>19</v>
      </c>
      <c r="S135" s="164">
        <v>40</v>
      </c>
      <c r="T135" s="164"/>
      <c r="U135" s="582">
        <v>3.48</v>
      </c>
      <c r="V135" s="582">
        <v>0.6</v>
      </c>
      <c r="W135" s="582">
        <v>18.84</v>
      </c>
      <c r="X135" s="577">
        <v>94.67999999999998</v>
      </c>
      <c r="Y135" s="68">
        <v>34.05</v>
      </c>
      <c r="Z135" s="68">
        <v>0.0375</v>
      </c>
      <c r="AA135" s="68">
        <v>0</v>
      </c>
      <c r="AB135" s="68">
        <v>4.55</v>
      </c>
      <c r="AC135" s="68">
        <v>40.6125</v>
      </c>
      <c r="AD135" s="68">
        <v>33.7625</v>
      </c>
      <c r="AE135" s="68">
        <v>19.2125</v>
      </c>
      <c r="AF135" s="68">
        <v>0.5875</v>
      </c>
      <c r="AG135" s="667"/>
    </row>
    <row r="136" spans="1:33" ht="24.75" customHeight="1">
      <c r="A136" s="676"/>
      <c r="B136" s="23"/>
      <c r="C136" s="23"/>
      <c r="D136" s="24"/>
      <c r="E136" s="24"/>
      <c r="F136" s="24"/>
      <c r="G136" s="28"/>
      <c r="H136" s="38"/>
      <c r="I136" s="38"/>
      <c r="J136" s="38"/>
      <c r="K136" s="38"/>
      <c r="L136" s="38"/>
      <c r="M136" s="38"/>
      <c r="N136" s="38"/>
      <c r="O136" s="38"/>
      <c r="P136" s="66">
        <v>230.1</v>
      </c>
      <c r="Q136" s="8" t="e">
        <f>#REF!*P136/1000</f>
        <v>#REF!</v>
      </c>
      <c r="R136" s="676" t="s">
        <v>22</v>
      </c>
      <c r="S136" s="23">
        <v>50</v>
      </c>
      <c r="T136" s="23"/>
      <c r="U136" s="24">
        <v>3.3</v>
      </c>
      <c r="V136" s="24">
        <v>0.6</v>
      </c>
      <c r="W136" s="24">
        <v>17.1</v>
      </c>
      <c r="X136" s="28">
        <v>86.99999999999999</v>
      </c>
      <c r="Y136" s="16"/>
      <c r="Z136" s="16"/>
      <c r="AA136" s="16"/>
      <c r="AB136" s="16"/>
      <c r="AC136" s="16"/>
      <c r="AD136" s="16"/>
      <c r="AE136" s="16"/>
      <c r="AF136" s="16"/>
      <c r="AG136" s="667"/>
    </row>
    <row r="137" spans="1:33" ht="24.75" customHeight="1">
      <c r="A137" s="676"/>
      <c r="B137" s="23"/>
      <c r="C137" s="23"/>
      <c r="D137" s="24"/>
      <c r="E137" s="24"/>
      <c r="F137" s="24"/>
      <c r="G137" s="28"/>
      <c r="H137" s="38"/>
      <c r="I137" s="38"/>
      <c r="J137" s="38"/>
      <c r="K137" s="38"/>
      <c r="L137" s="38"/>
      <c r="M137" s="38"/>
      <c r="N137" s="38"/>
      <c r="O137" s="38"/>
      <c r="P137" s="587">
        <v>37.05</v>
      </c>
      <c r="Q137" s="8" t="e">
        <f>#REF!*P137/1000</f>
        <v>#REF!</v>
      </c>
      <c r="R137" s="1154" t="s">
        <v>703</v>
      </c>
      <c r="S137" s="1155"/>
      <c r="T137" s="1156"/>
      <c r="U137" s="659">
        <f>U138+U139</f>
        <v>7.720000000000001</v>
      </c>
      <c r="V137" s="659">
        <f>V138+V139</f>
        <v>9.4</v>
      </c>
      <c r="W137" s="659">
        <f>W138+W139</f>
        <v>38</v>
      </c>
      <c r="X137" s="661">
        <f>X138+X139</f>
        <v>267.48</v>
      </c>
      <c r="Y137" s="8"/>
      <c r="Z137" s="8"/>
      <c r="AA137" s="8"/>
      <c r="AB137" s="8"/>
      <c r="AC137" s="8"/>
      <c r="AD137" s="8"/>
      <c r="AE137" s="8"/>
      <c r="AF137" s="8"/>
      <c r="AG137" s="667"/>
    </row>
    <row r="138" spans="1:33" ht="24.75" customHeight="1">
      <c r="A138" s="676"/>
      <c r="B138" s="23"/>
      <c r="C138" s="23"/>
      <c r="D138" s="24"/>
      <c r="E138" s="24"/>
      <c r="F138" s="24"/>
      <c r="G138" s="28"/>
      <c r="H138" s="693" t="e">
        <f>H94+O130</f>
        <v>#REF!</v>
      </c>
      <c r="I138" s="693" t="e">
        <f>I94+P130</f>
        <v>#REF!</v>
      </c>
      <c r="J138" s="693" t="e">
        <f>J94+Q130</f>
        <v>#REF!</v>
      </c>
      <c r="K138" s="693" t="e">
        <f>K94+#REF!</f>
        <v>#REF!</v>
      </c>
      <c r="L138" s="693" t="e">
        <f>L94+#REF!</f>
        <v>#REF!</v>
      </c>
      <c r="M138" s="693" t="e">
        <f>M94+#REF!</f>
        <v>#REF!</v>
      </c>
      <c r="N138" s="693" t="e">
        <f>N94+#REF!</f>
        <v>#REF!</v>
      </c>
      <c r="O138" s="693" t="e">
        <f>O94+#REF!</f>
        <v>#REF!</v>
      </c>
      <c r="P138" s="486"/>
      <c r="Q138" s="707" t="e">
        <f>Q94+#REF!</f>
        <v>#REF!</v>
      </c>
      <c r="R138" s="678" t="s">
        <v>685</v>
      </c>
      <c r="S138" s="463">
        <v>80</v>
      </c>
      <c r="T138" s="463"/>
      <c r="U138" s="24">
        <v>3.72</v>
      </c>
      <c r="V138" s="24">
        <v>3</v>
      </c>
      <c r="W138" s="24">
        <v>28.6</v>
      </c>
      <c r="X138" s="595">
        <f>W138*4+V138*9+U138*4</f>
        <v>156.28</v>
      </c>
      <c r="Y138" s="16"/>
      <c r="Z138" s="16"/>
      <c r="AA138" s="16"/>
      <c r="AB138" s="16"/>
      <c r="AC138" s="16"/>
      <c r="AD138" s="16"/>
      <c r="AE138" s="16"/>
      <c r="AF138" s="16"/>
      <c r="AG138" s="667"/>
    </row>
    <row r="139" spans="1:33" ht="24.75" customHeight="1">
      <c r="A139" s="676"/>
      <c r="B139" s="23"/>
      <c r="C139" s="23"/>
      <c r="D139" s="24"/>
      <c r="E139" s="24"/>
      <c r="F139" s="24"/>
      <c r="G139" s="28"/>
      <c r="H139" s="486"/>
      <c r="I139" s="486"/>
      <c r="J139" s="486"/>
      <c r="K139" s="486"/>
      <c r="L139" s="486"/>
      <c r="M139" s="486"/>
      <c r="N139" s="486"/>
      <c r="O139" s="486"/>
      <c r="P139" s="486"/>
      <c r="Q139" s="708"/>
      <c r="R139" s="34" t="s">
        <v>721</v>
      </c>
      <c r="S139" s="164">
        <v>200</v>
      </c>
      <c r="T139" s="164"/>
      <c r="U139" s="579">
        <v>4</v>
      </c>
      <c r="V139" s="579">
        <v>6.4</v>
      </c>
      <c r="W139" s="706">
        <v>9.4</v>
      </c>
      <c r="X139" s="595">
        <f>W139*4+V139*9+U139*4</f>
        <v>111.2</v>
      </c>
      <c r="Y139" s="16"/>
      <c r="Z139" s="16"/>
      <c r="AA139" s="16"/>
      <c r="AB139" s="16"/>
      <c r="AC139" s="16"/>
      <c r="AD139" s="16"/>
      <c r="AE139" s="16"/>
      <c r="AF139" s="16"/>
      <c r="AG139" s="667"/>
    </row>
    <row r="140" spans="1:33" ht="24.75" customHeight="1">
      <c r="A140" s="676"/>
      <c r="B140" s="23"/>
      <c r="C140" s="23"/>
      <c r="D140" s="24"/>
      <c r="E140" s="24"/>
      <c r="F140" s="24"/>
      <c r="G140" s="28"/>
      <c r="H140" s="486"/>
      <c r="I140" s="486"/>
      <c r="J140" s="486"/>
      <c r="K140" s="486"/>
      <c r="L140" s="486"/>
      <c r="M140" s="486"/>
      <c r="N140" s="486"/>
      <c r="O140" s="486"/>
      <c r="P140" s="486"/>
      <c r="Q140" s="708"/>
      <c r="R140" s="681" t="s">
        <v>557</v>
      </c>
      <c r="S140" s="681"/>
      <c r="T140" s="681"/>
      <c r="U140" s="693">
        <f>D130+U137</f>
        <v>7.720000000000001</v>
      </c>
      <c r="V140" s="693">
        <f>E130+V137</f>
        <v>9.4</v>
      </c>
      <c r="W140" s="693">
        <f>F130+W137</f>
        <v>38</v>
      </c>
      <c r="X140" s="693">
        <f>G130+X137</f>
        <v>267.48</v>
      </c>
      <c r="Y140" s="16"/>
      <c r="Z140" s="16"/>
      <c r="AA140" s="16"/>
      <c r="AB140" s="16"/>
      <c r="AC140" s="16"/>
      <c r="AD140" s="16"/>
      <c r="AE140" s="16"/>
      <c r="AF140" s="16"/>
      <c r="AG140" s="667"/>
    </row>
    <row r="141" spans="1:33" ht="0" customHeight="1" hidden="1">
      <c r="A141" s="676"/>
      <c r="B141" s="23"/>
      <c r="C141" s="23"/>
      <c r="D141" s="24"/>
      <c r="E141" s="24"/>
      <c r="F141" s="24"/>
      <c r="G141" s="28"/>
      <c r="H141" s="486"/>
      <c r="I141" s="486"/>
      <c r="J141" s="486"/>
      <c r="K141" s="486"/>
      <c r="L141" s="486"/>
      <c r="M141" s="486"/>
      <c r="N141" s="486"/>
      <c r="O141" s="486"/>
      <c r="P141" s="486"/>
      <c r="Q141" s="708"/>
      <c r="R141" s="1154" t="s">
        <v>689</v>
      </c>
      <c r="S141" s="1155"/>
      <c r="T141" s="1155"/>
      <c r="U141" s="1155"/>
      <c r="V141" s="1155"/>
      <c r="W141" s="1155"/>
      <c r="X141" s="1156"/>
      <c r="Y141" s="228"/>
      <c r="Z141" s="228"/>
      <c r="AA141" s="228"/>
      <c r="AB141" s="228"/>
      <c r="AC141" s="228"/>
      <c r="AD141" s="228"/>
      <c r="AE141" s="228"/>
      <c r="AF141" s="228"/>
      <c r="AG141" s="667"/>
    </row>
    <row r="142" spans="1:33" ht="0" customHeight="1" hidden="1">
      <c r="A142" s="676"/>
      <c r="B142" s="23"/>
      <c r="C142" s="23"/>
      <c r="D142" s="24"/>
      <c r="E142" s="24"/>
      <c r="F142" s="24"/>
      <c r="G142" s="28"/>
      <c r="H142" s="486"/>
      <c r="I142" s="486"/>
      <c r="J142" s="486"/>
      <c r="K142" s="486"/>
      <c r="L142" s="486"/>
      <c r="M142" s="486"/>
      <c r="N142" s="486"/>
      <c r="O142" s="486"/>
      <c r="P142" s="486"/>
      <c r="Q142" s="708"/>
      <c r="R142" s="681" t="s">
        <v>722</v>
      </c>
      <c r="S142" s="681">
        <v>250</v>
      </c>
      <c r="T142" s="681"/>
      <c r="U142" s="681"/>
      <c r="V142" s="681"/>
      <c r="W142" s="681"/>
      <c r="X142" s="681"/>
      <c r="Y142" s="7">
        <v>10</v>
      </c>
      <c r="Z142" s="7">
        <v>0.05</v>
      </c>
      <c r="AA142" s="7">
        <v>0</v>
      </c>
      <c r="AB142" s="7">
        <v>0.7000000000000001</v>
      </c>
      <c r="AC142" s="7">
        <v>12.316666666666665</v>
      </c>
      <c r="AD142" s="7">
        <v>25.375</v>
      </c>
      <c r="AE142" s="7">
        <v>7</v>
      </c>
      <c r="AF142" s="7">
        <v>0.25</v>
      </c>
      <c r="AG142" s="667"/>
    </row>
    <row r="143" spans="1:33" ht="0" customHeight="1" hidden="1">
      <c r="A143" s="676"/>
      <c r="B143" s="23"/>
      <c r="C143" s="23"/>
      <c r="D143" s="24"/>
      <c r="E143" s="24"/>
      <c r="F143" s="24"/>
      <c r="G143" s="28"/>
      <c r="H143" s="486"/>
      <c r="I143" s="486"/>
      <c r="J143" s="486"/>
      <c r="K143" s="486"/>
      <c r="L143" s="486"/>
      <c r="M143" s="486"/>
      <c r="N143" s="486"/>
      <c r="O143" s="486"/>
      <c r="P143" s="486"/>
      <c r="Q143" s="708"/>
      <c r="R143" s="681"/>
      <c r="S143" s="681"/>
      <c r="T143" s="681"/>
      <c r="U143" s="681"/>
      <c r="V143" s="681"/>
      <c r="W143" s="681"/>
      <c r="X143" s="681"/>
      <c r="Y143" s="616"/>
      <c r="Z143" s="616"/>
      <c r="AA143" s="616"/>
      <c r="AB143" s="616"/>
      <c r="AC143" s="616"/>
      <c r="AD143" s="616"/>
      <c r="AE143" s="616"/>
      <c r="AF143" s="616"/>
      <c r="AG143" s="622"/>
    </row>
    <row r="144" spans="1:32" ht="0" customHeight="1" hidden="1">
      <c r="A144" s="681"/>
      <c r="B144" s="681"/>
      <c r="C144" s="681"/>
      <c r="D144" s="681"/>
      <c r="E144" s="681"/>
      <c r="F144" s="681"/>
      <c r="G144" s="681"/>
      <c r="H144" s="486"/>
      <c r="I144" s="486"/>
      <c r="J144" s="486"/>
      <c r="K144" s="486"/>
      <c r="L144" s="486"/>
      <c r="M144" s="486"/>
      <c r="N144" s="486"/>
      <c r="O144" s="486"/>
      <c r="P144" s="486"/>
      <c r="Q144" s="708"/>
      <c r="R144" s="684"/>
      <c r="S144" s="685"/>
      <c r="T144" s="685"/>
      <c r="U144" s="685"/>
      <c r="V144" s="685"/>
      <c r="W144" s="685"/>
      <c r="X144" s="686"/>
      <c r="Y144" s="616"/>
      <c r="Z144" s="616"/>
      <c r="AA144" s="616"/>
      <c r="AB144" s="616"/>
      <c r="AC144" s="616"/>
      <c r="AD144" s="616"/>
      <c r="AE144" s="616"/>
      <c r="AF144" s="616"/>
    </row>
    <row r="145" spans="1:32" ht="24.75" customHeight="1">
      <c r="A145" s="1151" t="s">
        <v>723</v>
      </c>
      <c r="B145" s="1152"/>
      <c r="C145" s="1152"/>
      <c r="D145" s="1152"/>
      <c r="E145" s="1152"/>
      <c r="F145" s="1152"/>
      <c r="G145" s="1152"/>
      <c r="H145" s="1152"/>
      <c r="I145" s="1152"/>
      <c r="J145" s="1152"/>
      <c r="K145" s="1152"/>
      <c r="L145" s="1152"/>
      <c r="M145" s="1152"/>
      <c r="N145" s="1152"/>
      <c r="O145" s="1152"/>
      <c r="P145" s="1152"/>
      <c r="Q145" s="1152"/>
      <c r="R145" s="1152"/>
      <c r="S145" s="1152"/>
      <c r="T145" s="1152"/>
      <c r="U145" s="1152"/>
      <c r="V145" s="1152"/>
      <c r="W145" s="1152"/>
      <c r="X145" s="1153"/>
      <c r="Y145" s="16"/>
      <c r="Z145" s="16"/>
      <c r="AA145" s="16"/>
      <c r="AB145" s="16"/>
      <c r="AC145" s="16"/>
      <c r="AD145" s="16"/>
      <c r="AE145" s="16"/>
      <c r="AF145" s="16"/>
    </row>
    <row r="146" spans="1:34" ht="20.25">
      <c r="A146" s="35" t="s">
        <v>779</v>
      </c>
      <c r="F146" s="1161" t="s">
        <v>802</v>
      </c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161"/>
      <c r="Q146" s="1161"/>
      <c r="R146" s="1161"/>
      <c r="S146" s="1161"/>
      <c r="T146" s="1161"/>
      <c r="U146" s="1161"/>
      <c r="V146" s="1161"/>
      <c r="W146" s="1161"/>
      <c r="X146" s="1161"/>
      <c r="Y146" s="772"/>
      <c r="Z146" s="772"/>
      <c r="AA146" s="772"/>
      <c r="AB146" s="772"/>
      <c r="AC146" s="772"/>
      <c r="AD146" s="772"/>
      <c r="AE146" s="772"/>
      <c r="AF146" s="772"/>
      <c r="AG146" s="772"/>
      <c r="AH146" s="772"/>
    </row>
    <row r="147" spans="1:24" ht="22.5" customHeight="1">
      <c r="A147" s="1161"/>
      <c r="B147" s="1161"/>
      <c r="C147" s="1161"/>
      <c r="D147" s="1161"/>
      <c r="E147" s="1161"/>
      <c r="F147" s="1161"/>
      <c r="G147" s="1161"/>
      <c r="H147" s="1161"/>
      <c r="I147" s="1161"/>
      <c r="J147" s="1161"/>
      <c r="K147" s="1161"/>
      <c r="L147" s="1161"/>
      <c r="M147" s="1161"/>
      <c r="N147" s="1161"/>
      <c r="O147" s="1161"/>
      <c r="P147" s="1161"/>
      <c r="Q147" s="1161"/>
      <c r="R147" s="1161"/>
      <c r="S147" s="1161"/>
      <c r="T147" s="1161"/>
      <c r="U147" s="1161"/>
      <c r="V147" s="1161"/>
      <c r="W147" s="1161"/>
      <c r="X147" s="1161"/>
    </row>
    <row r="148" spans="1:45" ht="22.5" customHeight="1">
      <c r="A148" s="1158" t="s">
        <v>803</v>
      </c>
      <c r="B148" s="1158"/>
      <c r="C148" s="1158"/>
      <c r="D148" s="1158"/>
      <c r="E148" s="1158"/>
      <c r="F148" s="1158"/>
      <c r="G148" s="1158"/>
      <c r="H148" s="1158"/>
      <c r="I148" s="1158"/>
      <c r="J148" s="1158"/>
      <c r="K148" s="1158"/>
      <c r="L148" s="1158"/>
      <c r="M148" s="1158"/>
      <c r="N148" s="1158"/>
      <c r="O148" s="1158"/>
      <c r="P148" s="1158"/>
      <c r="Q148" s="1158"/>
      <c r="R148" s="1158"/>
      <c r="S148" s="1158"/>
      <c r="T148" s="1158"/>
      <c r="U148" s="1158"/>
      <c r="V148" s="1158"/>
      <c r="W148" s="1158"/>
      <c r="X148" s="1158"/>
      <c r="Y148" s="652"/>
      <c r="Z148" s="652"/>
      <c r="AA148" s="652"/>
      <c r="AB148" s="652"/>
      <c r="AC148" s="652"/>
      <c r="AD148" s="652"/>
      <c r="AE148" s="652"/>
      <c r="AF148" s="652"/>
      <c r="AM148" s="5"/>
      <c r="AN148" s="5"/>
      <c r="AO148" s="5"/>
      <c r="AP148" s="5"/>
      <c r="AQ148" s="5"/>
      <c r="AR148" s="5"/>
      <c r="AS148" s="5"/>
    </row>
    <row r="149" spans="17:45" ht="12.75">
      <c r="Q149" s="650"/>
      <c r="AG149" s="667"/>
      <c r="AM149" s="5"/>
      <c r="AN149" s="5"/>
      <c r="AO149" s="5"/>
      <c r="AP149" s="5"/>
      <c r="AQ149" s="5"/>
      <c r="AR149" s="5"/>
      <c r="AS149" s="5"/>
    </row>
    <row r="150" spans="1:45" ht="21" customHeight="1">
      <c r="A150" s="1159" t="s">
        <v>662</v>
      </c>
      <c r="B150" s="1160"/>
      <c r="C150" s="1160"/>
      <c r="D150" s="1160"/>
      <c r="E150" s="1160"/>
      <c r="F150" s="1160"/>
      <c r="G150" s="1160"/>
      <c r="H150" s="1160"/>
      <c r="I150" s="1160"/>
      <c r="J150" s="1160"/>
      <c r="K150" s="1160"/>
      <c r="L150" s="1160"/>
      <c r="M150" s="1160"/>
      <c r="N150" s="1160"/>
      <c r="O150" s="1160"/>
      <c r="P150" s="1160"/>
      <c r="Q150" s="1160"/>
      <c r="R150" s="1160"/>
      <c r="S150" s="1160"/>
      <c r="T150" s="1160"/>
      <c r="U150" s="1160"/>
      <c r="V150" s="1160"/>
      <c r="W150" s="1160"/>
      <c r="X150" s="1160"/>
      <c r="Y150" s="653"/>
      <c r="Z150" s="653"/>
      <c r="AA150" s="653"/>
      <c r="AB150" s="653"/>
      <c r="AC150" s="653"/>
      <c r="AD150" s="653"/>
      <c r="AE150" s="653"/>
      <c r="AF150" s="653"/>
      <c r="AG150" s="622"/>
      <c r="AH150" s="5"/>
      <c r="AI150" s="5"/>
      <c r="AJ150" s="5"/>
      <c r="AK150" s="5"/>
      <c r="AM150" s="5"/>
      <c r="AN150" s="5"/>
      <c r="AO150" s="5"/>
      <c r="AP150" s="5"/>
      <c r="AQ150" s="5"/>
      <c r="AR150" s="5"/>
      <c r="AS150" s="5"/>
    </row>
    <row r="151" spans="1:256" ht="24.75" customHeight="1">
      <c r="A151" s="1124" t="s">
        <v>724</v>
      </c>
      <c r="B151" s="1125"/>
      <c r="C151" s="1125"/>
      <c r="D151" s="1125"/>
      <c r="E151" s="1125"/>
      <c r="F151" s="1125"/>
      <c r="G151" s="1126"/>
      <c r="H151" s="646"/>
      <c r="I151" s="646"/>
      <c r="J151" s="646"/>
      <c r="K151" s="646"/>
      <c r="L151" s="646"/>
      <c r="M151" s="646"/>
      <c r="N151" s="646"/>
      <c r="O151" s="646"/>
      <c r="P151" s="646"/>
      <c r="Q151" s="647"/>
      <c r="R151" s="1124" t="s">
        <v>725</v>
      </c>
      <c r="S151" s="1125"/>
      <c r="T151" s="1125"/>
      <c r="U151" s="1125"/>
      <c r="V151" s="1125"/>
      <c r="W151" s="1125"/>
      <c r="X151" s="1126"/>
      <c r="Y151" s="616"/>
      <c r="Z151" s="616"/>
      <c r="AA151" s="616"/>
      <c r="AB151" s="616"/>
      <c r="AC151" s="616"/>
      <c r="AD151" s="616"/>
      <c r="AE151" s="616"/>
      <c r="AF151" s="616"/>
      <c r="AG151" s="662"/>
      <c r="AH151" s="5"/>
      <c r="AI151" s="5"/>
      <c r="AJ151" s="5"/>
      <c r="AK151" s="5"/>
      <c r="AL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24.75" customHeight="1">
      <c r="A152" s="1136" t="s">
        <v>14</v>
      </c>
      <c r="B152" s="1113" t="s">
        <v>666</v>
      </c>
      <c r="C152" s="1168" t="s">
        <v>552</v>
      </c>
      <c r="D152" s="1169"/>
      <c r="E152" s="1169"/>
      <c r="F152" s="1169"/>
      <c r="G152" s="1170"/>
      <c r="H152" s="1150" t="s">
        <v>665</v>
      </c>
      <c r="I152" s="1150"/>
      <c r="J152" s="1150"/>
      <c r="K152" s="1150"/>
      <c r="L152" s="1150"/>
      <c r="M152" s="1150"/>
      <c r="N152" s="1150"/>
      <c r="O152" s="1150"/>
      <c r="P152" s="989" t="s">
        <v>66</v>
      </c>
      <c r="Q152" s="989" t="s">
        <v>67</v>
      </c>
      <c r="R152" s="1136" t="s">
        <v>14</v>
      </c>
      <c r="S152" s="1113" t="s">
        <v>666</v>
      </c>
      <c r="T152" s="1168" t="s">
        <v>552</v>
      </c>
      <c r="U152" s="1169"/>
      <c r="V152" s="1169"/>
      <c r="W152" s="1169"/>
      <c r="X152" s="1170"/>
      <c r="Y152" s="616"/>
      <c r="Z152" s="616"/>
      <c r="AA152" s="616"/>
      <c r="AB152" s="616"/>
      <c r="AC152" s="616"/>
      <c r="AD152" s="616"/>
      <c r="AE152" s="616"/>
      <c r="AF152" s="616"/>
      <c r="AG152" s="662"/>
      <c r="AL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5" customFormat="1" ht="24.75" customHeight="1">
      <c r="A153" s="1137"/>
      <c r="B153" s="1114"/>
      <c r="C153" s="1113" t="s">
        <v>168</v>
      </c>
      <c r="D153" s="1136" t="s">
        <v>642</v>
      </c>
      <c r="E153" s="1136" t="s">
        <v>643</v>
      </c>
      <c r="F153" s="1136" t="s">
        <v>644</v>
      </c>
      <c r="G153" s="1136" t="s">
        <v>625</v>
      </c>
      <c r="H153" s="1150" t="s">
        <v>667</v>
      </c>
      <c r="I153" s="1150"/>
      <c r="J153" s="1150"/>
      <c r="K153" s="1150"/>
      <c r="L153" s="1150" t="s">
        <v>668</v>
      </c>
      <c r="M153" s="1150"/>
      <c r="N153" s="1150"/>
      <c r="O153" s="1150"/>
      <c r="P153" s="989"/>
      <c r="Q153" s="989"/>
      <c r="R153" s="1137"/>
      <c r="S153" s="1114"/>
      <c r="T153" s="1113" t="s">
        <v>168</v>
      </c>
      <c r="U153" s="1136" t="s">
        <v>642</v>
      </c>
      <c r="V153" s="1136" t="s">
        <v>643</v>
      </c>
      <c r="W153" s="1136" t="s">
        <v>644</v>
      </c>
      <c r="X153" s="1136" t="s">
        <v>625</v>
      </c>
      <c r="Y153" s="616"/>
      <c r="Z153" s="616"/>
      <c r="AA153" s="616"/>
      <c r="AB153" s="616"/>
      <c r="AC153" s="616"/>
      <c r="AD153" s="616"/>
      <c r="AE153" s="616"/>
      <c r="AF153" s="616"/>
      <c r="AG153" s="667"/>
      <c r="AH153" s="20"/>
      <c r="AI153" s="20"/>
      <c r="AJ153" s="20"/>
      <c r="AK153" s="20"/>
      <c r="AL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5" customFormat="1" ht="7.5" customHeight="1">
      <c r="A154" s="1138"/>
      <c r="B154" s="1115"/>
      <c r="C154" s="1115"/>
      <c r="D154" s="1138"/>
      <c r="E154" s="1138"/>
      <c r="F154" s="1138"/>
      <c r="G154" s="1138"/>
      <c r="H154" s="56" t="s">
        <v>669</v>
      </c>
      <c r="I154" s="56" t="s">
        <v>670</v>
      </c>
      <c r="J154" s="56" t="s">
        <v>671</v>
      </c>
      <c r="K154" s="56" t="s">
        <v>672</v>
      </c>
      <c r="L154" s="56" t="s">
        <v>673</v>
      </c>
      <c r="M154" s="56" t="s">
        <v>674</v>
      </c>
      <c r="N154" s="56" t="s">
        <v>675</v>
      </c>
      <c r="O154" s="56" t="s">
        <v>676</v>
      </c>
      <c r="P154" s="989"/>
      <c r="Q154" s="989"/>
      <c r="R154" s="1138"/>
      <c r="S154" s="1115"/>
      <c r="T154" s="1115"/>
      <c r="U154" s="1138"/>
      <c r="V154" s="1138"/>
      <c r="W154" s="1138"/>
      <c r="X154" s="1138"/>
      <c r="Y154" s="38">
        <v>0.385</v>
      </c>
      <c r="Z154" s="38">
        <v>0.035</v>
      </c>
      <c r="AA154" s="38">
        <v>5.028333333333333</v>
      </c>
      <c r="AB154" s="38">
        <v>2.1700000000000004</v>
      </c>
      <c r="AC154" s="38">
        <v>18.876666666666665</v>
      </c>
      <c r="AD154" s="38">
        <v>104.31166666666667</v>
      </c>
      <c r="AE154" s="38">
        <v>19.145</v>
      </c>
      <c r="AF154" s="38">
        <v>1.575</v>
      </c>
      <c r="AG154" s="622"/>
      <c r="AL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ht="24.75" customHeight="1">
      <c r="A155" s="1154" t="s">
        <v>677</v>
      </c>
      <c r="B155" s="1155"/>
      <c r="C155" s="1156"/>
      <c r="D155" s="659">
        <f>D158+D160+D156+D161+D162+D157</f>
        <v>21.25</v>
      </c>
      <c r="E155" s="659">
        <f>E158+E160+E156+E161+E162+E157</f>
        <v>24.620000000000005</v>
      </c>
      <c r="F155" s="659">
        <f>F158+F160+F156+F161+F162+F157</f>
        <v>74.99</v>
      </c>
      <c r="G155" s="659">
        <f>G158+G160+G156+G161+G162+G157</f>
        <v>606.04</v>
      </c>
      <c r="H155" s="659">
        <f aca="true" t="shared" si="10" ref="H155:O155">H156+H174+H209+H212+H226+H228</f>
        <v>32.2875</v>
      </c>
      <c r="I155" s="659">
        <f t="shared" si="10"/>
        <v>0.32033333333333336</v>
      </c>
      <c r="J155" s="659">
        <f t="shared" si="10"/>
        <v>36.05694444444444</v>
      </c>
      <c r="K155" s="659">
        <f t="shared" si="10"/>
        <v>6.113333333333334</v>
      </c>
      <c r="L155" s="659">
        <f t="shared" si="10"/>
        <v>231.5705555555556</v>
      </c>
      <c r="M155" s="659">
        <f t="shared" si="10"/>
        <v>375.7697222222222</v>
      </c>
      <c r="N155" s="659">
        <f t="shared" si="10"/>
        <v>134.8875</v>
      </c>
      <c r="O155" s="659">
        <f t="shared" si="10"/>
        <v>5.500833333333333</v>
      </c>
      <c r="P155" s="616"/>
      <c r="Q155" s="659" t="e">
        <f>Q156+Q174+Q209+Q212+Q226+Q228</f>
        <v>#REF!</v>
      </c>
      <c r="R155" s="1154" t="s">
        <v>726</v>
      </c>
      <c r="S155" s="1155"/>
      <c r="T155" s="1156"/>
      <c r="U155" s="659">
        <f>U158+U160+U156+U161+U162+U157</f>
        <v>25.42</v>
      </c>
      <c r="V155" s="659">
        <f>V158+V160+V156+V161+V162+V157</f>
        <v>27.580000000000005</v>
      </c>
      <c r="W155" s="659">
        <f>W158+W160+W156+W161+W162+W157</f>
        <v>89.12</v>
      </c>
      <c r="X155" s="659">
        <f>X158+X160+X156+X161+X162+X157</f>
        <v>705.88</v>
      </c>
      <c r="Y155" s="16"/>
      <c r="Z155" s="16"/>
      <c r="AA155" s="16"/>
      <c r="AB155" s="16"/>
      <c r="AC155" s="16"/>
      <c r="AD155" s="16"/>
      <c r="AE155" s="16"/>
      <c r="AF155" s="16"/>
      <c r="AG155" s="679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24.75" customHeight="1">
      <c r="A156" s="664" t="s">
        <v>727</v>
      </c>
      <c r="B156" s="23">
        <v>15</v>
      </c>
      <c r="C156" s="23"/>
      <c r="D156" s="164">
        <v>4.5</v>
      </c>
      <c r="E156" s="164">
        <v>4.2</v>
      </c>
      <c r="F156" s="582">
        <v>0</v>
      </c>
      <c r="G156" s="577">
        <f>D156*4+E156*9+F156*4</f>
        <v>55.800000000000004</v>
      </c>
      <c r="H156" s="68">
        <v>27.240000000000002</v>
      </c>
      <c r="I156" s="68">
        <v>0.029999999999999995</v>
      </c>
      <c r="J156" s="68">
        <v>0</v>
      </c>
      <c r="K156" s="68">
        <v>3.64</v>
      </c>
      <c r="L156" s="68">
        <v>32.49</v>
      </c>
      <c r="M156" s="68">
        <v>27.009999999999998</v>
      </c>
      <c r="N156" s="68">
        <v>15.370000000000001</v>
      </c>
      <c r="O156" s="68">
        <v>0.47</v>
      </c>
      <c r="P156" s="7"/>
      <c r="Q156" s="68" t="e">
        <f>SUM(Q162:Q166)</f>
        <v>#REF!</v>
      </c>
      <c r="R156" s="664" t="s">
        <v>727</v>
      </c>
      <c r="S156" s="23">
        <v>20</v>
      </c>
      <c r="T156" s="23"/>
      <c r="U156" s="164">
        <v>5.2</v>
      </c>
      <c r="V156" s="164">
        <v>4.9</v>
      </c>
      <c r="W156" s="582">
        <v>0</v>
      </c>
      <c r="X156" s="577">
        <f>U156*4+V156*9+W156*4</f>
        <v>64.9</v>
      </c>
      <c r="Y156" s="12"/>
      <c r="Z156" s="12"/>
      <c r="AA156" s="12"/>
      <c r="AB156" s="12"/>
      <c r="AC156" s="12"/>
      <c r="AD156" s="12"/>
      <c r="AE156" s="12"/>
      <c r="AF156" s="12"/>
      <c r="AG156" s="679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33" s="5" customFormat="1" ht="24.75" customHeight="1">
      <c r="A157" s="225" t="s">
        <v>728</v>
      </c>
      <c r="B157" s="23">
        <v>10</v>
      </c>
      <c r="C157" s="23"/>
      <c r="D157" s="24">
        <v>0.1</v>
      </c>
      <c r="E157" s="24">
        <v>7.3</v>
      </c>
      <c r="F157" s="24">
        <v>0.1</v>
      </c>
      <c r="G157" s="28">
        <v>66</v>
      </c>
      <c r="H157" s="681"/>
      <c r="I157" s="681"/>
      <c r="J157" s="681"/>
      <c r="K157" s="681"/>
      <c r="L157" s="681"/>
      <c r="M157" s="681"/>
      <c r="N157" s="681"/>
      <c r="O157" s="681"/>
      <c r="P157" s="681"/>
      <c r="Q157" s="681"/>
      <c r="R157" s="225" t="s">
        <v>728</v>
      </c>
      <c r="S157" s="23">
        <v>10</v>
      </c>
      <c r="T157" s="23"/>
      <c r="U157" s="24">
        <v>0.1</v>
      </c>
      <c r="V157" s="24">
        <v>7.3</v>
      </c>
      <c r="W157" s="24">
        <v>0.1</v>
      </c>
      <c r="X157" s="28">
        <v>66</v>
      </c>
      <c r="Y157" s="9"/>
      <c r="Z157" s="9"/>
      <c r="AA157" s="9"/>
      <c r="AB157" s="9"/>
      <c r="AC157" s="9"/>
      <c r="AD157" s="9"/>
      <c r="AE157" s="9"/>
      <c r="AF157" s="9"/>
      <c r="AG157" s="679"/>
    </row>
    <row r="158" spans="1:45" s="5" customFormat="1" ht="24.75" customHeight="1">
      <c r="A158" s="669" t="s">
        <v>729</v>
      </c>
      <c r="B158" s="23" t="s">
        <v>730</v>
      </c>
      <c r="C158" s="23"/>
      <c r="D158" s="582">
        <v>10.1</v>
      </c>
      <c r="E158" s="582">
        <v>10</v>
      </c>
      <c r="F158" s="582">
        <v>38.5</v>
      </c>
      <c r="G158" s="577">
        <f>D158*4+E158*9+F158*4</f>
        <v>284.4</v>
      </c>
      <c r="H158" s="681"/>
      <c r="I158" s="681"/>
      <c r="J158" s="681"/>
      <c r="K158" s="681"/>
      <c r="L158" s="681"/>
      <c r="M158" s="681"/>
      <c r="N158" s="681"/>
      <c r="O158" s="681"/>
      <c r="P158" s="681"/>
      <c r="Q158" s="681"/>
      <c r="R158" s="669" t="s">
        <v>729</v>
      </c>
      <c r="S158" s="23" t="s">
        <v>436</v>
      </c>
      <c r="T158" s="23"/>
      <c r="U158" s="582">
        <v>11.5</v>
      </c>
      <c r="V158" s="582">
        <v>11.9</v>
      </c>
      <c r="W158" s="582">
        <v>41.5</v>
      </c>
      <c r="X158" s="577">
        <f>U158*4+V158*9+W158*4</f>
        <v>319.1</v>
      </c>
      <c r="Y158" s="9"/>
      <c r="Z158" s="9"/>
      <c r="AA158" s="9"/>
      <c r="AB158" s="9"/>
      <c r="AC158" s="9"/>
      <c r="AD158" s="9"/>
      <c r="AE158" s="9"/>
      <c r="AF158" s="9"/>
      <c r="AG158" s="679"/>
      <c r="AM158" s="20"/>
      <c r="AN158" s="20"/>
      <c r="AO158" s="20"/>
      <c r="AP158" s="20"/>
      <c r="AQ158" s="20"/>
      <c r="AR158" s="20"/>
      <c r="AS158" s="20"/>
    </row>
    <row r="159" spans="1:45" s="5" customFormat="1" ht="24.75" customHeight="1" hidden="1">
      <c r="A159" s="669" t="s">
        <v>731</v>
      </c>
      <c r="B159" s="23" t="s">
        <v>730</v>
      </c>
      <c r="C159" s="23"/>
      <c r="D159" s="24">
        <v>7.5</v>
      </c>
      <c r="E159" s="24">
        <v>9.9</v>
      </c>
      <c r="F159" s="24">
        <v>37.8</v>
      </c>
      <c r="G159" s="577">
        <f>D159*4+E159*9+F159*4</f>
        <v>270.3</v>
      </c>
      <c r="H159" s="681"/>
      <c r="I159" s="681"/>
      <c r="J159" s="681"/>
      <c r="K159" s="681"/>
      <c r="L159" s="681"/>
      <c r="M159" s="681"/>
      <c r="N159" s="681"/>
      <c r="O159" s="681"/>
      <c r="P159" s="681"/>
      <c r="Q159" s="681"/>
      <c r="R159" s="669" t="s">
        <v>732</v>
      </c>
      <c r="S159" s="23" t="s">
        <v>436</v>
      </c>
      <c r="T159" s="23"/>
      <c r="U159" s="24">
        <v>8.2</v>
      </c>
      <c r="V159" s="24">
        <v>11.5</v>
      </c>
      <c r="W159" s="24">
        <v>43.875</v>
      </c>
      <c r="X159" s="577">
        <f>U159*4+V159*9+W159*4</f>
        <v>311.8</v>
      </c>
      <c r="Y159" s="9"/>
      <c r="Z159" s="9"/>
      <c r="AA159" s="9"/>
      <c r="AB159" s="9"/>
      <c r="AC159" s="9"/>
      <c r="AD159" s="9"/>
      <c r="AE159" s="9"/>
      <c r="AF159" s="9"/>
      <c r="AG159" s="679"/>
      <c r="AH159" s="20"/>
      <c r="AI159" s="20"/>
      <c r="AJ159" s="20"/>
      <c r="AK159" s="20"/>
      <c r="AM159" s="20"/>
      <c r="AN159" s="20"/>
      <c r="AO159" s="20"/>
      <c r="AP159" s="20"/>
      <c r="AQ159" s="20"/>
      <c r="AR159" s="20"/>
      <c r="AS159" s="20"/>
    </row>
    <row r="160" spans="1:256" s="5" customFormat="1" ht="24.75" customHeight="1">
      <c r="A160" s="664" t="s">
        <v>682</v>
      </c>
      <c r="B160" s="23">
        <v>200</v>
      </c>
      <c r="C160" s="23"/>
      <c r="D160" s="23">
        <v>2.5</v>
      </c>
      <c r="E160" s="23">
        <v>2.4</v>
      </c>
      <c r="F160" s="24">
        <v>15</v>
      </c>
      <c r="G160" s="577">
        <f>D160*4+E160*9+F160*4</f>
        <v>91.6</v>
      </c>
      <c r="H160" s="681"/>
      <c r="I160" s="681"/>
      <c r="J160" s="681"/>
      <c r="K160" s="681"/>
      <c r="L160" s="681"/>
      <c r="M160" s="681"/>
      <c r="N160" s="681"/>
      <c r="O160" s="681"/>
      <c r="P160" s="681"/>
      <c r="Q160" s="681"/>
      <c r="R160" s="664" t="s">
        <v>682</v>
      </c>
      <c r="S160" s="23">
        <v>200</v>
      </c>
      <c r="T160" s="23"/>
      <c r="U160" s="23">
        <v>2.5</v>
      </c>
      <c r="V160" s="23">
        <v>2.4</v>
      </c>
      <c r="W160" s="24">
        <v>15</v>
      </c>
      <c r="X160" s="577">
        <f>U160*4+V160*9+W160*4</f>
        <v>91.6</v>
      </c>
      <c r="Y160" s="9"/>
      <c r="Z160" s="9"/>
      <c r="AA160" s="9"/>
      <c r="AB160" s="9"/>
      <c r="AC160" s="9"/>
      <c r="AD160" s="9"/>
      <c r="AE160" s="9"/>
      <c r="AF160" s="9"/>
      <c r="AG160" s="622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s="5" customFormat="1" ht="24.75" customHeight="1">
      <c r="A161" s="675" t="s">
        <v>19</v>
      </c>
      <c r="B161" s="164">
        <v>20</v>
      </c>
      <c r="C161" s="164"/>
      <c r="D161" s="582">
        <v>1.7399999999999998</v>
      </c>
      <c r="E161" s="582">
        <v>0.3</v>
      </c>
      <c r="F161" s="582">
        <v>9.419999999999998</v>
      </c>
      <c r="G161" s="577">
        <v>47.339999999999996</v>
      </c>
      <c r="H161" s="681"/>
      <c r="I161" s="681"/>
      <c r="J161" s="681"/>
      <c r="K161" s="681"/>
      <c r="L161" s="681"/>
      <c r="M161" s="681"/>
      <c r="N161" s="681"/>
      <c r="O161" s="681"/>
      <c r="P161" s="681"/>
      <c r="Q161" s="681"/>
      <c r="R161" s="675" t="s">
        <v>19</v>
      </c>
      <c r="S161" s="164">
        <v>40</v>
      </c>
      <c r="T161" s="164"/>
      <c r="U161" s="582">
        <v>3.48</v>
      </c>
      <c r="V161" s="582">
        <v>0.6</v>
      </c>
      <c r="W161" s="582">
        <v>18.84</v>
      </c>
      <c r="X161" s="577">
        <v>94.67999999999998</v>
      </c>
      <c r="Y161" s="9"/>
      <c r="Z161" s="9"/>
      <c r="AA161" s="9"/>
      <c r="AB161" s="9"/>
      <c r="AC161" s="9"/>
      <c r="AD161" s="9"/>
      <c r="AE161" s="9"/>
      <c r="AF161" s="9"/>
      <c r="AG161" s="622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33" ht="24.75" customHeight="1">
      <c r="A162" s="676" t="s">
        <v>22</v>
      </c>
      <c r="B162" s="23">
        <v>35</v>
      </c>
      <c r="C162" s="23"/>
      <c r="D162" s="24">
        <v>2.31</v>
      </c>
      <c r="E162" s="24">
        <v>0.42000000000000004</v>
      </c>
      <c r="F162" s="24">
        <v>11.97</v>
      </c>
      <c r="G162" s="28">
        <v>60.9</v>
      </c>
      <c r="H162" s="8"/>
      <c r="I162" s="8"/>
      <c r="J162" s="8"/>
      <c r="K162" s="8"/>
      <c r="L162" s="8"/>
      <c r="M162" s="8"/>
      <c r="N162" s="8"/>
      <c r="O162" s="8"/>
      <c r="P162" s="45"/>
      <c r="Q162" s="8" t="e">
        <f>#REF!*P162/1000</f>
        <v>#REF!</v>
      </c>
      <c r="R162" s="676" t="s">
        <v>22</v>
      </c>
      <c r="S162" s="709"/>
      <c r="T162" s="23">
        <v>40</v>
      </c>
      <c r="U162" s="24">
        <v>2.64</v>
      </c>
      <c r="V162" s="24">
        <v>0.48</v>
      </c>
      <c r="W162" s="24">
        <v>13.68</v>
      </c>
      <c r="X162" s="28">
        <v>69.6</v>
      </c>
      <c r="Y162" s="16"/>
      <c r="Z162" s="16"/>
      <c r="AA162" s="16"/>
      <c r="AB162" s="16"/>
      <c r="AC162" s="16"/>
      <c r="AD162" s="16"/>
      <c r="AE162" s="16"/>
      <c r="AF162" s="16"/>
      <c r="AG162" s="662"/>
    </row>
    <row r="163" spans="1:33" ht="24.75" customHeight="1">
      <c r="A163" s="1157" t="s">
        <v>683</v>
      </c>
      <c r="B163" s="1157"/>
      <c r="C163" s="1157"/>
      <c r="D163" s="659">
        <f>D164+D165</f>
        <v>4.696666666666665</v>
      </c>
      <c r="E163" s="659">
        <f>E164+E165</f>
        <v>7.706666666666667</v>
      </c>
      <c r="F163" s="659">
        <f>F164+F165</f>
        <v>36.6</v>
      </c>
      <c r="G163" s="661">
        <f>G164+G165</f>
        <v>234.54666666666665</v>
      </c>
      <c r="H163" s="14"/>
      <c r="I163" s="14"/>
      <c r="J163" s="14"/>
      <c r="K163" s="14"/>
      <c r="L163" s="14"/>
      <c r="M163" s="14"/>
      <c r="N163" s="14"/>
      <c r="O163" s="14"/>
      <c r="P163" s="45">
        <v>23.4</v>
      </c>
      <c r="Q163" s="8" t="e">
        <f>P163*#REF!/1000</f>
        <v>#REF!</v>
      </c>
      <c r="R163" s="1154" t="s">
        <v>733</v>
      </c>
      <c r="S163" s="1155"/>
      <c r="T163" s="1156"/>
      <c r="U163" s="659">
        <f>U164+U165</f>
        <v>5.516666666666666</v>
      </c>
      <c r="V163" s="659">
        <f>V164+V165</f>
        <v>9.466666666666667</v>
      </c>
      <c r="W163" s="659">
        <f>W164+W165</f>
        <v>39</v>
      </c>
      <c r="X163" s="661">
        <f>X164+X165</f>
        <v>263.26666666666665</v>
      </c>
      <c r="Y163" s="16"/>
      <c r="Z163" s="16"/>
      <c r="AA163" s="16"/>
      <c r="AB163" s="16"/>
      <c r="AC163" s="16"/>
      <c r="AD163" s="16"/>
      <c r="AE163" s="16"/>
      <c r="AF163" s="16"/>
      <c r="AG163" s="688"/>
    </row>
    <row r="164" spans="1:45" ht="24.75" customHeight="1">
      <c r="A164" s="692" t="s">
        <v>514</v>
      </c>
      <c r="B164" s="165">
        <v>140</v>
      </c>
      <c r="C164" s="165"/>
      <c r="D164" s="581">
        <v>1.4166666666666665</v>
      </c>
      <c r="E164" s="581">
        <v>0.6666666666666665</v>
      </c>
      <c r="F164" s="581">
        <v>27</v>
      </c>
      <c r="G164" s="577">
        <f>D164*4+E164*9+F164*4</f>
        <v>119.66666666666666</v>
      </c>
      <c r="H164" s="16"/>
      <c r="I164" s="16"/>
      <c r="J164" s="16"/>
      <c r="K164" s="16"/>
      <c r="L164" s="16"/>
      <c r="M164" s="16"/>
      <c r="N164" s="16"/>
      <c r="O164" s="16"/>
      <c r="P164" s="10">
        <v>37.05</v>
      </c>
      <c r="Q164" s="8" t="e">
        <f>#REF!*P164/1000</f>
        <v>#REF!</v>
      </c>
      <c r="R164" s="692" t="s">
        <v>107</v>
      </c>
      <c r="S164" s="63"/>
      <c r="T164" s="165">
        <v>130</v>
      </c>
      <c r="U164" s="581">
        <v>1.4166666666666665</v>
      </c>
      <c r="V164" s="581">
        <v>0.6666666666666665</v>
      </c>
      <c r="W164" s="581">
        <v>27</v>
      </c>
      <c r="X164" s="577">
        <f>U164*4+V164*9+W164*4</f>
        <v>119.66666666666666</v>
      </c>
      <c r="Y164" s="16"/>
      <c r="Z164" s="16"/>
      <c r="AA164" s="16"/>
      <c r="AB164" s="16"/>
      <c r="AC164" s="16"/>
      <c r="AD164" s="16"/>
      <c r="AE164" s="16"/>
      <c r="AF164" s="16"/>
      <c r="AG164" s="622"/>
      <c r="AM164" s="5"/>
      <c r="AN164" s="5"/>
      <c r="AO164" s="5"/>
      <c r="AP164" s="5"/>
      <c r="AQ164" s="5"/>
      <c r="AR164" s="5"/>
      <c r="AS164" s="5"/>
    </row>
    <row r="165" spans="1:45" ht="24.75" customHeight="1">
      <c r="A165" s="664" t="s">
        <v>711</v>
      </c>
      <c r="B165" s="23">
        <v>100</v>
      </c>
      <c r="C165" s="23"/>
      <c r="D165" s="24">
        <v>3.2799999999999994</v>
      </c>
      <c r="E165" s="24">
        <v>7.040000000000001</v>
      </c>
      <c r="F165" s="24">
        <v>9.6</v>
      </c>
      <c r="G165" s="28">
        <v>114.88</v>
      </c>
      <c r="H165" s="16"/>
      <c r="I165" s="16"/>
      <c r="J165" s="16"/>
      <c r="K165" s="16"/>
      <c r="L165" s="16"/>
      <c r="M165" s="16"/>
      <c r="N165" s="16"/>
      <c r="O165" s="16"/>
      <c r="P165" s="10">
        <v>32.5</v>
      </c>
      <c r="Q165" s="8" t="e">
        <f>#REF!*P165/1000</f>
        <v>#REF!</v>
      </c>
      <c r="R165" s="664" t="s">
        <v>699</v>
      </c>
      <c r="S165" s="162"/>
      <c r="T165" s="23">
        <v>125</v>
      </c>
      <c r="U165" s="24">
        <v>4.1</v>
      </c>
      <c r="V165" s="24">
        <v>8.8</v>
      </c>
      <c r="W165" s="24">
        <v>12</v>
      </c>
      <c r="X165" s="28">
        <f>W165*4+V165*9+U165*4</f>
        <v>143.6</v>
      </c>
      <c r="Y165" s="16"/>
      <c r="Z165" s="16"/>
      <c r="AA165" s="16"/>
      <c r="AB165" s="16"/>
      <c r="AC165" s="16"/>
      <c r="AD165" s="16"/>
      <c r="AE165" s="16"/>
      <c r="AF165" s="16"/>
      <c r="AG165" s="688"/>
      <c r="AH165" s="5"/>
      <c r="AI165" s="5"/>
      <c r="AJ165" s="5"/>
      <c r="AK165" s="5"/>
      <c r="AM165" s="5"/>
      <c r="AN165" s="5"/>
      <c r="AO165" s="5"/>
      <c r="AP165" s="5"/>
      <c r="AQ165" s="5"/>
      <c r="AR165" s="5"/>
      <c r="AS165" s="5"/>
    </row>
    <row r="166" spans="1:256" ht="24.75" customHeight="1">
      <c r="A166" s="681" t="s">
        <v>557</v>
      </c>
      <c r="B166" s="681"/>
      <c r="C166" s="681"/>
      <c r="D166" s="680">
        <f>D155+D163</f>
        <v>25.946666666666665</v>
      </c>
      <c r="E166" s="680">
        <f>E155+E163</f>
        <v>32.32666666666667</v>
      </c>
      <c r="F166" s="680">
        <f>F155+F163</f>
        <v>111.59</v>
      </c>
      <c r="G166" s="680">
        <f>G155+G163</f>
        <v>840.5866666666666</v>
      </c>
      <c r="H166" s="16"/>
      <c r="I166" s="16"/>
      <c r="J166" s="16"/>
      <c r="K166" s="16"/>
      <c r="L166" s="16"/>
      <c r="M166" s="16"/>
      <c r="N166" s="16"/>
      <c r="O166" s="16"/>
      <c r="P166" s="10">
        <v>79.3</v>
      </c>
      <c r="Q166" s="8" t="e">
        <f>#REF!*P166/1000</f>
        <v>#REF!</v>
      </c>
      <c r="R166" s="684" t="s">
        <v>557</v>
      </c>
      <c r="S166" s="685"/>
      <c r="T166" s="686"/>
      <c r="U166" s="680">
        <f>U155+U163</f>
        <v>30.936666666666667</v>
      </c>
      <c r="V166" s="680">
        <f>V155+V163</f>
        <v>37.046666666666674</v>
      </c>
      <c r="W166" s="680">
        <f>W155+W163</f>
        <v>128.12</v>
      </c>
      <c r="X166" s="680">
        <f>X155+X163</f>
        <v>969.1466666666666</v>
      </c>
      <c r="Y166" s="16"/>
      <c r="Z166" s="16"/>
      <c r="AA166" s="16"/>
      <c r="AB166" s="16"/>
      <c r="AC166" s="16"/>
      <c r="AD166" s="16"/>
      <c r="AE166" s="16"/>
      <c r="AF166" s="16"/>
      <c r="AG166" s="688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24.75" customHeight="1">
      <c r="A167" s="1154" t="s">
        <v>689</v>
      </c>
      <c r="B167" s="1155"/>
      <c r="C167" s="1155"/>
      <c r="D167" s="1155"/>
      <c r="E167" s="1155"/>
      <c r="F167" s="1155"/>
      <c r="G167" s="1156"/>
      <c r="H167" s="228"/>
      <c r="I167" s="228"/>
      <c r="J167" s="228"/>
      <c r="K167" s="228"/>
      <c r="L167" s="228"/>
      <c r="M167" s="228"/>
      <c r="N167" s="228"/>
      <c r="O167" s="228"/>
      <c r="P167" s="10"/>
      <c r="Q167" s="16"/>
      <c r="R167" s="1154" t="s">
        <v>688</v>
      </c>
      <c r="S167" s="1155"/>
      <c r="T167" s="1156"/>
      <c r="U167" s="659">
        <f>U170+U172+U168+U173+U174+U169</f>
        <v>25.42</v>
      </c>
      <c r="V167" s="659">
        <f>V170+V172+V168+V173+V174+V169</f>
        <v>27.580000000000005</v>
      </c>
      <c r="W167" s="659">
        <f>W170+W172+W168+W173+W174+W169</f>
        <v>89.12</v>
      </c>
      <c r="X167" s="659">
        <f>X170+X172+X168+X173+X174+X169</f>
        <v>705.88</v>
      </c>
      <c r="Y167" s="16"/>
      <c r="Z167" s="16"/>
      <c r="AA167" s="16"/>
      <c r="AB167" s="16"/>
      <c r="AC167" s="16"/>
      <c r="AD167" s="16"/>
      <c r="AE167" s="16"/>
      <c r="AF167" s="16"/>
      <c r="AG167" s="688"/>
      <c r="AH167" s="5"/>
      <c r="AI167" s="5"/>
      <c r="AJ167" s="5"/>
      <c r="AK167" s="5"/>
      <c r="AL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45" s="5" customFormat="1" ht="24.75" customHeight="1">
      <c r="A168" s="681" t="s">
        <v>734</v>
      </c>
      <c r="B168" s="681" t="s">
        <v>407</v>
      </c>
      <c r="C168" s="681"/>
      <c r="D168" s="681"/>
      <c r="E168" s="681"/>
      <c r="F168" s="681"/>
      <c r="G168" s="681"/>
      <c r="H168" s="7">
        <v>8</v>
      </c>
      <c r="I168" s="7">
        <v>0.04</v>
      </c>
      <c r="J168" s="7">
        <v>0</v>
      </c>
      <c r="K168" s="7">
        <v>0.5600000000000002</v>
      </c>
      <c r="L168" s="7">
        <v>9.853333333333332</v>
      </c>
      <c r="M168" s="7">
        <v>20.3</v>
      </c>
      <c r="N168" s="7">
        <v>5.6</v>
      </c>
      <c r="O168" s="7">
        <v>0.2</v>
      </c>
      <c r="P168" s="10"/>
      <c r="Q168" s="7" t="e">
        <f>SUM(Q169:Q173)</f>
        <v>#REF!</v>
      </c>
      <c r="R168" s="162" t="s">
        <v>727</v>
      </c>
      <c r="S168" s="23">
        <v>20</v>
      </c>
      <c r="T168" s="23"/>
      <c r="U168" s="164">
        <v>5.2</v>
      </c>
      <c r="V168" s="164">
        <v>4.9</v>
      </c>
      <c r="W168" s="582">
        <v>0</v>
      </c>
      <c r="X168" s="577">
        <f>U168*4+V168*9+W168*4</f>
        <v>64.9</v>
      </c>
      <c r="Y168" s="16"/>
      <c r="Z168" s="16"/>
      <c r="AA168" s="16"/>
      <c r="AB168" s="16"/>
      <c r="AC168" s="16"/>
      <c r="AD168" s="16"/>
      <c r="AE168" s="16"/>
      <c r="AF168" s="16"/>
      <c r="AG168" s="688"/>
      <c r="AH168" s="20"/>
      <c r="AI168" s="20"/>
      <c r="AJ168" s="20"/>
      <c r="AK168" s="20"/>
      <c r="AM168" s="20"/>
      <c r="AN168" s="20"/>
      <c r="AO168" s="20"/>
      <c r="AP168" s="20"/>
      <c r="AQ168" s="20"/>
      <c r="AR168" s="20"/>
      <c r="AS168" s="20"/>
    </row>
    <row r="169" spans="1:256" s="5" customFormat="1" ht="24.75" customHeight="1">
      <c r="A169" s="681"/>
      <c r="B169" s="681"/>
      <c r="C169" s="681"/>
      <c r="D169" s="681"/>
      <c r="E169" s="681"/>
      <c r="F169" s="681"/>
      <c r="G169" s="681"/>
      <c r="H169" s="616"/>
      <c r="I169" s="616"/>
      <c r="J169" s="616"/>
      <c r="K169" s="616"/>
      <c r="L169" s="616"/>
      <c r="M169" s="616"/>
      <c r="N169" s="616"/>
      <c r="O169" s="616"/>
      <c r="P169" s="10">
        <v>100</v>
      </c>
      <c r="Q169" s="8" t="e">
        <f>#REF!*P169/1000</f>
        <v>#REF!</v>
      </c>
      <c r="R169" s="27" t="s">
        <v>728</v>
      </c>
      <c r="S169" s="23">
        <v>10</v>
      </c>
      <c r="T169" s="23"/>
      <c r="U169" s="24">
        <v>0.1</v>
      </c>
      <c r="V169" s="24">
        <v>7.3</v>
      </c>
      <c r="W169" s="24">
        <v>0.1</v>
      </c>
      <c r="X169" s="28">
        <v>66</v>
      </c>
      <c r="Y169" s="43"/>
      <c r="Z169" s="43"/>
      <c r="AA169" s="43"/>
      <c r="AB169" s="43"/>
      <c r="AC169" s="43"/>
      <c r="AD169" s="43"/>
      <c r="AE169" s="43"/>
      <c r="AF169" s="43"/>
      <c r="AG169" s="688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</row>
    <row r="170" spans="1:256" s="5" customFormat="1" ht="24.75" customHeight="1">
      <c r="A170" s="681"/>
      <c r="B170" s="681"/>
      <c r="C170" s="681"/>
      <c r="D170" s="681"/>
      <c r="E170" s="681"/>
      <c r="F170" s="681"/>
      <c r="G170" s="681"/>
      <c r="H170" s="616"/>
      <c r="I170" s="616"/>
      <c r="J170" s="616"/>
      <c r="K170" s="616"/>
      <c r="L170" s="616"/>
      <c r="M170" s="616"/>
      <c r="N170" s="616"/>
      <c r="O170" s="616"/>
      <c r="P170" s="10"/>
      <c r="Q170" s="8" t="e">
        <f>#REF!*P170/1000</f>
        <v>#REF!</v>
      </c>
      <c r="R170" s="669" t="s">
        <v>729</v>
      </c>
      <c r="S170" s="23" t="s">
        <v>436</v>
      </c>
      <c r="T170" s="23"/>
      <c r="U170" s="582">
        <v>11.5</v>
      </c>
      <c r="V170" s="582">
        <v>11.9</v>
      </c>
      <c r="W170" s="582">
        <v>41.5</v>
      </c>
      <c r="X170" s="577">
        <f>U170*4+V170*9+W170*4</f>
        <v>319.1</v>
      </c>
      <c r="Y170" s="43"/>
      <c r="Z170" s="43"/>
      <c r="AA170" s="43"/>
      <c r="AB170" s="43"/>
      <c r="AC170" s="43"/>
      <c r="AD170" s="43"/>
      <c r="AE170" s="43"/>
      <c r="AF170" s="43"/>
      <c r="AG170" s="688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</row>
    <row r="171" spans="1:33" ht="24.75" customHeight="1" hidden="1">
      <c r="A171" s="681"/>
      <c r="B171" s="681"/>
      <c r="C171" s="681"/>
      <c r="D171" s="681"/>
      <c r="E171" s="681"/>
      <c r="F171" s="681"/>
      <c r="G171" s="681"/>
      <c r="H171" s="616"/>
      <c r="I171" s="616"/>
      <c r="J171" s="616"/>
      <c r="K171" s="616"/>
      <c r="L171" s="616"/>
      <c r="M171" s="616"/>
      <c r="N171" s="616"/>
      <c r="O171" s="616"/>
      <c r="P171" s="10"/>
      <c r="Q171" s="8" t="e">
        <f>#REF!*P171/1000</f>
        <v>#REF!</v>
      </c>
      <c r="R171" s="669" t="s">
        <v>732</v>
      </c>
      <c r="S171" s="23" t="s">
        <v>436</v>
      </c>
      <c r="T171" s="23"/>
      <c r="U171" s="24">
        <v>8.2</v>
      </c>
      <c r="V171" s="24">
        <v>11.5</v>
      </c>
      <c r="W171" s="24">
        <v>43.875</v>
      </c>
      <c r="X171" s="577">
        <f>U171*4+V171*9+W171*4</f>
        <v>311.8</v>
      </c>
      <c r="Y171" s="43"/>
      <c r="Z171" s="43"/>
      <c r="AA171" s="43"/>
      <c r="AB171" s="43"/>
      <c r="AC171" s="43"/>
      <c r="AD171" s="43"/>
      <c r="AE171" s="43"/>
      <c r="AF171" s="43"/>
      <c r="AG171" s="688"/>
    </row>
    <row r="172" spans="1:45" ht="24.75" customHeight="1">
      <c r="A172" s="681"/>
      <c r="B172" s="681"/>
      <c r="C172" s="681"/>
      <c r="D172" s="681"/>
      <c r="E172" s="681"/>
      <c r="F172" s="681"/>
      <c r="G172" s="681"/>
      <c r="H172" s="616"/>
      <c r="I172" s="616"/>
      <c r="J172" s="616"/>
      <c r="K172" s="616"/>
      <c r="L172" s="616"/>
      <c r="M172" s="616"/>
      <c r="N172" s="616"/>
      <c r="O172" s="616"/>
      <c r="P172" s="10"/>
      <c r="Q172" s="8" t="e">
        <f>#REF!*P172/1000</f>
        <v>#REF!</v>
      </c>
      <c r="R172" s="664" t="s">
        <v>682</v>
      </c>
      <c r="S172" s="23">
        <v>200</v>
      </c>
      <c r="T172" s="23"/>
      <c r="U172" s="23">
        <v>2.5</v>
      </c>
      <c r="V172" s="23">
        <v>2.4</v>
      </c>
      <c r="W172" s="24">
        <v>15</v>
      </c>
      <c r="X172" s="577">
        <f>U172*4+V172*9+W172*4</f>
        <v>91.6</v>
      </c>
      <c r="Y172" s="41"/>
      <c r="Z172" s="41"/>
      <c r="AA172" s="41"/>
      <c r="AB172" s="41"/>
      <c r="AC172" s="41"/>
      <c r="AD172" s="41"/>
      <c r="AE172" s="41"/>
      <c r="AF172" s="41"/>
      <c r="AG172" s="688"/>
      <c r="AM172" s="5"/>
      <c r="AN172" s="5"/>
      <c r="AO172" s="5"/>
      <c r="AP172" s="5"/>
      <c r="AQ172" s="5"/>
      <c r="AR172" s="5"/>
      <c r="AS172" s="5"/>
    </row>
    <row r="173" spans="1:45" ht="24.75" customHeight="1">
      <c r="A173" s="681"/>
      <c r="B173" s="681"/>
      <c r="C173" s="681"/>
      <c r="D173" s="681"/>
      <c r="E173" s="681"/>
      <c r="F173" s="681"/>
      <c r="G173" s="681"/>
      <c r="H173" s="616"/>
      <c r="I173" s="616"/>
      <c r="J173" s="616"/>
      <c r="K173" s="616"/>
      <c r="L173" s="616"/>
      <c r="M173" s="616"/>
      <c r="N173" s="616"/>
      <c r="O173" s="616"/>
      <c r="P173" s="10">
        <v>79.3</v>
      </c>
      <c r="Q173" s="8" t="e">
        <f>#REF!*P173/1000</f>
        <v>#REF!</v>
      </c>
      <c r="R173" s="675" t="s">
        <v>19</v>
      </c>
      <c r="S173" s="164">
        <v>40</v>
      </c>
      <c r="T173" s="164"/>
      <c r="U173" s="582">
        <v>3.48</v>
      </c>
      <c r="V173" s="582">
        <v>0.6</v>
      </c>
      <c r="W173" s="582">
        <v>18.84</v>
      </c>
      <c r="X173" s="577">
        <v>94.67999999999998</v>
      </c>
      <c r="Y173" s="43"/>
      <c r="Z173" s="43"/>
      <c r="AA173" s="43"/>
      <c r="AB173" s="43"/>
      <c r="AC173" s="43"/>
      <c r="AD173" s="43"/>
      <c r="AE173" s="43"/>
      <c r="AF173" s="43"/>
      <c r="AG173" s="688"/>
      <c r="AH173" s="5"/>
      <c r="AI173" s="5"/>
      <c r="AJ173" s="5"/>
      <c r="AK173" s="5"/>
      <c r="AM173" s="5"/>
      <c r="AN173" s="5"/>
      <c r="AO173" s="5"/>
      <c r="AP173" s="5"/>
      <c r="AQ173" s="5"/>
      <c r="AR173" s="5"/>
      <c r="AS173" s="5"/>
    </row>
    <row r="174" spans="1:256" ht="24.75" customHeight="1">
      <c r="A174" s="681"/>
      <c r="B174" s="681"/>
      <c r="C174" s="681"/>
      <c r="D174" s="681"/>
      <c r="E174" s="681"/>
      <c r="F174" s="681"/>
      <c r="G174" s="681"/>
      <c r="H174" s="7">
        <v>0.32083333333333336</v>
      </c>
      <c r="I174" s="7">
        <v>0.02916666666666667</v>
      </c>
      <c r="J174" s="7">
        <v>4.190277777777777</v>
      </c>
      <c r="K174" s="7">
        <v>1.8083333333333336</v>
      </c>
      <c r="L174" s="7">
        <v>15.730555555555554</v>
      </c>
      <c r="M174" s="7">
        <v>86.92638888888888</v>
      </c>
      <c r="N174" s="7">
        <v>15.954166666666667</v>
      </c>
      <c r="O174" s="7">
        <v>1.3125</v>
      </c>
      <c r="P174" s="7"/>
      <c r="Q174" s="38" t="e">
        <f>SUM(Q175:Q209)</f>
        <v>#REF!</v>
      </c>
      <c r="R174" s="676" t="s">
        <v>22</v>
      </c>
      <c r="S174" s="23">
        <v>40</v>
      </c>
      <c r="T174" s="23"/>
      <c r="U174" s="24">
        <v>2.64</v>
      </c>
      <c r="V174" s="24">
        <v>0.48</v>
      </c>
      <c r="W174" s="24">
        <v>13.68</v>
      </c>
      <c r="X174" s="28">
        <v>69.6</v>
      </c>
      <c r="Y174" s="43"/>
      <c r="Z174" s="43"/>
      <c r="AA174" s="43"/>
      <c r="AB174" s="43"/>
      <c r="AC174" s="43"/>
      <c r="AD174" s="43"/>
      <c r="AE174" s="43"/>
      <c r="AF174" s="43"/>
      <c r="AG174" s="688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ht="24.75" customHeight="1">
      <c r="A175" s="681"/>
      <c r="B175" s="681"/>
      <c r="C175" s="681"/>
      <c r="D175" s="681"/>
      <c r="E175" s="681"/>
      <c r="F175" s="681"/>
      <c r="G175" s="681"/>
      <c r="H175" s="16"/>
      <c r="I175" s="16"/>
      <c r="J175" s="16"/>
      <c r="K175" s="16"/>
      <c r="L175" s="16"/>
      <c r="M175" s="16"/>
      <c r="N175" s="16"/>
      <c r="O175" s="16"/>
      <c r="P175" s="10"/>
      <c r="Q175" s="8" t="e">
        <f>#REF!*P175/1000</f>
        <v>#REF!</v>
      </c>
      <c r="R175" s="1154" t="s">
        <v>735</v>
      </c>
      <c r="S175" s="1155"/>
      <c r="T175" s="1156"/>
      <c r="U175" s="659">
        <f>U176+U177</f>
        <v>5.516666666666666</v>
      </c>
      <c r="V175" s="659">
        <f>V176+V177</f>
        <v>9.466666666666667</v>
      </c>
      <c r="W175" s="659">
        <f>W176+W177</f>
        <v>39</v>
      </c>
      <c r="X175" s="661">
        <f>X176+X177</f>
        <v>263.26666666666665</v>
      </c>
      <c r="Y175" s="43"/>
      <c r="Z175" s="43"/>
      <c r="AA175" s="43"/>
      <c r="AB175" s="43"/>
      <c r="AC175" s="43"/>
      <c r="AD175" s="43"/>
      <c r="AE175" s="43"/>
      <c r="AF175" s="43"/>
      <c r="AG175" s="688"/>
      <c r="AH175" s="5"/>
      <c r="AI175" s="5"/>
      <c r="AJ175" s="5"/>
      <c r="AK175" s="5"/>
      <c r="AL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45" s="5" customFormat="1" ht="24.75" customHeight="1">
      <c r="A176" s="681"/>
      <c r="B176" s="681"/>
      <c r="C176" s="681"/>
      <c r="D176" s="681"/>
      <c r="E176" s="681"/>
      <c r="F176" s="681"/>
      <c r="G176" s="681"/>
      <c r="H176" s="12"/>
      <c r="I176" s="12"/>
      <c r="J176" s="12"/>
      <c r="K176" s="12"/>
      <c r="L176" s="12"/>
      <c r="M176" s="12"/>
      <c r="N176" s="12"/>
      <c r="O176" s="12"/>
      <c r="P176" s="10"/>
      <c r="Q176" s="8" t="e">
        <f>#REF!*P176/1000</f>
        <v>#REF!</v>
      </c>
      <c r="R176" s="692" t="s">
        <v>107</v>
      </c>
      <c r="S176" s="165">
        <v>130</v>
      </c>
      <c r="T176" s="165"/>
      <c r="U176" s="581">
        <v>1.4166666666666665</v>
      </c>
      <c r="V176" s="581">
        <v>0.6666666666666665</v>
      </c>
      <c r="W176" s="581">
        <v>27</v>
      </c>
      <c r="X176" s="577">
        <f>U176*4+V176*9+W176*4</f>
        <v>119.66666666666666</v>
      </c>
      <c r="Y176" s="43"/>
      <c r="Z176" s="43"/>
      <c r="AA176" s="43"/>
      <c r="AB176" s="43"/>
      <c r="AC176" s="43"/>
      <c r="AD176" s="43"/>
      <c r="AE176" s="43"/>
      <c r="AF176" s="43"/>
      <c r="AG176" s="688"/>
      <c r="AH176" s="20"/>
      <c r="AI176" s="20"/>
      <c r="AJ176" s="20"/>
      <c r="AK176" s="20"/>
      <c r="AM176" s="20"/>
      <c r="AN176" s="20"/>
      <c r="AO176" s="20"/>
      <c r="AP176" s="20"/>
      <c r="AQ176" s="20"/>
      <c r="AR176" s="20"/>
      <c r="AS176" s="20"/>
    </row>
    <row r="177" spans="1:256" s="5" customFormat="1" ht="24.75" customHeight="1">
      <c r="A177" s="681"/>
      <c r="B177" s="681"/>
      <c r="C177" s="681"/>
      <c r="D177" s="681"/>
      <c r="E177" s="681"/>
      <c r="F177" s="681"/>
      <c r="G177" s="681"/>
      <c r="H177" s="16"/>
      <c r="I177" s="16"/>
      <c r="J177" s="16"/>
      <c r="K177" s="16"/>
      <c r="L177" s="16"/>
      <c r="M177" s="16"/>
      <c r="N177" s="16"/>
      <c r="O177" s="16"/>
      <c r="P177" s="10">
        <v>312</v>
      </c>
      <c r="Q177" s="8" t="e">
        <f>#REF!*P177/1000</f>
        <v>#REF!</v>
      </c>
      <c r="R177" s="664" t="s">
        <v>699</v>
      </c>
      <c r="S177" s="23">
        <v>125</v>
      </c>
      <c r="T177" s="23"/>
      <c r="U177" s="24">
        <v>4.1</v>
      </c>
      <c r="V177" s="24">
        <v>8.8</v>
      </c>
      <c r="W177" s="24">
        <v>12</v>
      </c>
      <c r="X177" s="28">
        <f>W177*4+V177*9+U177*4</f>
        <v>143.6</v>
      </c>
      <c r="Y177" s="43"/>
      <c r="Z177" s="43"/>
      <c r="AA177" s="43"/>
      <c r="AB177" s="43"/>
      <c r="AC177" s="43"/>
      <c r="AD177" s="43"/>
      <c r="AE177" s="43"/>
      <c r="AF177" s="43"/>
      <c r="AG177" s="622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</row>
    <row r="178" spans="1:256" s="5" customFormat="1" ht="24.75" customHeight="1">
      <c r="A178" s="681"/>
      <c r="B178" s="681"/>
      <c r="C178" s="681"/>
      <c r="D178" s="681"/>
      <c r="E178" s="681"/>
      <c r="F178" s="681"/>
      <c r="G178" s="681"/>
      <c r="H178" s="16"/>
      <c r="I178" s="16"/>
      <c r="J178" s="16"/>
      <c r="K178" s="16"/>
      <c r="L178" s="16"/>
      <c r="M178" s="16"/>
      <c r="N178" s="16"/>
      <c r="O178" s="16"/>
      <c r="P178" s="10">
        <v>40.3</v>
      </c>
      <c r="Q178" s="8" t="e">
        <f>#REF!*P178/1000</f>
        <v>#REF!</v>
      </c>
      <c r="R178" s="684" t="s">
        <v>557</v>
      </c>
      <c r="S178" s="681"/>
      <c r="T178" s="681"/>
      <c r="U178" s="680">
        <f>U167+U175</f>
        <v>30.936666666666667</v>
      </c>
      <c r="V178" s="680">
        <f>V167+V175</f>
        <v>37.046666666666674</v>
      </c>
      <c r="W178" s="680">
        <f>W167+W175</f>
        <v>128.12</v>
      </c>
      <c r="X178" s="680">
        <f>X167+X175</f>
        <v>969.1466666666666</v>
      </c>
      <c r="Y178" s="38">
        <v>4.44</v>
      </c>
      <c r="Z178" s="38">
        <v>0.15600000000000003</v>
      </c>
      <c r="AA178" s="38">
        <v>15.6</v>
      </c>
      <c r="AB178" s="38">
        <v>0.54</v>
      </c>
      <c r="AC178" s="38">
        <v>16.74</v>
      </c>
      <c r="AD178" s="38">
        <v>114</v>
      </c>
      <c r="AE178" s="38">
        <v>74.76</v>
      </c>
      <c r="AF178" s="38">
        <v>2.76</v>
      </c>
      <c r="AG178" s="651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</row>
    <row r="179" spans="1:32" ht="24.75" customHeight="1">
      <c r="A179" s="1151" t="s">
        <v>736</v>
      </c>
      <c r="B179" s="1152"/>
      <c r="C179" s="1152"/>
      <c r="D179" s="1152"/>
      <c r="E179" s="1152"/>
      <c r="F179" s="1152"/>
      <c r="G179" s="1152"/>
      <c r="H179" s="1152"/>
      <c r="I179" s="1152"/>
      <c r="J179" s="1152"/>
      <c r="K179" s="1152"/>
      <c r="L179" s="1152"/>
      <c r="M179" s="1152"/>
      <c r="N179" s="1152"/>
      <c r="O179" s="1152"/>
      <c r="P179" s="1152"/>
      <c r="Q179" s="1152"/>
      <c r="R179" s="1152"/>
      <c r="S179" s="1152"/>
      <c r="T179" s="1152"/>
      <c r="U179" s="1152"/>
      <c r="V179" s="1152"/>
      <c r="W179" s="1152"/>
      <c r="X179" s="1153"/>
      <c r="Y179" s="16"/>
      <c r="Z179" s="16"/>
      <c r="AA179" s="16"/>
      <c r="AB179" s="16"/>
      <c r="AC179" s="16"/>
      <c r="AD179" s="16"/>
      <c r="AE179" s="16"/>
      <c r="AF179" s="16"/>
    </row>
    <row r="180" spans="1:34" ht="20.25">
      <c r="A180" s="35" t="s">
        <v>779</v>
      </c>
      <c r="F180" s="1161" t="s">
        <v>802</v>
      </c>
      <c r="G180" s="1161"/>
      <c r="H180" s="1161"/>
      <c r="I180" s="1161"/>
      <c r="J180" s="1161"/>
      <c r="K180" s="1161"/>
      <c r="L180" s="1161"/>
      <c r="M180" s="1161"/>
      <c r="N180" s="1161"/>
      <c r="O180" s="1161"/>
      <c r="P180" s="1161"/>
      <c r="Q180" s="1161"/>
      <c r="R180" s="1161"/>
      <c r="S180" s="1161"/>
      <c r="T180" s="1161"/>
      <c r="U180" s="1161"/>
      <c r="V180" s="1161"/>
      <c r="W180" s="1161"/>
      <c r="X180" s="1161"/>
      <c r="Y180" s="772"/>
      <c r="Z180" s="772"/>
      <c r="AA180" s="772"/>
      <c r="AB180" s="772"/>
      <c r="AC180" s="772"/>
      <c r="AD180" s="772"/>
      <c r="AE180" s="772"/>
      <c r="AF180" s="772"/>
      <c r="AG180" s="772"/>
      <c r="AH180" s="772"/>
    </row>
    <row r="181" spans="1:45" ht="22.5" customHeight="1">
      <c r="A181" s="1161"/>
      <c r="B181" s="1161"/>
      <c r="C181" s="1161"/>
      <c r="D181" s="1161"/>
      <c r="E181" s="1161"/>
      <c r="F181" s="1161"/>
      <c r="G181" s="1161"/>
      <c r="H181" s="1161"/>
      <c r="I181" s="1161"/>
      <c r="J181" s="1161"/>
      <c r="K181" s="1161"/>
      <c r="L181" s="1161"/>
      <c r="M181" s="1161"/>
      <c r="N181" s="1161"/>
      <c r="O181" s="1161"/>
      <c r="P181" s="1161"/>
      <c r="Q181" s="1161"/>
      <c r="R181" s="1161"/>
      <c r="S181" s="1161"/>
      <c r="T181" s="1161"/>
      <c r="U181" s="1161"/>
      <c r="V181" s="1161"/>
      <c r="W181" s="1161"/>
      <c r="X181" s="1161"/>
      <c r="AM181" s="5"/>
      <c r="AN181" s="5"/>
      <c r="AO181" s="5"/>
      <c r="AP181" s="5"/>
      <c r="AQ181" s="5"/>
      <c r="AR181" s="5"/>
      <c r="AS181" s="5"/>
    </row>
    <row r="182" spans="1:45" ht="22.5" customHeight="1">
      <c r="A182" s="1158" t="s">
        <v>803</v>
      </c>
      <c r="B182" s="1158"/>
      <c r="C182" s="1158"/>
      <c r="D182" s="1158"/>
      <c r="E182" s="1158"/>
      <c r="F182" s="1158"/>
      <c r="G182" s="1158"/>
      <c r="H182" s="1158"/>
      <c r="I182" s="1158"/>
      <c r="J182" s="1158"/>
      <c r="K182" s="1158"/>
      <c r="L182" s="1158"/>
      <c r="M182" s="1158"/>
      <c r="N182" s="1158"/>
      <c r="O182" s="1158"/>
      <c r="P182" s="1158"/>
      <c r="Q182" s="1158"/>
      <c r="R182" s="1158"/>
      <c r="S182" s="1158"/>
      <c r="T182" s="1158"/>
      <c r="U182" s="1158"/>
      <c r="V182" s="1158"/>
      <c r="W182" s="1158"/>
      <c r="X182" s="1158"/>
      <c r="Y182" s="652"/>
      <c r="Z182" s="652"/>
      <c r="AA182" s="652"/>
      <c r="AB182" s="652"/>
      <c r="AC182" s="652"/>
      <c r="AD182" s="652"/>
      <c r="AE182" s="652"/>
      <c r="AF182" s="652"/>
      <c r="AM182" s="5"/>
      <c r="AN182" s="5"/>
      <c r="AO182" s="5"/>
      <c r="AP182" s="5"/>
      <c r="AQ182" s="5"/>
      <c r="AR182" s="5"/>
      <c r="AS182" s="5"/>
    </row>
    <row r="183" spans="17:256" ht="12.75">
      <c r="Q183" s="650"/>
      <c r="AG183" s="679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21" customHeight="1">
      <c r="A184" s="1159" t="s">
        <v>662</v>
      </c>
      <c r="B184" s="1160"/>
      <c r="C184" s="1160"/>
      <c r="D184" s="1160"/>
      <c r="E184" s="1160"/>
      <c r="F184" s="1160"/>
      <c r="G184" s="1160"/>
      <c r="H184" s="1160"/>
      <c r="I184" s="1160"/>
      <c r="J184" s="1160"/>
      <c r="K184" s="1160"/>
      <c r="L184" s="1160"/>
      <c r="M184" s="1160"/>
      <c r="N184" s="1160"/>
      <c r="O184" s="1160"/>
      <c r="P184" s="1160"/>
      <c r="Q184" s="1160"/>
      <c r="R184" s="1160"/>
      <c r="S184" s="1160"/>
      <c r="T184" s="1160"/>
      <c r="U184" s="1160"/>
      <c r="V184" s="1160"/>
      <c r="W184" s="1160"/>
      <c r="X184" s="1160"/>
      <c r="Y184" s="653"/>
      <c r="Z184" s="653"/>
      <c r="AA184" s="653"/>
      <c r="AB184" s="653"/>
      <c r="AC184" s="653"/>
      <c r="AD184" s="653"/>
      <c r="AE184" s="653"/>
      <c r="AF184" s="653"/>
      <c r="AG184" s="679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33" s="5" customFormat="1" ht="24.75" customHeight="1">
      <c r="A185" s="1124" t="s">
        <v>737</v>
      </c>
      <c r="B185" s="1125"/>
      <c r="C185" s="1125"/>
      <c r="D185" s="1125"/>
      <c r="E185" s="1125"/>
      <c r="F185" s="1125"/>
      <c r="G185" s="1126"/>
      <c r="H185" s="681"/>
      <c r="I185" s="681"/>
      <c r="J185" s="681"/>
      <c r="K185" s="681"/>
      <c r="L185" s="681"/>
      <c r="M185" s="681"/>
      <c r="N185" s="681"/>
      <c r="O185" s="681"/>
      <c r="P185" s="681"/>
      <c r="Q185" s="681"/>
      <c r="R185" s="1124" t="s">
        <v>738</v>
      </c>
      <c r="S185" s="1125"/>
      <c r="T185" s="1125"/>
      <c r="U185" s="1125"/>
      <c r="V185" s="1125"/>
      <c r="W185" s="1125"/>
      <c r="X185" s="1126"/>
      <c r="Y185" s="9"/>
      <c r="Z185" s="9"/>
      <c r="AA185" s="9"/>
      <c r="AB185" s="9"/>
      <c r="AC185" s="9"/>
      <c r="AD185" s="9"/>
      <c r="AE185" s="9"/>
      <c r="AF185" s="9"/>
      <c r="AG185" s="679"/>
    </row>
    <row r="186" spans="1:45" s="5" customFormat="1" ht="24.75" customHeight="1">
      <c r="A186" s="1136" t="s">
        <v>14</v>
      </c>
      <c r="B186" s="1113" t="s">
        <v>666</v>
      </c>
      <c r="C186" s="1168" t="s">
        <v>552</v>
      </c>
      <c r="D186" s="1169"/>
      <c r="E186" s="1169"/>
      <c r="F186" s="1169"/>
      <c r="G186" s="1170"/>
      <c r="H186" s="681"/>
      <c r="I186" s="681"/>
      <c r="J186" s="681"/>
      <c r="K186" s="681"/>
      <c r="L186" s="681"/>
      <c r="M186" s="681"/>
      <c r="N186" s="681"/>
      <c r="O186" s="681"/>
      <c r="P186" s="681"/>
      <c r="Q186" s="681"/>
      <c r="R186" s="1136" t="s">
        <v>14</v>
      </c>
      <c r="S186" s="1113" t="s">
        <v>666</v>
      </c>
      <c r="T186" s="1168" t="s">
        <v>552</v>
      </c>
      <c r="U186" s="1169"/>
      <c r="V186" s="1169"/>
      <c r="W186" s="1169"/>
      <c r="X186" s="1170"/>
      <c r="Y186" s="9"/>
      <c r="Z186" s="9"/>
      <c r="AA186" s="9"/>
      <c r="AB186" s="9"/>
      <c r="AC186" s="9"/>
      <c r="AD186" s="9"/>
      <c r="AE186" s="9"/>
      <c r="AF186" s="9"/>
      <c r="AG186" s="679"/>
      <c r="AM186" s="20"/>
      <c r="AN186" s="20"/>
      <c r="AO186" s="20"/>
      <c r="AP186" s="20"/>
      <c r="AQ186" s="20"/>
      <c r="AR186" s="20"/>
      <c r="AS186" s="20"/>
    </row>
    <row r="187" spans="1:45" s="5" customFormat="1" ht="24.75" customHeight="1">
      <c r="A187" s="1137"/>
      <c r="B187" s="1114"/>
      <c r="C187" s="1113" t="s">
        <v>168</v>
      </c>
      <c r="D187" s="1136" t="s">
        <v>642</v>
      </c>
      <c r="E187" s="1136" t="s">
        <v>643</v>
      </c>
      <c r="F187" s="1136" t="s">
        <v>644</v>
      </c>
      <c r="G187" s="1136" t="s">
        <v>625</v>
      </c>
      <c r="H187" s="681"/>
      <c r="I187" s="681"/>
      <c r="J187" s="681"/>
      <c r="K187" s="681"/>
      <c r="L187" s="681"/>
      <c r="M187" s="681"/>
      <c r="N187" s="681"/>
      <c r="O187" s="681"/>
      <c r="P187" s="681"/>
      <c r="Q187" s="681"/>
      <c r="R187" s="1137"/>
      <c r="S187" s="1114"/>
      <c r="T187" s="1113" t="s">
        <v>739</v>
      </c>
      <c r="U187" s="1136" t="s">
        <v>642</v>
      </c>
      <c r="V187" s="1136" t="s">
        <v>643</v>
      </c>
      <c r="W187" s="1136" t="s">
        <v>644</v>
      </c>
      <c r="X187" s="1136" t="s">
        <v>625</v>
      </c>
      <c r="Y187" s="9"/>
      <c r="Z187" s="9"/>
      <c r="AA187" s="9"/>
      <c r="AB187" s="9"/>
      <c r="AC187" s="9"/>
      <c r="AD187" s="9"/>
      <c r="AE187" s="9"/>
      <c r="AF187" s="9"/>
      <c r="AG187" s="679"/>
      <c r="AH187" s="20"/>
      <c r="AI187" s="20"/>
      <c r="AJ187" s="20"/>
      <c r="AK187" s="20"/>
      <c r="AM187" s="20"/>
      <c r="AN187" s="20"/>
      <c r="AO187" s="20"/>
      <c r="AP187" s="20"/>
      <c r="AQ187" s="20"/>
      <c r="AR187" s="20"/>
      <c r="AS187" s="20"/>
    </row>
    <row r="188" spans="1:256" s="5" customFormat="1" ht="9.75" customHeight="1">
      <c r="A188" s="1138"/>
      <c r="B188" s="1115"/>
      <c r="C188" s="1115"/>
      <c r="D188" s="1138"/>
      <c r="E188" s="1138"/>
      <c r="F188" s="1138"/>
      <c r="G188" s="1138"/>
      <c r="H188" s="681"/>
      <c r="I188" s="681"/>
      <c r="J188" s="681"/>
      <c r="K188" s="681"/>
      <c r="L188" s="681"/>
      <c r="M188" s="681"/>
      <c r="N188" s="681"/>
      <c r="O188" s="681"/>
      <c r="P188" s="681"/>
      <c r="Q188" s="681"/>
      <c r="R188" s="1138"/>
      <c r="S188" s="1115"/>
      <c r="T188" s="1115"/>
      <c r="U188" s="1138"/>
      <c r="V188" s="1138"/>
      <c r="W188" s="1138"/>
      <c r="X188" s="1138"/>
      <c r="Y188" s="9"/>
      <c r="Z188" s="9"/>
      <c r="AA188" s="9"/>
      <c r="AB188" s="9"/>
      <c r="AC188" s="9"/>
      <c r="AD188" s="9"/>
      <c r="AE188" s="9"/>
      <c r="AF188" s="9"/>
      <c r="AG188" s="688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:256" s="5" customFormat="1" ht="24.75" customHeight="1">
      <c r="A189" s="1154" t="s">
        <v>677</v>
      </c>
      <c r="B189" s="1155"/>
      <c r="C189" s="1156"/>
      <c r="D189" s="659">
        <f>D190+D191+D192+D193+D196</f>
        <v>24.200000000000003</v>
      </c>
      <c r="E189" s="659">
        <f>E190+E191+E192+E193+E196</f>
        <v>22.130000000000003</v>
      </c>
      <c r="F189" s="659">
        <f>F190+F191+F192+F193+F196</f>
        <v>65.87</v>
      </c>
      <c r="G189" s="661">
        <f>G190+G191+G192+G193+G196</f>
        <v>559.38</v>
      </c>
      <c r="H189" s="681"/>
      <c r="I189" s="681"/>
      <c r="J189" s="681"/>
      <c r="K189" s="681"/>
      <c r="L189" s="681"/>
      <c r="M189" s="681"/>
      <c r="N189" s="681"/>
      <c r="O189" s="681"/>
      <c r="P189" s="681"/>
      <c r="Q189" s="681"/>
      <c r="R189" s="1154" t="s">
        <v>678</v>
      </c>
      <c r="S189" s="1155"/>
      <c r="T189" s="1156"/>
      <c r="U189" s="659">
        <f>U190+U191+U192+U195+U196</f>
        <v>27.430000000000003</v>
      </c>
      <c r="V189" s="659">
        <f>V190+V191+V192+V195+V196</f>
        <v>24.800000000000004</v>
      </c>
      <c r="W189" s="659">
        <f>W190+W191+W192+W195+W196</f>
        <v>83.30000000000001</v>
      </c>
      <c r="X189" s="661">
        <f>X190+X191+X192+X195+X196</f>
        <v>666.0500000000001</v>
      </c>
      <c r="Y189" s="9"/>
      <c r="Z189" s="9"/>
      <c r="AA189" s="9"/>
      <c r="AB189" s="9"/>
      <c r="AC189" s="9"/>
      <c r="AD189" s="9"/>
      <c r="AE189" s="9"/>
      <c r="AF189" s="9"/>
      <c r="AG189" s="688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33" ht="24.75" customHeight="1">
      <c r="A190" s="669" t="s">
        <v>153</v>
      </c>
      <c r="B190" s="23">
        <v>40</v>
      </c>
      <c r="C190" s="23"/>
      <c r="D190" s="24">
        <v>4.78</v>
      </c>
      <c r="E190" s="24">
        <v>4.05</v>
      </c>
      <c r="F190" s="24">
        <v>0.25</v>
      </c>
      <c r="G190" s="28">
        <v>56.5</v>
      </c>
      <c r="H190" s="16"/>
      <c r="I190" s="16"/>
      <c r="J190" s="16"/>
      <c r="K190" s="16"/>
      <c r="L190" s="16"/>
      <c r="M190" s="16"/>
      <c r="N190" s="16"/>
      <c r="O190" s="16"/>
      <c r="P190" s="10">
        <v>37.57</v>
      </c>
      <c r="Q190" s="8" t="e">
        <f>#REF!*P190/1000</f>
        <v>#REF!</v>
      </c>
      <c r="R190" s="669" t="s">
        <v>559</v>
      </c>
      <c r="S190" s="23">
        <v>40</v>
      </c>
      <c r="T190" s="23"/>
      <c r="U190" s="24">
        <v>4.78</v>
      </c>
      <c r="V190" s="24">
        <v>4.05</v>
      </c>
      <c r="W190" s="24">
        <v>0.25</v>
      </c>
      <c r="X190" s="28">
        <v>56.5</v>
      </c>
      <c r="Y190" s="41"/>
      <c r="Z190" s="41"/>
      <c r="AA190" s="41"/>
      <c r="AB190" s="41"/>
      <c r="AC190" s="41"/>
      <c r="AD190" s="41"/>
      <c r="AE190" s="41"/>
      <c r="AF190" s="41"/>
      <c r="AG190" s="674"/>
    </row>
    <row r="191" spans="1:33" ht="24.75" customHeight="1">
      <c r="A191" s="705" t="s">
        <v>145</v>
      </c>
      <c r="B191" s="710">
        <v>230</v>
      </c>
      <c r="C191" s="710"/>
      <c r="D191" s="618">
        <v>12.8</v>
      </c>
      <c r="E191" s="618">
        <v>16.9</v>
      </c>
      <c r="F191" s="618">
        <v>17.5</v>
      </c>
      <c r="G191" s="595">
        <f>F191*4+E191*9+D191*4</f>
        <v>273.3</v>
      </c>
      <c r="H191" s="16"/>
      <c r="I191" s="16"/>
      <c r="J191" s="16"/>
      <c r="K191" s="16"/>
      <c r="L191" s="16"/>
      <c r="M191" s="16"/>
      <c r="N191" s="16"/>
      <c r="O191" s="16"/>
      <c r="P191" s="10">
        <v>19.5</v>
      </c>
      <c r="Q191" s="8" t="e">
        <f>#REF!*P191/1000</f>
        <v>#REF!</v>
      </c>
      <c r="R191" s="705" t="s">
        <v>145</v>
      </c>
      <c r="S191" s="26">
        <v>280</v>
      </c>
      <c r="T191" s="26"/>
      <c r="U191" s="618">
        <v>14.3</v>
      </c>
      <c r="V191" s="618">
        <v>19.1</v>
      </c>
      <c r="W191" s="618">
        <v>19.3</v>
      </c>
      <c r="X191" s="595">
        <f>W191*4+V191*9+U191*4</f>
        <v>306.3</v>
      </c>
      <c r="Y191" s="8"/>
      <c r="Z191" s="8"/>
      <c r="AA191" s="8"/>
      <c r="AB191" s="8"/>
      <c r="AC191" s="8"/>
      <c r="AD191" s="8"/>
      <c r="AE191" s="8"/>
      <c r="AF191" s="8"/>
      <c r="AG191" s="688"/>
    </row>
    <row r="192" spans="1:33" ht="24.75" customHeight="1">
      <c r="A192" s="699" t="s">
        <v>387</v>
      </c>
      <c r="B192" s="463">
        <v>200</v>
      </c>
      <c r="C192" s="463"/>
      <c r="D192" s="165">
        <v>0.5</v>
      </c>
      <c r="E192" s="165">
        <v>0.1</v>
      </c>
      <c r="F192" s="165">
        <v>15.6</v>
      </c>
      <c r="G192" s="595">
        <f>F192*4+E192*9+D192*4</f>
        <v>65.3</v>
      </c>
      <c r="H192" s="16"/>
      <c r="I192" s="16"/>
      <c r="J192" s="16"/>
      <c r="K192" s="16"/>
      <c r="L192" s="16"/>
      <c r="M192" s="16"/>
      <c r="N192" s="16"/>
      <c r="O192" s="16"/>
      <c r="P192" s="10">
        <v>23.4</v>
      </c>
      <c r="Q192" s="8" t="e">
        <f>#REF!*P192/1000</f>
        <v>#REF!</v>
      </c>
      <c r="R192" s="29" t="s">
        <v>387</v>
      </c>
      <c r="S192" s="463">
        <v>200</v>
      </c>
      <c r="T192" s="463"/>
      <c r="U192" s="168">
        <v>0.7</v>
      </c>
      <c r="V192" s="168">
        <v>0.3</v>
      </c>
      <c r="W192" s="168">
        <v>23.1</v>
      </c>
      <c r="X192" s="576">
        <f>W192*4+V192*9+U192*4</f>
        <v>97.9</v>
      </c>
      <c r="Y192" s="38">
        <v>0.78</v>
      </c>
      <c r="Z192" s="38">
        <v>0.05</v>
      </c>
      <c r="AA192" s="38">
        <v>18</v>
      </c>
      <c r="AB192" s="38">
        <v>0.01</v>
      </c>
      <c r="AC192" s="38">
        <v>162.12</v>
      </c>
      <c r="AD192" s="38">
        <v>134.55</v>
      </c>
      <c r="AE192" s="38">
        <v>29.36</v>
      </c>
      <c r="AF192" s="38">
        <v>0.74</v>
      </c>
      <c r="AG192" s="674"/>
    </row>
    <row r="193" spans="1:33" ht="24.75" customHeight="1">
      <c r="A193" s="711" t="s">
        <v>19</v>
      </c>
      <c r="B193" s="439">
        <v>20</v>
      </c>
      <c r="C193" s="164"/>
      <c r="D193" s="582">
        <v>3.4799999999999995</v>
      </c>
      <c r="E193" s="582">
        <v>0.6</v>
      </c>
      <c r="F193" s="582">
        <v>18.84</v>
      </c>
      <c r="G193" s="577">
        <v>94.67999999999999</v>
      </c>
      <c r="H193" s="16"/>
      <c r="I193" s="16"/>
      <c r="J193" s="16"/>
      <c r="K193" s="16"/>
      <c r="L193" s="16"/>
      <c r="M193" s="16"/>
      <c r="N193" s="16"/>
      <c r="O193" s="16"/>
      <c r="P193" s="10">
        <v>79.3</v>
      </c>
      <c r="Q193" s="8" t="e">
        <f>#REF!*P193/1000</f>
        <v>#REF!</v>
      </c>
      <c r="R193" s="675" t="s">
        <v>19</v>
      </c>
      <c r="S193" s="164">
        <v>40</v>
      </c>
      <c r="T193" s="164"/>
      <c r="U193" s="582">
        <v>3.48</v>
      </c>
      <c r="V193" s="582">
        <v>0.6</v>
      </c>
      <c r="W193" s="582">
        <v>18.84</v>
      </c>
      <c r="X193" s="577">
        <v>94.67999999999998</v>
      </c>
      <c r="Y193" s="41"/>
      <c r="Z193" s="41"/>
      <c r="AA193" s="41"/>
      <c r="AB193" s="41"/>
      <c r="AC193" s="41"/>
      <c r="AD193" s="41"/>
      <c r="AE193" s="41"/>
      <c r="AF193" s="41"/>
      <c r="AG193" s="674"/>
    </row>
    <row r="194" spans="1:33" ht="24.75" customHeight="1" hidden="1">
      <c r="A194" s="626"/>
      <c r="B194" s="209"/>
      <c r="C194" s="164"/>
      <c r="D194" s="582"/>
      <c r="E194" s="582"/>
      <c r="F194" s="582"/>
      <c r="G194" s="577"/>
      <c r="H194" s="16"/>
      <c r="I194" s="16"/>
      <c r="J194" s="16"/>
      <c r="K194" s="16"/>
      <c r="L194" s="16"/>
      <c r="M194" s="16"/>
      <c r="N194" s="16"/>
      <c r="O194" s="16"/>
      <c r="P194" s="10"/>
      <c r="Q194" s="8"/>
      <c r="R194" s="676" t="s">
        <v>22</v>
      </c>
      <c r="S194" s="23">
        <v>40</v>
      </c>
      <c r="T194" s="23"/>
      <c r="U194" s="24">
        <v>2.64</v>
      </c>
      <c r="V194" s="24">
        <v>0.48</v>
      </c>
      <c r="W194" s="24">
        <v>13.68</v>
      </c>
      <c r="X194" s="28">
        <v>69.6</v>
      </c>
      <c r="Y194" s="41"/>
      <c r="Z194" s="41"/>
      <c r="AA194" s="41"/>
      <c r="AB194" s="41"/>
      <c r="AC194" s="41"/>
      <c r="AD194" s="41"/>
      <c r="AE194" s="41"/>
      <c r="AF194" s="41"/>
      <c r="AG194" s="674"/>
    </row>
    <row r="195" spans="1:33" ht="24.75" customHeight="1" hidden="1">
      <c r="A195" s="626"/>
      <c r="B195" s="209"/>
      <c r="C195" s="164"/>
      <c r="D195" s="582"/>
      <c r="E195" s="582"/>
      <c r="F195" s="582"/>
      <c r="G195" s="577"/>
      <c r="H195" s="712"/>
      <c r="I195" s="712"/>
      <c r="J195" s="712"/>
      <c r="K195" s="712"/>
      <c r="L195" s="712"/>
      <c r="M195" s="712"/>
      <c r="N195" s="712"/>
      <c r="O195" s="712"/>
      <c r="P195" s="7"/>
      <c r="Q195" s="8" t="e">
        <f>#REF!*P195/1000</f>
        <v>#REF!</v>
      </c>
      <c r="R195" s="675" t="s">
        <v>19</v>
      </c>
      <c r="S195" s="164">
        <v>50</v>
      </c>
      <c r="T195" s="164"/>
      <c r="U195" s="582">
        <v>4.35</v>
      </c>
      <c r="V195" s="582">
        <v>0.75</v>
      </c>
      <c r="W195" s="582">
        <v>23.55</v>
      </c>
      <c r="X195" s="577">
        <v>118.35</v>
      </c>
      <c r="Y195" s="41"/>
      <c r="Z195" s="41"/>
      <c r="AA195" s="41"/>
      <c r="AB195" s="41"/>
      <c r="AC195" s="41"/>
      <c r="AD195" s="41"/>
      <c r="AE195" s="41"/>
      <c r="AF195" s="41"/>
      <c r="AG195" s="674"/>
    </row>
    <row r="196" spans="1:33" ht="24.75" customHeight="1">
      <c r="A196" s="676" t="s">
        <v>22</v>
      </c>
      <c r="B196" s="23">
        <v>40</v>
      </c>
      <c r="C196" s="23"/>
      <c r="D196" s="24">
        <v>2.64</v>
      </c>
      <c r="E196" s="24">
        <v>0.48000000000000004</v>
      </c>
      <c r="F196" s="24">
        <v>13.68</v>
      </c>
      <c r="G196" s="28">
        <v>69.59999999999998</v>
      </c>
      <c r="H196" s="712"/>
      <c r="I196" s="712"/>
      <c r="J196" s="712"/>
      <c r="K196" s="712"/>
      <c r="L196" s="712"/>
      <c r="M196" s="712"/>
      <c r="N196" s="712"/>
      <c r="O196" s="712"/>
      <c r="P196" s="65">
        <v>356.71</v>
      </c>
      <c r="Q196" s="8" t="e">
        <f>#REF!*P196/1000</f>
        <v>#REF!</v>
      </c>
      <c r="R196" s="676" t="s">
        <v>22</v>
      </c>
      <c r="S196" s="23">
        <v>50</v>
      </c>
      <c r="T196" s="23"/>
      <c r="U196" s="24">
        <v>3.3</v>
      </c>
      <c r="V196" s="24">
        <v>0.6000000000000001</v>
      </c>
      <c r="W196" s="24">
        <v>17.1</v>
      </c>
      <c r="X196" s="28">
        <v>86.99999999999997</v>
      </c>
      <c r="Y196" s="41"/>
      <c r="Z196" s="41"/>
      <c r="AA196" s="41"/>
      <c r="AB196" s="41"/>
      <c r="AC196" s="41"/>
      <c r="AD196" s="41"/>
      <c r="AE196" s="41"/>
      <c r="AF196" s="41"/>
      <c r="AG196" s="688"/>
    </row>
    <row r="197" spans="1:33" ht="24.75" customHeight="1">
      <c r="A197" s="1157" t="s">
        <v>683</v>
      </c>
      <c r="B197" s="1157"/>
      <c r="C197" s="1157"/>
      <c r="D197" s="659">
        <f>D198+D200+D199</f>
        <v>1.6545045045045044</v>
      </c>
      <c r="E197" s="659">
        <f>E198+E200+E199</f>
        <v>1.1207207207207206</v>
      </c>
      <c r="F197" s="659">
        <f>F198+F200+F199</f>
        <v>56.1</v>
      </c>
      <c r="G197" s="661">
        <f>G198+G200+G199</f>
        <v>241.10450450450452</v>
      </c>
      <c r="H197" s="712"/>
      <c r="I197" s="712"/>
      <c r="J197" s="712"/>
      <c r="K197" s="712"/>
      <c r="L197" s="712"/>
      <c r="M197" s="712"/>
      <c r="N197" s="712"/>
      <c r="O197" s="712"/>
      <c r="P197" s="45">
        <v>23.4</v>
      </c>
      <c r="Q197" s="8" t="e">
        <f>#REF!*P197/1000</f>
        <v>#REF!</v>
      </c>
      <c r="R197" s="1154" t="s">
        <v>740</v>
      </c>
      <c r="S197" s="1155"/>
      <c r="T197" s="1156"/>
      <c r="U197" s="659">
        <f>U198+U200+U199</f>
        <v>1.7734234234234232</v>
      </c>
      <c r="V197" s="659">
        <f>V198+V200+V199</f>
        <v>1.3477477477477475</v>
      </c>
      <c r="W197" s="659">
        <f>W198+W200+W199</f>
        <v>63.3</v>
      </c>
      <c r="X197" s="661">
        <f>X198+X200+X199</f>
        <v>272.4234234234234</v>
      </c>
      <c r="Y197" s="10"/>
      <c r="Z197" s="10"/>
      <c r="AA197" s="10"/>
      <c r="AB197" s="10"/>
      <c r="AC197" s="10"/>
      <c r="AD197" s="10"/>
      <c r="AE197" s="10"/>
      <c r="AF197" s="10"/>
      <c r="AG197" s="688"/>
    </row>
    <row r="198" spans="1:33" ht="24.75" customHeight="1">
      <c r="A198" s="96" t="s">
        <v>700</v>
      </c>
      <c r="B198" s="23">
        <v>12</v>
      </c>
      <c r="C198" s="23"/>
      <c r="D198" s="580">
        <v>0.23783783783783782</v>
      </c>
      <c r="E198" s="580">
        <v>0.454054054054054</v>
      </c>
      <c r="F198" s="580">
        <v>19.1</v>
      </c>
      <c r="G198" s="576">
        <f>F198*4+E198*9+D198*4</f>
        <v>81.43783783783785</v>
      </c>
      <c r="H198" s="16"/>
      <c r="I198" s="16"/>
      <c r="J198" s="16"/>
      <c r="K198" s="16"/>
      <c r="L198" s="16"/>
      <c r="M198" s="16"/>
      <c r="N198" s="16"/>
      <c r="O198" s="16"/>
      <c r="P198" s="45"/>
      <c r="Q198" s="8" t="e">
        <f>#REF!*P198/1000</f>
        <v>#REF!</v>
      </c>
      <c r="R198" s="46" t="s">
        <v>700</v>
      </c>
      <c r="S198" s="23">
        <v>18</v>
      </c>
      <c r="T198" s="23"/>
      <c r="U198" s="580">
        <v>0.3567567567567568</v>
      </c>
      <c r="V198" s="580">
        <v>0.681081081081081</v>
      </c>
      <c r="W198" s="580">
        <v>26.3</v>
      </c>
      <c r="X198" s="576">
        <f>W198*4+V198*9+U198*4</f>
        <v>112.75675675675676</v>
      </c>
      <c r="Y198" s="10"/>
      <c r="Z198" s="10"/>
      <c r="AA198" s="10"/>
      <c r="AB198" s="10"/>
      <c r="AC198" s="10"/>
      <c r="AD198" s="10"/>
      <c r="AE198" s="10"/>
      <c r="AF198" s="10"/>
      <c r="AG198" s="688"/>
    </row>
    <row r="199" spans="1:45" ht="24.75" customHeight="1">
      <c r="A199" s="692" t="s">
        <v>514</v>
      </c>
      <c r="B199" s="165">
        <v>140</v>
      </c>
      <c r="C199" s="165"/>
      <c r="D199" s="581">
        <v>1.4166666666666665</v>
      </c>
      <c r="E199" s="581">
        <v>0.6666666666666665</v>
      </c>
      <c r="F199" s="581">
        <v>27</v>
      </c>
      <c r="G199" s="577">
        <f>D199*4+E199*9+F199*4</f>
        <v>119.66666666666666</v>
      </c>
      <c r="H199" s="712"/>
      <c r="I199" s="712"/>
      <c r="J199" s="712"/>
      <c r="K199" s="712"/>
      <c r="L199" s="712"/>
      <c r="M199" s="712"/>
      <c r="N199" s="712"/>
      <c r="O199" s="712"/>
      <c r="P199" s="45">
        <v>23.4</v>
      </c>
      <c r="Q199" s="8" t="e">
        <f>P199*#REF!/1000</f>
        <v>#REF!</v>
      </c>
      <c r="R199" s="692" t="s">
        <v>107</v>
      </c>
      <c r="S199" s="165">
        <v>130</v>
      </c>
      <c r="T199" s="165"/>
      <c r="U199" s="581">
        <v>1.4166666666666665</v>
      </c>
      <c r="V199" s="581">
        <v>0.6666666666666665</v>
      </c>
      <c r="W199" s="581">
        <v>27</v>
      </c>
      <c r="X199" s="577">
        <f>U199*4+V199*9+W199*4</f>
        <v>119.66666666666666</v>
      </c>
      <c r="Y199" s="8"/>
      <c r="Z199" s="8"/>
      <c r="AA199" s="8"/>
      <c r="AB199" s="8"/>
      <c r="AC199" s="8"/>
      <c r="AD199" s="8"/>
      <c r="AE199" s="8"/>
      <c r="AF199" s="8"/>
      <c r="AM199" s="5"/>
      <c r="AN199" s="5"/>
      <c r="AO199" s="5"/>
      <c r="AP199" s="5"/>
      <c r="AQ199" s="5"/>
      <c r="AR199" s="5"/>
      <c r="AS199" s="5"/>
    </row>
    <row r="200" spans="1:45" ht="24.75" customHeight="1">
      <c r="A200" s="669" t="s">
        <v>697</v>
      </c>
      <c r="B200" s="23">
        <v>200</v>
      </c>
      <c r="C200" s="23"/>
      <c r="D200" s="24">
        <v>0</v>
      </c>
      <c r="E200" s="24">
        <v>0</v>
      </c>
      <c r="F200" s="24">
        <v>10</v>
      </c>
      <c r="G200" s="577">
        <f>D200*4+E200*9+F200*4</f>
        <v>40</v>
      </c>
      <c r="H200" s="10"/>
      <c r="I200" s="10"/>
      <c r="J200" s="16"/>
      <c r="K200" s="712"/>
      <c r="L200" s="712"/>
      <c r="M200" s="712"/>
      <c r="N200" s="712"/>
      <c r="O200" s="712"/>
      <c r="P200" s="45">
        <v>19.5</v>
      </c>
      <c r="Q200" s="8" t="e">
        <f>#REF!*P200/1000</f>
        <v>#REF!</v>
      </c>
      <c r="R200" s="669" t="s">
        <v>697</v>
      </c>
      <c r="S200" s="23">
        <v>200</v>
      </c>
      <c r="T200" s="23"/>
      <c r="U200" s="24">
        <v>0</v>
      </c>
      <c r="V200" s="24">
        <v>0</v>
      </c>
      <c r="W200" s="24">
        <v>10</v>
      </c>
      <c r="X200" s="576">
        <f>W200*4+V200*9+U200*4</f>
        <v>40</v>
      </c>
      <c r="Y200" s="7">
        <v>0</v>
      </c>
      <c r="Z200" s="7">
        <v>0.05</v>
      </c>
      <c r="AA200" s="7">
        <v>0</v>
      </c>
      <c r="AB200" s="7">
        <v>0</v>
      </c>
      <c r="AC200" s="7">
        <v>2.05</v>
      </c>
      <c r="AD200" s="7">
        <v>6.65</v>
      </c>
      <c r="AE200" s="7">
        <v>2</v>
      </c>
      <c r="AF200" s="7">
        <v>0.1</v>
      </c>
      <c r="AH200" s="5"/>
      <c r="AI200" s="5"/>
      <c r="AJ200" s="5"/>
      <c r="AK200" s="5"/>
      <c r="AM200" s="5"/>
      <c r="AN200" s="5"/>
      <c r="AO200" s="5"/>
      <c r="AP200" s="5"/>
      <c r="AQ200" s="5"/>
      <c r="AR200" s="5"/>
      <c r="AS200" s="5"/>
    </row>
    <row r="201" spans="1:256" ht="24.75" customHeight="1">
      <c r="A201" s="713" t="s">
        <v>557</v>
      </c>
      <c r="B201" s="713"/>
      <c r="C201" s="713"/>
      <c r="D201" s="714">
        <f>D189+D197</f>
        <v>25.854504504504508</v>
      </c>
      <c r="E201" s="714">
        <f>E189+E197</f>
        <v>23.25072072072072</v>
      </c>
      <c r="F201" s="714">
        <f>F189+F197</f>
        <v>121.97</v>
      </c>
      <c r="G201" s="577">
        <f>D201*4+E201*9+F201*4</f>
        <v>800.5545045045045</v>
      </c>
      <c r="H201" s="17"/>
      <c r="I201" s="17"/>
      <c r="J201" s="17"/>
      <c r="K201" s="17"/>
      <c r="L201" s="17"/>
      <c r="M201" s="17"/>
      <c r="N201" s="17"/>
      <c r="O201" s="17"/>
      <c r="P201" s="10">
        <v>98.49</v>
      </c>
      <c r="Q201" s="8" t="e">
        <f>#REF!*P201/1000</f>
        <v>#REF!</v>
      </c>
      <c r="R201" s="681" t="s">
        <v>557</v>
      </c>
      <c r="S201" s="681"/>
      <c r="T201" s="681"/>
      <c r="U201" s="693">
        <f>U189+U197</f>
        <v>29.203423423423427</v>
      </c>
      <c r="V201" s="693">
        <f>V189+V197</f>
        <v>26.14774774774775</v>
      </c>
      <c r="W201" s="693">
        <f>W189+W197</f>
        <v>146.60000000000002</v>
      </c>
      <c r="X201" s="693">
        <f>X189+X197</f>
        <v>938.4734234234235</v>
      </c>
      <c r="Y201" s="691"/>
      <c r="Z201" s="691"/>
      <c r="AA201" s="691"/>
      <c r="AB201" s="691"/>
      <c r="AC201" s="691"/>
      <c r="AD201" s="691"/>
      <c r="AE201" s="691"/>
      <c r="AF201" s="691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24.75" customHeight="1">
      <c r="A202" s="715"/>
      <c r="B202" s="716"/>
      <c r="C202" s="716"/>
      <c r="D202" s="717"/>
      <c r="E202" s="717"/>
      <c r="F202" s="717"/>
      <c r="G202" s="718"/>
      <c r="H202" s="712"/>
      <c r="I202" s="712"/>
      <c r="J202" s="712"/>
      <c r="K202" s="712"/>
      <c r="L202" s="712"/>
      <c r="M202" s="712"/>
      <c r="N202" s="712"/>
      <c r="O202" s="712"/>
      <c r="P202" s="10">
        <v>37.05</v>
      </c>
      <c r="Q202" s="8" t="e">
        <f>#REF!*P202/1000</f>
        <v>#REF!</v>
      </c>
      <c r="R202" s="1154" t="s">
        <v>741</v>
      </c>
      <c r="S202" s="1155"/>
      <c r="T202" s="1156"/>
      <c r="U202" s="659">
        <f>U203+U204+U205+U208+U210</f>
        <v>27.430000000000003</v>
      </c>
      <c r="V202" s="659">
        <f>V203+V204+V205+V208+V210</f>
        <v>24.800000000000004</v>
      </c>
      <c r="W202" s="659">
        <f>W203+W204+W205+W208+W210</f>
        <v>83.30000000000001</v>
      </c>
      <c r="X202" s="661">
        <f>X203+X204+X205+X208+X210</f>
        <v>666.0500000000001</v>
      </c>
      <c r="Y202" s="38">
        <v>0</v>
      </c>
      <c r="Z202" s="38">
        <v>0.045</v>
      </c>
      <c r="AA202" s="38">
        <v>0</v>
      </c>
      <c r="AB202" s="38">
        <v>0.35</v>
      </c>
      <c r="AC202" s="38">
        <v>8.6</v>
      </c>
      <c r="AD202" s="38">
        <v>38.6</v>
      </c>
      <c r="AE202" s="38">
        <v>11.499999999999998</v>
      </c>
      <c r="AF202" s="38">
        <v>0.95</v>
      </c>
      <c r="AG202" s="679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33" s="5" customFormat="1" ht="24.75" customHeight="1">
      <c r="A203" s="1154" t="s">
        <v>689</v>
      </c>
      <c r="B203" s="1155"/>
      <c r="C203" s="1155"/>
      <c r="D203" s="1155"/>
      <c r="E203" s="1155"/>
      <c r="F203" s="1155"/>
      <c r="G203" s="1156"/>
      <c r="H203" s="43"/>
      <c r="I203" s="43"/>
      <c r="J203" s="43"/>
      <c r="K203" s="43"/>
      <c r="L203" s="43"/>
      <c r="M203" s="43"/>
      <c r="N203" s="43"/>
      <c r="O203" s="43"/>
      <c r="P203" s="7"/>
      <c r="Q203" s="8" t="e">
        <f>#REF!*P203/1000</f>
        <v>#REF!</v>
      </c>
      <c r="R203" s="669" t="s">
        <v>559</v>
      </c>
      <c r="S203" s="23">
        <v>40</v>
      </c>
      <c r="T203" s="23"/>
      <c r="U203" s="24">
        <v>4.78</v>
      </c>
      <c r="V203" s="24">
        <v>4.05</v>
      </c>
      <c r="W203" s="24">
        <v>0.25</v>
      </c>
      <c r="X203" s="28">
        <v>56.5</v>
      </c>
      <c r="Y203" s="659">
        <f aca="true" t="shared" si="11" ref="Y203:AF203">Y209+Y212+Y211</f>
        <v>11.1875</v>
      </c>
      <c r="Z203" s="659">
        <f t="shared" si="11"/>
        <v>0.06361111111111112</v>
      </c>
      <c r="AA203" s="659">
        <f t="shared" si="11"/>
        <v>10</v>
      </c>
      <c r="AB203" s="659">
        <f t="shared" si="11"/>
        <v>0.46215277777777786</v>
      </c>
      <c r="AC203" s="659">
        <f t="shared" si="11"/>
        <v>139.96527777777777</v>
      </c>
      <c r="AD203" s="659">
        <f t="shared" si="11"/>
        <v>110.62916666666666</v>
      </c>
      <c r="AE203" s="659">
        <f t="shared" si="11"/>
        <v>44.91388888888889</v>
      </c>
      <c r="AF203" s="659">
        <f t="shared" si="11"/>
        <v>1.6545138888888888</v>
      </c>
      <c r="AG203" s="679"/>
    </row>
    <row r="204" spans="1:33" s="5" customFormat="1" ht="24.75" customHeight="1">
      <c r="A204" s="681" t="s">
        <v>742</v>
      </c>
      <c r="B204" s="681">
        <v>250</v>
      </c>
      <c r="C204" s="681"/>
      <c r="D204" s="681"/>
      <c r="E204" s="681"/>
      <c r="F204" s="681"/>
      <c r="G204" s="681"/>
      <c r="H204" s="681"/>
      <c r="I204" s="681"/>
      <c r="J204" s="681"/>
      <c r="K204" s="681"/>
      <c r="L204" s="681"/>
      <c r="M204" s="681"/>
      <c r="N204" s="681"/>
      <c r="O204" s="681"/>
      <c r="P204" s="681"/>
      <c r="Q204" s="681"/>
      <c r="R204" s="705" t="s">
        <v>145</v>
      </c>
      <c r="S204" s="26">
        <v>280</v>
      </c>
      <c r="T204" s="26"/>
      <c r="U204" s="618">
        <v>14.3</v>
      </c>
      <c r="V204" s="618">
        <v>19.1</v>
      </c>
      <c r="W204" s="618">
        <v>19.3</v>
      </c>
      <c r="X204" s="595">
        <f>W204*4+V204*9+U204*4</f>
        <v>306.3</v>
      </c>
      <c r="Y204" s="9"/>
      <c r="Z204" s="9"/>
      <c r="AA204" s="9"/>
      <c r="AB204" s="9"/>
      <c r="AC204" s="9"/>
      <c r="AD204" s="9"/>
      <c r="AE204" s="9"/>
      <c r="AF204" s="9"/>
      <c r="AG204" s="679"/>
    </row>
    <row r="205" spans="1:33" s="5" customFormat="1" ht="24.75" customHeight="1">
      <c r="A205" s="681"/>
      <c r="B205" s="681"/>
      <c r="C205" s="681"/>
      <c r="D205" s="681"/>
      <c r="E205" s="681"/>
      <c r="F205" s="681"/>
      <c r="G205" s="681"/>
      <c r="H205" s="681"/>
      <c r="I205" s="681"/>
      <c r="J205" s="681"/>
      <c r="K205" s="681"/>
      <c r="L205" s="681"/>
      <c r="M205" s="681"/>
      <c r="N205" s="681"/>
      <c r="O205" s="681"/>
      <c r="P205" s="681"/>
      <c r="Q205" s="681"/>
      <c r="R205" s="29" t="s">
        <v>387</v>
      </c>
      <c r="S205" s="463">
        <v>200</v>
      </c>
      <c r="T205" s="463"/>
      <c r="U205" s="168">
        <v>0.7</v>
      </c>
      <c r="V205" s="168">
        <v>0.3</v>
      </c>
      <c r="W205" s="168">
        <v>23.1</v>
      </c>
      <c r="X205" s="576">
        <f>W205*4+V205*9+U205*4</f>
        <v>97.9</v>
      </c>
      <c r="Y205" s="9"/>
      <c r="Z205" s="9"/>
      <c r="AA205" s="9"/>
      <c r="AB205" s="9"/>
      <c r="AC205" s="9"/>
      <c r="AD205" s="9"/>
      <c r="AE205" s="9"/>
      <c r="AF205" s="9"/>
      <c r="AG205" s="679"/>
    </row>
    <row r="206" spans="1:45" s="5" customFormat="1" ht="24.75" customHeight="1">
      <c r="A206" s="681"/>
      <c r="B206" s="681"/>
      <c r="C206" s="681"/>
      <c r="D206" s="681"/>
      <c r="E206" s="681"/>
      <c r="F206" s="681"/>
      <c r="G206" s="681"/>
      <c r="H206" s="681"/>
      <c r="I206" s="681"/>
      <c r="J206" s="681"/>
      <c r="K206" s="681"/>
      <c r="L206" s="681"/>
      <c r="M206" s="681"/>
      <c r="N206" s="681"/>
      <c r="O206" s="681"/>
      <c r="P206" s="681"/>
      <c r="Q206" s="681"/>
      <c r="R206" s="675" t="s">
        <v>19</v>
      </c>
      <c r="S206" s="164">
        <v>40</v>
      </c>
      <c r="T206" s="164"/>
      <c r="U206" s="582">
        <v>3.48</v>
      </c>
      <c r="V206" s="582">
        <v>0.6</v>
      </c>
      <c r="W206" s="582">
        <v>18.84</v>
      </c>
      <c r="X206" s="577">
        <v>94.67999999999998</v>
      </c>
      <c r="Y206" s="9"/>
      <c r="Z206" s="9"/>
      <c r="AA206" s="9"/>
      <c r="AB206" s="9"/>
      <c r="AC206" s="9"/>
      <c r="AD206" s="9"/>
      <c r="AE206" s="9"/>
      <c r="AF206" s="9"/>
      <c r="AG206" s="679"/>
      <c r="AM206" s="20"/>
      <c r="AN206" s="20"/>
      <c r="AO206" s="20"/>
      <c r="AP206" s="20"/>
      <c r="AQ206" s="20"/>
      <c r="AR206" s="20"/>
      <c r="AS206" s="20"/>
    </row>
    <row r="207" spans="1:45" s="5" customFormat="1" ht="24.75" customHeight="1">
      <c r="A207" s="681"/>
      <c r="B207" s="681"/>
      <c r="C207" s="681"/>
      <c r="D207" s="681"/>
      <c r="E207" s="681"/>
      <c r="F207" s="681"/>
      <c r="G207" s="681"/>
      <c r="H207" s="681"/>
      <c r="I207" s="681"/>
      <c r="J207" s="681"/>
      <c r="K207" s="681"/>
      <c r="L207" s="681"/>
      <c r="M207" s="681"/>
      <c r="N207" s="681"/>
      <c r="O207" s="681"/>
      <c r="P207" s="681"/>
      <c r="Q207" s="681"/>
      <c r="R207" s="676" t="s">
        <v>22</v>
      </c>
      <c r="S207" s="23">
        <v>40</v>
      </c>
      <c r="T207" s="23"/>
      <c r="U207" s="24">
        <v>2.64</v>
      </c>
      <c r="V207" s="24">
        <v>0.48</v>
      </c>
      <c r="W207" s="24">
        <v>13.68</v>
      </c>
      <c r="X207" s="28">
        <v>69.6</v>
      </c>
      <c r="Y207" s="9"/>
      <c r="Z207" s="9"/>
      <c r="AA207" s="9"/>
      <c r="AB207" s="9"/>
      <c r="AC207" s="9"/>
      <c r="AD207" s="9"/>
      <c r="AE207" s="9"/>
      <c r="AF207" s="9"/>
      <c r="AG207" s="651"/>
      <c r="AH207" s="20"/>
      <c r="AI207" s="20"/>
      <c r="AJ207" s="20"/>
      <c r="AK207" s="20"/>
      <c r="AM207" s="20"/>
      <c r="AN207" s="20"/>
      <c r="AO207" s="20"/>
      <c r="AP207" s="20"/>
      <c r="AQ207" s="20"/>
      <c r="AR207" s="20"/>
      <c r="AS207" s="20"/>
    </row>
    <row r="208" spans="1:256" s="5" customFormat="1" ht="24.75" customHeight="1">
      <c r="A208" s="681"/>
      <c r="B208" s="681"/>
      <c r="C208" s="681"/>
      <c r="D208" s="681"/>
      <c r="E208" s="681"/>
      <c r="F208" s="681"/>
      <c r="G208" s="681"/>
      <c r="H208" s="681"/>
      <c r="I208" s="681"/>
      <c r="J208" s="681"/>
      <c r="K208" s="681"/>
      <c r="L208" s="681"/>
      <c r="M208" s="681"/>
      <c r="N208" s="681"/>
      <c r="O208" s="681"/>
      <c r="P208" s="681"/>
      <c r="Q208" s="681"/>
      <c r="R208" s="675" t="s">
        <v>19</v>
      </c>
      <c r="S208" s="164">
        <v>50</v>
      </c>
      <c r="T208" s="164"/>
      <c r="U208" s="582">
        <v>4.35</v>
      </c>
      <c r="V208" s="582">
        <v>0.75</v>
      </c>
      <c r="W208" s="582">
        <v>23.55</v>
      </c>
      <c r="X208" s="577">
        <v>118.35</v>
      </c>
      <c r="Y208" s="9"/>
      <c r="Z208" s="9"/>
      <c r="AA208" s="9"/>
      <c r="AB208" s="9"/>
      <c r="AC208" s="9"/>
      <c r="AD208" s="9"/>
      <c r="AE208" s="9"/>
      <c r="AF208" s="9"/>
      <c r="AG208" s="651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</row>
    <row r="209" spans="1:256" s="5" customFormat="1" ht="24.75" customHeight="1" hidden="1">
      <c r="A209" s="681"/>
      <c r="B209" s="681"/>
      <c r="C209" s="681"/>
      <c r="D209" s="681"/>
      <c r="E209" s="681"/>
      <c r="F209" s="681"/>
      <c r="G209" s="681"/>
      <c r="H209" s="7">
        <v>3.9466666666666668</v>
      </c>
      <c r="I209" s="7">
        <v>0.13866666666666666</v>
      </c>
      <c r="J209" s="7">
        <v>13.866666666666667</v>
      </c>
      <c r="K209" s="7">
        <v>0.48</v>
      </c>
      <c r="L209" s="7">
        <v>14.88</v>
      </c>
      <c r="M209" s="7">
        <v>101.33333333333333</v>
      </c>
      <c r="N209" s="7">
        <v>66.45333333333333</v>
      </c>
      <c r="O209" s="7">
        <v>2.453333333333333</v>
      </c>
      <c r="P209" s="10"/>
      <c r="Q209" s="38" t="e">
        <f>SUM(Q210:Q211)</f>
        <v>#REF!</v>
      </c>
      <c r="R209" s="664" t="s">
        <v>743</v>
      </c>
      <c r="S209" s="23">
        <v>50</v>
      </c>
      <c r="T209" s="23"/>
      <c r="U209" s="691"/>
      <c r="V209" s="691"/>
      <c r="W209" s="691"/>
      <c r="X209" s="691"/>
      <c r="Y209" s="38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651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32" ht="24.75" customHeight="1">
      <c r="A210" s="681"/>
      <c r="B210" s="681"/>
      <c r="C210" s="681"/>
      <c r="D210" s="681"/>
      <c r="E210" s="681"/>
      <c r="F210" s="681"/>
      <c r="G210" s="681"/>
      <c r="H210" s="25"/>
      <c r="I210" s="25"/>
      <c r="J210" s="25"/>
      <c r="K210" s="25"/>
      <c r="L210" s="25"/>
      <c r="M210" s="25"/>
      <c r="N210" s="25"/>
      <c r="O210" s="25"/>
      <c r="P210" s="10">
        <v>45.5</v>
      </c>
      <c r="Q210" s="8" t="e">
        <f>#REF!*P210/1000</f>
        <v>#REF!</v>
      </c>
      <c r="R210" s="676" t="s">
        <v>22</v>
      </c>
      <c r="S210" s="23">
        <v>50</v>
      </c>
      <c r="T210" s="23"/>
      <c r="U210" s="24">
        <v>3.3</v>
      </c>
      <c r="V210" s="24">
        <v>0.6000000000000001</v>
      </c>
      <c r="W210" s="24">
        <v>17.1</v>
      </c>
      <c r="X210" s="28">
        <v>86.99999999999997</v>
      </c>
      <c r="Y210" s="580"/>
      <c r="Z210" s="580"/>
      <c r="AA210" s="580"/>
      <c r="AB210" s="580"/>
      <c r="AC210" s="580"/>
      <c r="AD210" s="580"/>
      <c r="AE210" s="580"/>
      <c r="AF210" s="580"/>
    </row>
    <row r="211" spans="1:32" ht="24.75" customHeight="1">
      <c r="A211" s="681"/>
      <c r="B211" s="681"/>
      <c r="C211" s="681"/>
      <c r="D211" s="681"/>
      <c r="E211" s="681"/>
      <c r="F211" s="681"/>
      <c r="G211" s="681"/>
      <c r="H211" s="14"/>
      <c r="I211" s="14"/>
      <c r="J211" s="14"/>
      <c r="K211" s="14"/>
      <c r="L211" s="14"/>
      <c r="M211" s="14"/>
      <c r="N211" s="14"/>
      <c r="O211" s="14"/>
      <c r="P211" s="65">
        <v>356.71</v>
      </c>
      <c r="Q211" s="8" t="e">
        <f>#REF!*P211/1000</f>
        <v>#REF!</v>
      </c>
      <c r="R211" s="1154" t="s">
        <v>735</v>
      </c>
      <c r="S211" s="1155"/>
      <c r="T211" s="1156"/>
      <c r="U211" s="659">
        <f>U212+U214+U213</f>
        <v>1.7734234234234232</v>
      </c>
      <c r="V211" s="659">
        <f>V212+V214+V213</f>
        <v>1.3477477477477475</v>
      </c>
      <c r="W211" s="659">
        <f>W212+W214+W213</f>
        <v>63.3</v>
      </c>
      <c r="X211" s="661">
        <f>X212+X214+X213</f>
        <v>272.4234234234234</v>
      </c>
      <c r="Y211" s="582">
        <v>10.5875</v>
      </c>
      <c r="Z211" s="7">
        <v>0.03361111111111111</v>
      </c>
      <c r="AA211" s="582">
        <v>0</v>
      </c>
      <c r="AB211" s="7">
        <v>0.46215277777777786</v>
      </c>
      <c r="AC211" s="582">
        <v>15.965277777777779</v>
      </c>
      <c r="AD211" s="582">
        <v>15.629166666666666</v>
      </c>
      <c r="AE211" s="582">
        <v>29.913888888888888</v>
      </c>
      <c r="AF211" s="582">
        <v>1.5545138888888888</v>
      </c>
    </row>
    <row r="212" spans="1:33" ht="24.75" customHeight="1">
      <c r="A212" s="681"/>
      <c r="B212" s="681"/>
      <c r="C212" s="681"/>
      <c r="D212" s="681"/>
      <c r="E212" s="681"/>
      <c r="F212" s="681"/>
      <c r="G212" s="681"/>
      <c r="H212" s="38">
        <v>0.78</v>
      </c>
      <c r="I212" s="38">
        <v>0.05</v>
      </c>
      <c r="J212" s="38">
        <v>18</v>
      </c>
      <c r="K212" s="38">
        <v>0.01</v>
      </c>
      <c r="L212" s="38">
        <v>162.12</v>
      </c>
      <c r="M212" s="38">
        <v>134.55</v>
      </c>
      <c r="N212" s="38">
        <v>29.36</v>
      </c>
      <c r="O212" s="38">
        <v>0.74</v>
      </c>
      <c r="P212" s="7"/>
      <c r="Q212" s="38" t="e">
        <f>SUM(Q213:Q225)</f>
        <v>#REF!</v>
      </c>
      <c r="R212" s="46" t="s">
        <v>700</v>
      </c>
      <c r="S212" s="23">
        <v>18</v>
      </c>
      <c r="T212" s="23"/>
      <c r="U212" s="580">
        <v>0.3567567567567568</v>
      </c>
      <c r="V212" s="580">
        <v>0.681081081081081</v>
      </c>
      <c r="W212" s="580">
        <v>26.3</v>
      </c>
      <c r="X212" s="576">
        <f>W212*4+V212*9+U212*4</f>
        <v>112.75675675675676</v>
      </c>
      <c r="Y212" s="38">
        <v>0.6</v>
      </c>
      <c r="Z212" s="38">
        <v>0.03</v>
      </c>
      <c r="AA212" s="38">
        <v>10</v>
      </c>
      <c r="AB212" s="38">
        <v>0</v>
      </c>
      <c r="AC212" s="38">
        <v>124</v>
      </c>
      <c r="AD212" s="38">
        <v>95</v>
      </c>
      <c r="AE212" s="38">
        <v>15</v>
      </c>
      <c r="AF212" s="38">
        <v>0.1</v>
      </c>
      <c r="AG212" s="674"/>
    </row>
    <row r="213" spans="1:32" ht="24.75" customHeight="1">
      <c r="A213" s="681"/>
      <c r="B213" s="681"/>
      <c r="C213" s="681"/>
      <c r="D213" s="681"/>
      <c r="E213" s="681"/>
      <c r="F213" s="681"/>
      <c r="G213" s="681"/>
      <c r="H213" s="41"/>
      <c r="I213" s="41"/>
      <c r="J213" s="41"/>
      <c r="K213" s="41"/>
      <c r="L213" s="41"/>
      <c r="M213" s="41"/>
      <c r="N213" s="41"/>
      <c r="O213" s="41"/>
      <c r="P213" s="16">
        <v>294.58</v>
      </c>
      <c r="Q213" s="8" t="e">
        <f>#REF!*P213/1000</f>
        <v>#REF!</v>
      </c>
      <c r="R213" s="692" t="s">
        <v>107</v>
      </c>
      <c r="S213" s="165">
        <v>130</v>
      </c>
      <c r="T213" s="165"/>
      <c r="U213" s="581">
        <v>1.4166666666666665</v>
      </c>
      <c r="V213" s="581">
        <v>0.6666666666666665</v>
      </c>
      <c r="W213" s="581">
        <v>27</v>
      </c>
      <c r="X213" s="577">
        <f>U213*4+V213*9+W213*4</f>
        <v>119.66666666666666</v>
      </c>
      <c r="Y213" s="693">
        <f aca="true" t="shared" si="12" ref="Y213:AF213">Y134+Y203</f>
        <v>50.842499999999994</v>
      </c>
      <c r="Z213" s="693">
        <f t="shared" si="12"/>
        <v>0.4371111111111111</v>
      </c>
      <c r="AA213" s="693">
        <f t="shared" si="12"/>
        <v>48.62833333333333</v>
      </c>
      <c r="AB213" s="693">
        <f t="shared" si="12"/>
        <v>8.082152777777779</v>
      </c>
      <c r="AC213" s="693">
        <f t="shared" si="12"/>
        <v>388.96444444444444</v>
      </c>
      <c r="AD213" s="693">
        <f t="shared" si="12"/>
        <v>542.5033333333333</v>
      </c>
      <c r="AE213" s="693">
        <f t="shared" si="12"/>
        <v>200.8913888888889</v>
      </c>
      <c r="AF213" s="693">
        <f t="shared" si="12"/>
        <v>8.367013888888888</v>
      </c>
    </row>
    <row r="214" spans="1:33" ht="24.75" customHeight="1">
      <c r="A214" s="681"/>
      <c r="B214" s="681"/>
      <c r="C214" s="681"/>
      <c r="D214" s="681"/>
      <c r="E214" s="681"/>
      <c r="F214" s="681"/>
      <c r="G214" s="681"/>
      <c r="H214" s="41"/>
      <c r="I214" s="41"/>
      <c r="J214" s="41"/>
      <c r="K214" s="41"/>
      <c r="L214" s="41"/>
      <c r="M214" s="41"/>
      <c r="N214" s="41"/>
      <c r="O214" s="41"/>
      <c r="P214" s="587">
        <v>37.57</v>
      </c>
      <c r="Q214" s="8" t="e">
        <f>#REF!*P214/1000</f>
        <v>#REF!</v>
      </c>
      <c r="R214" s="669" t="s">
        <v>697</v>
      </c>
      <c r="S214" s="23">
        <v>200</v>
      </c>
      <c r="T214" s="23"/>
      <c r="U214" s="24">
        <v>0</v>
      </c>
      <c r="V214" s="24">
        <v>0</v>
      </c>
      <c r="W214" s="24">
        <v>10</v>
      </c>
      <c r="X214" s="576">
        <f>W214*4+V214*9+U214*4</f>
        <v>40</v>
      </c>
      <c r="Y214" s="449"/>
      <c r="Z214" s="449"/>
      <c r="AA214" s="449"/>
      <c r="AB214" s="449"/>
      <c r="AC214" s="449"/>
      <c r="AD214" s="449"/>
      <c r="AE214" s="449"/>
      <c r="AF214" s="449"/>
      <c r="AG214" s="622"/>
    </row>
    <row r="215" spans="1:32" ht="24.75" customHeight="1">
      <c r="A215" s="681"/>
      <c r="B215" s="681"/>
      <c r="C215" s="681"/>
      <c r="D215" s="681"/>
      <c r="E215" s="681"/>
      <c r="F215" s="681"/>
      <c r="G215" s="681"/>
      <c r="H215" s="41"/>
      <c r="I215" s="41"/>
      <c r="J215" s="41"/>
      <c r="K215" s="41"/>
      <c r="L215" s="41"/>
      <c r="M215" s="41"/>
      <c r="N215" s="41"/>
      <c r="O215" s="41"/>
      <c r="P215" s="16"/>
      <c r="Q215" s="8" t="e">
        <f>#REF!*P215/1000</f>
        <v>#REF!</v>
      </c>
      <c r="R215" s="681" t="s">
        <v>557</v>
      </c>
      <c r="S215" s="681"/>
      <c r="T215" s="681"/>
      <c r="U215" s="693">
        <f>U202+U211</f>
        <v>29.203423423423427</v>
      </c>
      <c r="V215" s="693">
        <f>V202+V211</f>
        <v>26.14774774774775</v>
      </c>
      <c r="W215" s="693">
        <f>W202+W211</f>
        <v>146.60000000000002</v>
      </c>
      <c r="X215" s="693">
        <f>X202+X211</f>
        <v>938.4734234234235</v>
      </c>
      <c r="Y215" s="1150" t="s">
        <v>665</v>
      </c>
      <c r="Z215" s="1150"/>
      <c r="AA215" s="1150"/>
      <c r="AB215" s="1150"/>
      <c r="AC215" s="1150"/>
      <c r="AD215" s="1150"/>
      <c r="AE215" s="1150"/>
      <c r="AF215" s="1150"/>
    </row>
    <row r="216" spans="1:32" ht="24.75" customHeight="1">
      <c r="A216" s="1151" t="s">
        <v>744</v>
      </c>
      <c r="B216" s="1152"/>
      <c r="C216" s="1152"/>
      <c r="D216" s="1152"/>
      <c r="E216" s="1152"/>
      <c r="F216" s="1152"/>
      <c r="G216" s="1152"/>
      <c r="H216" s="1152"/>
      <c r="I216" s="1152"/>
      <c r="J216" s="1152"/>
      <c r="K216" s="1152"/>
      <c r="L216" s="1152"/>
      <c r="M216" s="1152"/>
      <c r="N216" s="1152"/>
      <c r="O216" s="1152"/>
      <c r="P216" s="1152"/>
      <c r="Q216" s="1152"/>
      <c r="R216" s="1152"/>
      <c r="S216" s="1152"/>
      <c r="T216" s="1152"/>
      <c r="U216" s="1152"/>
      <c r="V216" s="1152"/>
      <c r="W216" s="1152"/>
      <c r="X216" s="1153"/>
      <c r="Y216" s="16"/>
      <c r="Z216" s="16"/>
      <c r="AA216" s="16"/>
      <c r="AB216" s="16"/>
      <c r="AC216" s="16"/>
      <c r="AD216" s="16"/>
      <c r="AE216" s="16"/>
      <c r="AF216" s="16"/>
    </row>
    <row r="217" spans="1:34" ht="20.25">
      <c r="A217" s="35" t="s">
        <v>779</v>
      </c>
      <c r="F217" s="1161" t="s">
        <v>802</v>
      </c>
      <c r="G217" s="1161"/>
      <c r="H217" s="1161"/>
      <c r="I217" s="1161"/>
      <c r="J217" s="1161"/>
      <c r="K217" s="1161"/>
      <c r="L217" s="1161"/>
      <c r="M217" s="1161"/>
      <c r="N217" s="1161"/>
      <c r="O217" s="1161"/>
      <c r="P217" s="1161"/>
      <c r="Q217" s="1161"/>
      <c r="R217" s="1161"/>
      <c r="S217" s="1161"/>
      <c r="T217" s="1161"/>
      <c r="U217" s="1161"/>
      <c r="V217" s="1161"/>
      <c r="W217" s="1161"/>
      <c r="X217" s="1161"/>
      <c r="Y217" s="772"/>
      <c r="Z217" s="772"/>
      <c r="AA217" s="772"/>
      <c r="AB217" s="772"/>
      <c r="AC217" s="772"/>
      <c r="AD217" s="772"/>
      <c r="AE217" s="772"/>
      <c r="AF217" s="772"/>
      <c r="AG217" s="772"/>
      <c r="AH217" s="772"/>
    </row>
    <row r="218" spans="1:45" ht="22.5" customHeight="1">
      <c r="A218" s="1158" t="s">
        <v>803</v>
      </c>
      <c r="B218" s="1158"/>
      <c r="C218" s="1158"/>
      <c r="D218" s="1158"/>
      <c r="E218" s="1158"/>
      <c r="F218" s="1158"/>
      <c r="G218" s="1158"/>
      <c r="H218" s="1158"/>
      <c r="I218" s="1158"/>
      <c r="J218" s="1158"/>
      <c r="K218" s="1158"/>
      <c r="L218" s="1158"/>
      <c r="M218" s="1158"/>
      <c r="N218" s="1158"/>
      <c r="O218" s="1158"/>
      <c r="P218" s="1158"/>
      <c r="Q218" s="1158"/>
      <c r="R218" s="1158"/>
      <c r="S218" s="1158"/>
      <c r="T218" s="1158"/>
      <c r="U218" s="1158"/>
      <c r="V218" s="1158"/>
      <c r="W218" s="1158"/>
      <c r="X218" s="1158"/>
      <c r="Y218" s="652"/>
      <c r="Z218" s="652"/>
      <c r="AA218" s="652"/>
      <c r="AB218" s="652"/>
      <c r="AC218" s="652"/>
      <c r="AD218" s="652"/>
      <c r="AE218" s="652"/>
      <c r="AF218" s="652"/>
      <c r="AM218" s="5"/>
      <c r="AN218" s="5"/>
      <c r="AO218" s="5"/>
      <c r="AP218" s="5"/>
      <c r="AQ218" s="5"/>
      <c r="AR218" s="5"/>
      <c r="AS218" s="5"/>
    </row>
    <row r="219" spans="17:45" ht="22.5">
      <c r="Q219" s="650"/>
      <c r="AG219" s="654"/>
      <c r="AM219" s="40"/>
      <c r="AN219" s="40"/>
      <c r="AO219" s="40"/>
      <c r="AP219" s="40"/>
      <c r="AQ219" s="40"/>
      <c r="AR219" s="40"/>
      <c r="AS219" s="40"/>
    </row>
    <row r="220" spans="17:45" ht="12.75">
      <c r="Q220" s="650"/>
      <c r="AG220" s="688"/>
      <c r="AI220" s="40"/>
      <c r="AK220" s="40"/>
      <c r="AM220" s="40"/>
      <c r="AN220" s="40"/>
      <c r="AO220" s="40"/>
      <c r="AP220" s="40"/>
      <c r="AQ220" s="40"/>
      <c r="AR220" s="40"/>
      <c r="AS220" s="40"/>
    </row>
    <row r="221" spans="1:256" ht="21" customHeight="1">
      <c r="A221" s="1159" t="s">
        <v>662</v>
      </c>
      <c r="B221" s="1160"/>
      <c r="C221" s="1160"/>
      <c r="D221" s="1160"/>
      <c r="E221" s="1160"/>
      <c r="F221" s="1160"/>
      <c r="G221" s="1160"/>
      <c r="H221" s="1160"/>
      <c r="I221" s="1160"/>
      <c r="J221" s="1160"/>
      <c r="K221" s="1160"/>
      <c r="L221" s="1160"/>
      <c r="M221" s="1160"/>
      <c r="N221" s="1160"/>
      <c r="O221" s="1160"/>
      <c r="P221" s="1160"/>
      <c r="Q221" s="1160"/>
      <c r="R221" s="1160"/>
      <c r="S221" s="1160"/>
      <c r="T221" s="1160"/>
      <c r="U221" s="1160"/>
      <c r="V221" s="1160"/>
      <c r="W221" s="1160"/>
      <c r="X221" s="1160"/>
      <c r="Y221" s="653"/>
      <c r="Z221" s="653"/>
      <c r="AA221" s="653"/>
      <c r="AB221" s="653"/>
      <c r="AC221" s="653"/>
      <c r="AD221" s="653"/>
      <c r="AE221" s="653"/>
      <c r="AF221" s="653"/>
      <c r="AG221" s="688"/>
      <c r="AI221" s="40"/>
      <c r="AK221" s="40"/>
      <c r="AL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</row>
    <row r="222" spans="1:256" ht="24.75" customHeight="1">
      <c r="A222" s="1124" t="s">
        <v>745</v>
      </c>
      <c r="B222" s="1125"/>
      <c r="C222" s="1125"/>
      <c r="D222" s="1125"/>
      <c r="E222" s="1125"/>
      <c r="F222" s="1125"/>
      <c r="G222" s="1126"/>
      <c r="H222" s="41"/>
      <c r="I222" s="41"/>
      <c r="J222" s="41"/>
      <c r="K222" s="41"/>
      <c r="L222" s="41"/>
      <c r="M222" s="41"/>
      <c r="N222" s="41"/>
      <c r="O222" s="41"/>
      <c r="P222" s="16"/>
      <c r="Q222" s="8" t="e">
        <f>#REF!*P222/1000</f>
        <v>#REF!</v>
      </c>
      <c r="R222" s="1124" t="s">
        <v>746</v>
      </c>
      <c r="S222" s="1125"/>
      <c r="T222" s="1125"/>
      <c r="U222" s="1125"/>
      <c r="V222" s="1125"/>
      <c r="W222" s="1125"/>
      <c r="X222" s="1126"/>
      <c r="Y222" s="1150" t="s">
        <v>667</v>
      </c>
      <c r="Z222" s="1150"/>
      <c r="AA222" s="1150"/>
      <c r="AB222" s="1150"/>
      <c r="AC222" s="1150" t="s">
        <v>668</v>
      </c>
      <c r="AD222" s="1150"/>
      <c r="AE222" s="1150"/>
      <c r="AF222" s="1150"/>
      <c r="AG222" s="688"/>
      <c r="AL222" s="40"/>
      <c r="AM222" s="5"/>
      <c r="AN222" s="5"/>
      <c r="AO222" s="5"/>
      <c r="AP222" s="5"/>
      <c r="AQ222" s="5"/>
      <c r="AR222" s="5"/>
      <c r="AS222" s="5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  <c r="HP222" s="40"/>
      <c r="HQ222" s="40"/>
      <c r="HR222" s="40"/>
      <c r="HS222" s="40"/>
      <c r="HT222" s="40"/>
      <c r="HU222" s="40"/>
      <c r="HV222" s="40"/>
      <c r="HW222" s="40"/>
      <c r="HX222" s="40"/>
      <c r="HY222" s="40"/>
      <c r="HZ222" s="40"/>
      <c r="IA222" s="40"/>
      <c r="IB222" s="40"/>
      <c r="IC222" s="40"/>
      <c r="ID222" s="40"/>
      <c r="IE222" s="40"/>
      <c r="IF222" s="40"/>
      <c r="IG222" s="40"/>
      <c r="IH222" s="40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  <c r="IS222" s="40"/>
      <c r="IT222" s="40"/>
      <c r="IU222" s="40"/>
      <c r="IV222" s="40"/>
    </row>
    <row r="223" spans="1:256" s="40" customFormat="1" ht="24.75" customHeight="1">
      <c r="A223" s="1070" t="s">
        <v>14</v>
      </c>
      <c r="B223" s="1113" t="s">
        <v>666</v>
      </c>
      <c r="C223" s="1070" t="s">
        <v>552</v>
      </c>
      <c r="D223" s="1070"/>
      <c r="E223" s="1070"/>
      <c r="F223" s="1070"/>
      <c r="G223" s="1070"/>
      <c r="H223" s="10"/>
      <c r="I223" s="10"/>
      <c r="J223" s="10"/>
      <c r="K223" s="10"/>
      <c r="L223" s="10"/>
      <c r="M223" s="10"/>
      <c r="N223" s="10"/>
      <c r="O223" s="10"/>
      <c r="P223" s="10"/>
      <c r="Q223" s="8" t="e">
        <f>#REF!*P223/1000</f>
        <v>#REF!</v>
      </c>
      <c r="R223" s="1136" t="s">
        <v>14</v>
      </c>
      <c r="S223" s="1113" t="s">
        <v>666</v>
      </c>
      <c r="T223" s="1168" t="s">
        <v>552</v>
      </c>
      <c r="U223" s="1169"/>
      <c r="V223" s="1169"/>
      <c r="W223" s="1169"/>
      <c r="X223" s="1170"/>
      <c r="Y223" s="56" t="s">
        <v>669</v>
      </c>
      <c r="Z223" s="56" t="s">
        <v>670</v>
      </c>
      <c r="AA223" s="56" t="s">
        <v>671</v>
      </c>
      <c r="AB223" s="56" t="s">
        <v>672</v>
      </c>
      <c r="AC223" s="56" t="s">
        <v>673</v>
      </c>
      <c r="AD223" s="56" t="s">
        <v>674</v>
      </c>
      <c r="AE223" s="56" t="s">
        <v>675</v>
      </c>
      <c r="AF223" s="56" t="s">
        <v>676</v>
      </c>
      <c r="AG223" s="688"/>
      <c r="AH223" s="5"/>
      <c r="AI223" s="5"/>
      <c r="AJ223" s="5"/>
      <c r="AK223" s="5"/>
      <c r="AL223" s="20"/>
      <c r="AM223" s="5"/>
      <c r="AN223" s="5"/>
      <c r="AO223" s="5"/>
      <c r="AP223" s="5"/>
      <c r="AQ223" s="5"/>
      <c r="AR223" s="5"/>
      <c r="AS223" s="5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</row>
    <row r="224" spans="1:256" s="40" customFormat="1" ht="24.75" customHeight="1">
      <c r="A224" s="1070"/>
      <c r="B224" s="1114"/>
      <c r="C224" s="1072" t="s">
        <v>168</v>
      </c>
      <c r="D224" s="1070" t="s">
        <v>642</v>
      </c>
      <c r="E224" s="1070" t="s">
        <v>643</v>
      </c>
      <c r="F224" s="1070" t="s">
        <v>644</v>
      </c>
      <c r="G224" s="1070" t="s">
        <v>625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8" t="e">
        <f>#REF!*P224/1000</f>
        <v>#REF!</v>
      </c>
      <c r="R224" s="1137"/>
      <c r="S224" s="1114"/>
      <c r="T224" s="1113" t="s">
        <v>168</v>
      </c>
      <c r="U224" s="1136" t="s">
        <v>642</v>
      </c>
      <c r="V224" s="1136" t="s">
        <v>643</v>
      </c>
      <c r="W224" s="1136" t="s">
        <v>644</v>
      </c>
      <c r="X224" s="1136" t="s">
        <v>625</v>
      </c>
      <c r="Y224" s="659">
        <f aca="true" t="shared" si="13" ref="Y224:AF224">Y225+Y230+Y243+Y259+Y262+Y264</f>
        <v>6.9925</v>
      </c>
      <c r="Z224" s="659">
        <f t="shared" si="13"/>
        <v>0.3498611111111112</v>
      </c>
      <c r="AA224" s="659">
        <f t="shared" si="13"/>
        <v>27.21666666666667</v>
      </c>
      <c r="AB224" s="659">
        <f t="shared" si="13"/>
        <v>5.259722222222222</v>
      </c>
      <c r="AC224" s="659">
        <f t="shared" si="13"/>
        <v>155.82277777777776</v>
      </c>
      <c r="AD224" s="659">
        <f t="shared" si="13"/>
        <v>387.13972222222225</v>
      </c>
      <c r="AE224" s="659">
        <f t="shared" si="13"/>
        <v>115.19500000000001</v>
      </c>
      <c r="AF224" s="659">
        <f t="shared" si="13"/>
        <v>5.129444444444445</v>
      </c>
      <c r="AG224" s="674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ht="7.5" customHeight="1">
      <c r="A225" s="1070"/>
      <c r="B225" s="1115"/>
      <c r="C225" s="1072"/>
      <c r="D225" s="1070"/>
      <c r="E225" s="1070"/>
      <c r="F225" s="1070"/>
      <c r="G225" s="1070"/>
      <c r="H225" s="8"/>
      <c r="I225" s="8"/>
      <c r="J225" s="8"/>
      <c r="K225" s="8"/>
      <c r="L225" s="8"/>
      <c r="M225" s="8"/>
      <c r="N225" s="8"/>
      <c r="O225" s="8"/>
      <c r="P225" s="587">
        <v>37.05</v>
      </c>
      <c r="Q225" s="8" t="e">
        <f>#REF!*P225/1000</f>
        <v>#REF!</v>
      </c>
      <c r="R225" s="1138"/>
      <c r="S225" s="1115"/>
      <c r="T225" s="1115"/>
      <c r="U225" s="1138"/>
      <c r="V225" s="1138"/>
      <c r="W225" s="1138"/>
      <c r="X225" s="1138"/>
      <c r="Y225" s="38">
        <v>2.3625</v>
      </c>
      <c r="Z225" s="38">
        <v>0.0125</v>
      </c>
      <c r="AA225" s="38">
        <v>0</v>
      </c>
      <c r="AB225" s="38">
        <v>2.8499999999999996</v>
      </c>
      <c r="AC225" s="38">
        <v>29.775000000000002</v>
      </c>
      <c r="AD225" s="38">
        <v>34.2875</v>
      </c>
      <c r="AE225" s="38">
        <v>17.75</v>
      </c>
      <c r="AF225" s="38">
        <v>1.0875000000000001</v>
      </c>
      <c r="AG225" s="611"/>
      <c r="AH225" s="5"/>
      <c r="AI225" s="5"/>
      <c r="AJ225" s="5"/>
      <c r="AK225" s="5"/>
      <c r="AL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45" s="5" customFormat="1" ht="24.75" customHeight="1">
      <c r="A226" s="1157" t="s">
        <v>677</v>
      </c>
      <c r="B226" s="1157"/>
      <c r="C226" s="1157"/>
      <c r="D226" s="659">
        <v>17.7</v>
      </c>
      <c r="E226" s="659">
        <v>19</v>
      </c>
      <c r="F226" s="659">
        <v>81.9</v>
      </c>
      <c r="G226" s="659">
        <v>569.3</v>
      </c>
      <c r="H226" s="7">
        <v>0</v>
      </c>
      <c r="I226" s="7">
        <v>0.05</v>
      </c>
      <c r="J226" s="7">
        <v>0</v>
      </c>
      <c r="K226" s="7">
        <v>0</v>
      </c>
      <c r="L226" s="7">
        <v>2.05</v>
      </c>
      <c r="M226" s="7">
        <v>6.65</v>
      </c>
      <c r="N226" s="7">
        <v>2</v>
      </c>
      <c r="O226" s="7">
        <v>0.05</v>
      </c>
      <c r="P226" s="10">
        <v>40.3</v>
      </c>
      <c r="Q226" s="38">
        <f>C89*P226/1000</f>
        <v>0</v>
      </c>
      <c r="R226" s="1154" t="s">
        <v>678</v>
      </c>
      <c r="S226" s="1155"/>
      <c r="T226" s="1156"/>
      <c r="U226" s="659">
        <f>U227+U228+U229+U231+U232+U233</f>
        <v>22.25</v>
      </c>
      <c r="V226" s="659">
        <f>V227+V228+V229+V231+V232+V233</f>
        <v>25.330000000000002</v>
      </c>
      <c r="W226" s="659">
        <f>W227+W228+W229+W231+W232+W233</f>
        <v>93.31533333333334</v>
      </c>
      <c r="X226" s="661">
        <f>X227+X228+X229+X231+X232+X233</f>
        <v>690.2313333333334</v>
      </c>
      <c r="Y226" s="42"/>
      <c r="Z226" s="42"/>
      <c r="AA226" s="42"/>
      <c r="AB226" s="42"/>
      <c r="AC226" s="42"/>
      <c r="AD226" s="42"/>
      <c r="AE226" s="42"/>
      <c r="AF226" s="42"/>
      <c r="AG226" s="657"/>
      <c r="AH226" s="20"/>
      <c r="AI226" s="20"/>
      <c r="AJ226" s="20"/>
      <c r="AK226" s="20"/>
      <c r="AM226" s="20"/>
      <c r="AN226" s="20"/>
      <c r="AO226" s="20"/>
      <c r="AP226" s="20"/>
      <c r="AQ226" s="20"/>
      <c r="AR226" s="20"/>
      <c r="AS226" s="20"/>
    </row>
    <row r="227" spans="1:256" s="5" customFormat="1" ht="24.75" customHeight="1">
      <c r="A227" s="664" t="s">
        <v>747</v>
      </c>
      <c r="B227" s="23">
        <v>80</v>
      </c>
      <c r="C227" s="23"/>
      <c r="D227" s="582">
        <v>1.28</v>
      </c>
      <c r="E227" s="582">
        <v>4</v>
      </c>
      <c r="F227" s="582">
        <v>6.24</v>
      </c>
      <c r="G227" s="595">
        <v>66.08000000000001</v>
      </c>
      <c r="H227" s="691"/>
      <c r="I227" s="691"/>
      <c r="J227" s="691"/>
      <c r="K227" s="691"/>
      <c r="L227" s="691"/>
      <c r="M227" s="691"/>
      <c r="N227" s="691"/>
      <c r="O227" s="691"/>
      <c r="P227" s="545"/>
      <c r="Q227" s="38"/>
      <c r="R227" s="664" t="s">
        <v>748</v>
      </c>
      <c r="S227" s="23">
        <v>100</v>
      </c>
      <c r="T227" s="23"/>
      <c r="U227" s="582">
        <v>1.6</v>
      </c>
      <c r="V227" s="582">
        <v>5</v>
      </c>
      <c r="W227" s="582">
        <v>7.8</v>
      </c>
      <c r="X227" s="595">
        <f>W227*4+V227*9+U227*4</f>
        <v>82.60000000000001</v>
      </c>
      <c r="Y227" s="719"/>
      <c r="Z227" s="719"/>
      <c r="AA227" s="719"/>
      <c r="AB227" s="719"/>
      <c r="AC227" s="719"/>
      <c r="AD227" s="719"/>
      <c r="AE227" s="719"/>
      <c r="AF227" s="719"/>
      <c r="AG227" s="696"/>
      <c r="AH227" s="20"/>
      <c r="AI227" s="20"/>
      <c r="AJ227" s="20"/>
      <c r="AK227" s="20"/>
      <c r="AL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</row>
    <row r="228" spans="1:256" s="5" customFormat="1" ht="24.75" customHeight="1">
      <c r="A228" s="669" t="s">
        <v>749</v>
      </c>
      <c r="B228" s="23">
        <v>100</v>
      </c>
      <c r="C228" s="23"/>
      <c r="D228" s="581">
        <v>7.5</v>
      </c>
      <c r="E228" s="581">
        <v>10.2</v>
      </c>
      <c r="F228" s="581">
        <v>1.2</v>
      </c>
      <c r="G228" s="595">
        <f>F228*4+E228*9+D228*4</f>
        <v>126.6</v>
      </c>
      <c r="H228" s="38">
        <v>0</v>
      </c>
      <c r="I228" s="38">
        <v>0.0225</v>
      </c>
      <c r="J228" s="38">
        <v>0</v>
      </c>
      <c r="K228" s="38">
        <v>0.175</v>
      </c>
      <c r="L228" s="38">
        <v>4.3</v>
      </c>
      <c r="M228" s="38">
        <v>19.3</v>
      </c>
      <c r="N228" s="38">
        <v>5.749999999999999</v>
      </c>
      <c r="O228" s="38">
        <v>0.475</v>
      </c>
      <c r="P228" s="10">
        <v>32.5</v>
      </c>
      <c r="Q228" s="38">
        <f>C90*P228/1000</f>
        <v>0</v>
      </c>
      <c r="R228" s="669" t="s">
        <v>749</v>
      </c>
      <c r="S228" s="23">
        <v>120</v>
      </c>
      <c r="T228" s="23"/>
      <c r="U228" s="581">
        <v>10.2</v>
      </c>
      <c r="V228" s="581">
        <v>13.8</v>
      </c>
      <c r="W228" s="581">
        <v>1.672</v>
      </c>
      <c r="X228" s="595">
        <v>171.688</v>
      </c>
      <c r="Y228" s="720"/>
      <c r="Z228" s="720"/>
      <c r="AA228" s="720"/>
      <c r="AB228" s="720"/>
      <c r="AC228" s="720"/>
      <c r="AD228" s="720"/>
      <c r="AE228" s="720"/>
      <c r="AF228" s="720"/>
      <c r="AG228" s="696"/>
      <c r="AL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</row>
    <row r="229" spans="1:256" ht="24.75" customHeight="1">
      <c r="A229" s="705" t="s">
        <v>750</v>
      </c>
      <c r="B229" s="463">
        <v>170</v>
      </c>
      <c r="C229" s="463"/>
      <c r="D229" s="618">
        <v>3.9099999999999993</v>
      </c>
      <c r="E229" s="618">
        <v>4.675</v>
      </c>
      <c r="F229" s="618">
        <v>32.045</v>
      </c>
      <c r="G229" s="595">
        <v>185.895</v>
      </c>
      <c r="H229" s="659">
        <f aca="true" t="shared" si="14" ref="H229:Q229">H230+H237</f>
        <v>0.6</v>
      </c>
      <c r="I229" s="659">
        <f t="shared" si="14"/>
        <v>0.03</v>
      </c>
      <c r="J229" s="659">
        <f t="shared" si="14"/>
        <v>10</v>
      </c>
      <c r="K229" s="659">
        <f t="shared" si="14"/>
        <v>0</v>
      </c>
      <c r="L229" s="659">
        <f t="shared" si="14"/>
        <v>124</v>
      </c>
      <c r="M229" s="659">
        <f t="shared" si="14"/>
        <v>95</v>
      </c>
      <c r="N229" s="659">
        <f t="shared" si="14"/>
        <v>15</v>
      </c>
      <c r="O229" s="659">
        <f t="shared" si="14"/>
        <v>0.1</v>
      </c>
      <c r="P229" s="616"/>
      <c r="Q229" s="660" t="e">
        <f t="shared" si="14"/>
        <v>#REF!</v>
      </c>
      <c r="R229" s="29" t="s">
        <v>750</v>
      </c>
      <c r="S229" s="463">
        <v>200</v>
      </c>
      <c r="T229" s="463"/>
      <c r="U229" s="582">
        <v>4.6</v>
      </c>
      <c r="V229" s="582">
        <v>5.5</v>
      </c>
      <c r="W229" s="582">
        <v>37.7</v>
      </c>
      <c r="X229" s="595">
        <f>W229*4+V229*9+U229*4</f>
        <v>218.70000000000002</v>
      </c>
      <c r="Y229" s="720"/>
      <c r="Z229" s="720"/>
      <c r="AA229" s="720"/>
      <c r="AB229" s="720"/>
      <c r="AC229" s="720"/>
      <c r="AD229" s="720"/>
      <c r="AE229" s="720"/>
      <c r="AF229" s="720"/>
      <c r="AG229" s="679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ht="28.5" customHeight="1">
      <c r="A230" s="672" t="s">
        <v>140</v>
      </c>
      <c r="B230" s="443"/>
      <c r="C230" s="443"/>
      <c r="D230" s="578"/>
      <c r="E230" s="578"/>
      <c r="F230" s="578"/>
      <c r="G230" s="578"/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66">
        <v>250</v>
      </c>
      <c r="Q230" s="38" t="e">
        <f>#REF!*P230/1000</f>
        <v>#REF!</v>
      </c>
      <c r="R230" s="15" t="s">
        <v>140</v>
      </c>
      <c r="S230" s="443"/>
      <c r="T230" s="443"/>
      <c r="U230" s="578"/>
      <c r="V230" s="578"/>
      <c r="W230" s="578"/>
      <c r="X230" s="578"/>
      <c r="Y230" s="7">
        <v>0.13</v>
      </c>
      <c r="Z230" s="7">
        <v>0.06</v>
      </c>
      <c r="AA230" s="7">
        <v>10.15</v>
      </c>
      <c r="AB230" s="7">
        <v>1.67</v>
      </c>
      <c r="AC230" s="7">
        <v>56.83</v>
      </c>
      <c r="AD230" s="7">
        <v>186.87</v>
      </c>
      <c r="AE230" s="7">
        <v>41.05</v>
      </c>
      <c r="AF230" s="7">
        <v>0.6</v>
      </c>
      <c r="AG230" s="679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33" s="5" customFormat="1" ht="24.75" customHeight="1">
      <c r="A231" s="664" t="s">
        <v>751</v>
      </c>
      <c r="B231" s="23">
        <v>200</v>
      </c>
      <c r="C231" s="23"/>
      <c r="D231" s="24">
        <v>0.6</v>
      </c>
      <c r="E231" s="24">
        <v>0.1</v>
      </c>
      <c r="F231" s="24">
        <v>18.333333333333332</v>
      </c>
      <c r="G231" s="721">
        <v>76.63333333333334</v>
      </c>
      <c r="H231" s="681"/>
      <c r="I231" s="681"/>
      <c r="J231" s="681"/>
      <c r="K231" s="681"/>
      <c r="L231" s="681"/>
      <c r="M231" s="681"/>
      <c r="N231" s="681"/>
      <c r="O231" s="681"/>
      <c r="P231" s="681"/>
      <c r="Q231" s="681"/>
      <c r="R231" s="664" t="s">
        <v>752</v>
      </c>
      <c r="S231" s="23">
        <v>200</v>
      </c>
      <c r="T231" s="23"/>
      <c r="U231" s="24">
        <v>0.6</v>
      </c>
      <c r="V231" s="24">
        <v>0.1</v>
      </c>
      <c r="W231" s="24">
        <v>18.333333333333332</v>
      </c>
      <c r="X231" s="721">
        <v>76.63333333333334</v>
      </c>
      <c r="Y231" s="9"/>
      <c r="Z231" s="9"/>
      <c r="AA231" s="9"/>
      <c r="AB231" s="9"/>
      <c r="AC231" s="9"/>
      <c r="AD231" s="9"/>
      <c r="AE231" s="9"/>
      <c r="AF231" s="9"/>
      <c r="AG231" s="679"/>
    </row>
    <row r="232" spans="1:45" s="5" customFormat="1" ht="24.75" customHeight="1">
      <c r="A232" s="675" t="s">
        <v>19</v>
      </c>
      <c r="B232" s="164">
        <v>30</v>
      </c>
      <c r="C232" s="164"/>
      <c r="D232" s="582">
        <v>2.61</v>
      </c>
      <c r="E232" s="582">
        <v>0.45</v>
      </c>
      <c r="F232" s="582">
        <v>14.13</v>
      </c>
      <c r="G232" s="577">
        <v>71.00999999999999</v>
      </c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75" t="s">
        <v>19</v>
      </c>
      <c r="S232" s="164">
        <v>30</v>
      </c>
      <c r="T232" s="164"/>
      <c r="U232" s="582">
        <v>2.61</v>
      </c>
      <c r="V232" s="582">
        <v>0.45</v>
      </c>
      <c r="W232" s="582">
        <v>14.13</v>
      </c>
      <c r="X232" s="577">
        <v>71.00999999999999</v>
      </c>
      <c r="Y232" s="9"/>
      <c r="Z232" s="9"/>
      <c r="AA232" s="9"/>
      <c r="AB232" s="9"/>
      <c r="AC232" s="9"/>
      <c r="AD232" s="9"/>
      <c r="AE232" s="9"/>
      <c r="AF232" s="9"/>
      <c r="AG232" s="679"/>
      <c r="AM232" s="20"/>
      <c r="AN232" s="20"/>
      <c r="AO232" s="20"/>
      <c r="AP232" s="20"/>
      <c r="AQ232" s="20"/>
      <c r="AR232" s="20"/>
      <c r="AS232" s="20"/>
    </row>
    <row r="233" spans="1:45" s="5" customFormat="1" ht="24.75" customHeight="1">
      <c r="A233" s="676" t="s">
        <v>22</v>
      </c>
      <c r="B233" s="23">
        <v>30</v>
      </c>
      <c r="C233" s="23"/>
      <c r="D233" s="24">
        <v>1.98</v>
      </c>
      <c r="E233" s="24">
        <v>0.36</v>
      </c>
      <c r="F233" s="24">
        <v>10.26</v>
      </c>
      <c r="G233" s="28">
        <v>52.19999999999999</v>
      </c>
      <c r="H233" s="681"/>
      <c r="I233" s="681"/>
      <c r="J233" s="681"/>
      <c r="K233" s="681"/>
      <c r="L233" s="681"/>
      <c r="M233" s="681"/>
      <c r="N233" s="681"/>
      <c r="O233" s="681"/>
      <c r="P233" s="681"/>
      <c r="Q233" s="681"/>
      <c r="R233" s="676" t="s">
        <v>22</v>
      </c>
      <c r="S233" s="23">
        <v>40</v>
      </c>
      <c r="T233" s="23"/>
      <c r="U233" s="24">
        <v>2.64</v>
      </c>
      <c r="V233" s="24">
        <v>0.48000000000000004</v>
      </c>
      <c r="W233" s="24">
        <v>13.68</v>
      </c>
      <c r="X233" s="28">
        <v>69.59999999999998</v>
      </c>
      <c r="Y233" s="9"/>
      <c r="Z233" s="9"/>
      <c r="AA233" s="9"/>
      <c r="AB233" s="9"/>
      <c r="AC233" s="9"/>
      <c r="AD233" s="9"/>
      <c r="AE233" s="9"/>
      <c r="AF233" s="9"/>
      <c r="AG233" s="679"/>
      <c r="AH233" s="20"/>
      <c r="AI233" s="20"/>
      <c r="AJ233" s="20"/>
      <c r="AK233" s="20"/>
      <c r="AM233" s="20"/>
      <c r="AN233" s="20"/>
      <c r="AO233" s="20"/>
      <c r="AP233" s="20"/>
      <c r="AQ233" s="20"/>
      <c r="AR233" s="20"/>
      <c r="AS233" s="20"/>
    </row>
    <row r="234" spans="1:256" s="5" customFormat="1" ht="24.75" customHeight="1" hidden="1">
      <c r="A234" s="460"/>
      <c r="B234" s="460"/>
      <c r="C234" s="23"/>
      <c r="D234" s="24"/>
      <c r="E234" s="24"/>
      <c r="F234" s="24"/>
      <c r="G234" s="28"/>
      <c r="H234" s="681"/>
      <c r="I234" s="681"/>
      <c r="J234" s="681"/>
      <c r="K234" s="681"/>
      <c r="L234" s="681"/>
      <c r="M234" s="681"/>
      <c r="N234" s="681"/>
      <c r="O234" s="681"/>
      <c r="P234" s="681"/>
      <c r="Q234" s="681"/>
      <c r="R234" s="460"/>
      <c r="S234" s="23"/>
      <c r="T234" s="23"/>
      <c r="U234" s="24"/>
      <c r="V234" s="24"/>
      <c r="W234" s="24"/>
      <c r="X234" s="28"/>
      <c r="Y234" s="9"/>
      <c r="Z234" s="9"/>
      <c r="AA234" s="9"/>
      <c r="AB234" s="9"/>
      <c r="AC234" s="9"/>
      <c r="AD234" s="9"/>
      <c r="AE234" s="9"/>
      <c r="AF234" s="9"/>
      <c r="AG234" s="696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</row>
    <row r="235" spans="1:256" s="5" customFormat="1" ht="24.75" customHeight="1">
      <c r="A235" s="1157" t="s">
        <v>683</v>
      </c>
      <c r="B235" s="1157"/>
      <c r="C235" s="1157"/>
      <c r="D235" s="659">
        <f>D236+D237</f>
        <v>4.696666666666665</v>
      </c>
      <c r="E235" s="659">
        <f>E236+E237</f>
        <v>7.706666666666667</v>
      </c>
      <c r="F235" s="659">
        <f>F236+F237</f>
        <v>36.6</v>
      </c>
      <c r="G235" s="661">
        <f>G236+G237</f>
        <v>234.54666666666665</v>
      </c>
      <c r="H235" s="681"/>
      <c r="I235" s="681"/>
      <c r="J235" s="681"/>
      <c r="K235" s="681"/>
      <c r="L235" s="681"/>
      <c r="M235" s="681"/>
      <c r="N235" s="681"/>
      <c r="O235" s="681"/>
      <c r="P235" s="681"/>
      <c r="Q235" s="681"/>
      <c r="R235" s="1154" t="s">
        <v>733</v>
      </c>
      <c r="S235" s="1155"/>
      <c r="T235" s="1156"/>
      <c r="U235" s="659">
        <f>U236+U237</f>
        <v>5.516666666666666</v>
      </c>
      <c r="V235" s="659">
        <f>V236+V237</f>
        <v>9.466666666666667</v>
      </c>
      <c r="W235" s="659">
        <f>W236+W237</f>
        <v>39</v>
      </c>
      <c r="X235" s="661">
        <f>X236+X237</f>
        <v>263.26666666666665</v>
      </c>
      <c r="Y235" s="9"/>
      <c r="Z235" s="9"/>
      <c r="AA235" s="9"/>
      <c r="AB235" s="9"/>
      <c r="AC235" s="9"/>
      <c r="AD235" s="9"/>
      <c r="AE235" s="9"/>
      <c r="AF235" s="9"/>
      <c r="AG235" s="662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</row>
    <row r="236" spans="1:33" ht="38.25" customHeight="1">
      <c r="A236" s="664" t="s">
        <v>711</v>
      </c>
      <c r="B236" s="23">
        <v>100</v>
      </c>
      <c r="C236" s="23"/>
      <c r="D236" s="24">
        <v>3.2799999999999994</v>
      </c>
      <c r="E236" s="24">
        <v>7.040000000000001</v>
      </c>
      <c r="F236" s="24">
        <v>9.6</v>
      </c>
      <c r="G236" s="28">
        <v>114.88</v>
      </c>
      <c r="H236" s="580"/>
      <c r="I236" s="580"/>
      <c r="J236" s="580"/>
      <c r="K236" s="580"/>
      <c r="L236" s="580"/>
      <c r="M236" s="580"/>
      <c r="N236" s="580"/>
      <c r="O236" s="580"/>
      <c r="P236" s="7"/>
      <c r="Q236" s="7"/>
      <c r="R236" s="664" t="s">
        <v>699</v>
      </c>
      <c r="S236" s="23">
        <v>125</v>
      </c>
      <c r="T236" s="23"/>
      <c r="U236" s="24">
        <v>4.1</v>
      </c>
      <c r="V236" s="24">
        <v>8.8</v>
      </c>
      <c r="W236" s="24">
        <v>12</v>
      </c>
      <c r="X236" s="28">
        <f>W236*4+V236*9+U236*4</f>
        <v>143.6</v>
      </c>
      <c r="Y236" s="582"/>
      <c r="Z236" s="582"/>
      <c r="AA236" s="582"/>
      <c r="AB236" s="582"/>
      <c r="AC236" s="582"/>
      <c r="AD236" s="582"/>
      <c r="AE236" s="582"/>
      <c r="AF236" s="582"/>
      <c r="AG236" s="622"/>
    </row>
    <row r="237" spans="1:33" ht="24.75" customHeight="1">
      <c r="A237" s="692" t="s">
        <v>514</v>
      </c>
      <c r="B237" s="165">
        <v>140</v>
      </c>
      <c r="C237" s="165"/>
      <c r="D237" s="581">
        <v>1.4166666666666665</v>
      </c>
      <c r="E237" s="581">
        <v>0.6666666666666665</v>
      </c>
      <c r="F237" s="581">
        <v>27</v>
      </c>
      <c r="G237" s="577">
        <f>D237*4+E237*9+F237*4</f>
        <v>119.66666666666666</v>
      </c>
      <c r="H237" s="38">
        <v>0.6</v>
      </c>
      <c r="I237" s="38">
        <v>0.03</v>
      </c>
      <c r="J237" s="38">
        <v>10</v>
      </c>
      <c r="K237" s="38">
        <v>0</v>
      </c>
      <c r="L237" s="38">
        <v>124</v>
      </c>
      <c r="M237" s="38">
        <v>95</v>
      </c>
      <c r="N237" s="38">
        <v>15</v>
      </c>
      <c r="O237" s="38">
        <v>0.1</v>
      </c>
      <c r="P237" s="10">
        <v>15</v>
      </c>
      <c r="Q237" s="38">
        <f>P237</f>
        <v>15</v>
      </c>
      <c r="R237" s="692" t="s">
        <v>107</v>
      </c>
      <c r="S237" s="165">
        <v>130</v>
      </c>
      <c r="T237" s="165"/>
      <c r="U237" s="581">
        <v>1.4166666666666665</v>
      </c>
      <c r="V237" s="581">
        <v>0.6666666666666665</v>
      </c>
      <c r="W237" s="581">
        <v>27</v>
      </c>
      <c r="X237" s="577">
        <f>U237*4+V237*9+W237*4</f>
        <v>119.66666666666666</v>
      </c>
      <c r="Y237" s="7"/>
      <c r="Z237" s="7"/>
      <c r="AA237" s="7"/>
      <c r="AB237" s="7"/>
      <c r="AC237" s="7"/>
      <c r="AD237" s="7"/>
      <c r="AE237" s="7"/>
      <c r="AF237" s="7"/>
      <c r="AG237" s="667"/>
    </row>
    <row r="238" spans="1:45" ht="24.75" customHeight="1">
      <c r="A238" s="681" t="s">
        <v>557</v>
      </c>
      <c r="B238" s="681"/>
      <c r="C238" s="681"/>
      <c r="D238" s="680">
        <f>D226+D235</f>
        <v>22.396666666666665</v>
      </c>
      <c r="E238" s="680">
        <f>E226+E235</f>
        <v>26.706666666666667</v>
      </c>
      <c r="F238" s="680">
        <f>F226+F235</f>
        <v>118.5</v>
      </c>
      <c r="G238" s="680">
        <f>G226+G235</f>
        <v>803.8466666666666</v>
      </c>
      <c r="H238" s="693">
        <f aca="true" t="shared" si="15" ref="H238:O238">H155+H229</f>
        <v>32.8875</v>
      </c>
      <c r="I238" s="693">
        <f t="shared" si="15"/>
        <v>0.3503333333333334</v>
      </c>
      <c r="J238" s="693">
        <f t="shared" si="15"/>
        <v>46.05694444444444</v>
      </c>
      <c r="K238" s="693">
        <f t="shared" si="15"/>
        <v>6.113333333333334</v>
      </c>
      <c r="L238" s="693">
        <f t="shared" si="15"/>
        <v>355.5705555555556</v>
      </c>
      <c r="M238" s="693">
        <f t="shared" si="15"/>
        <v>470.7697222222222</v>
      </c>
      <c r="N238" s="693">
        <f t="shared" si="15"/>
        <v>149.8875</v>
      </c>
      <c r="O238" s="693">
        <f t="shared" si="15"/>
        <v>5.600833333333332</v>
      </c>
      <c r="P238" s="486"/>
      <c r="Q238" s="707" t="e">
        <f>Q155+Q229</f>
        <v>#REF!</v>
      </c>
      <c r="R238" s="684" t="s">
        <v>557</v>
      </c>
      <c r="S238" s="685"/>
      <c r="T238" s="686"/>
      <c r="U238" s="680">
        <f>U226+U235</f>
        <v>27.766666666666666</v>
      </c>
      <c r="V238" s="680">
        <f>V226+V235</f>
        <v>34.79666666666667</v>
      </c>
      <c r="W238" s="680">
        <f>W226+W235</f>
        <v>132.31533333333334</v>
      </c>
      <c r="X238" s="680">
        <f>X226+X235</f>
        <v>953.498</v>
      </c>
      <c r="Y238" s="8"/>
      <c r="Z238" s="8"/>
      <c r="AA238" s="8"/>
      <c r="AB238" s="8"/>
      <c r="AC238" s="8"/>
      <c r="AD238" s="8"/>
      <c r="AE238" s="8"/>
      <c r="AF238" s="8"/>
      <c r="AG238" s="667"/>
      <c r="AM238" s="5"/>
      <c r="AN238" s="5"/>
      <c r="AO238" s="5"/>
      <c r="AP238" s="5"/>
      <c r="AQ238" s="5"/>
      <c r="AR238" s="5"/>
      <c r="AS238" s="5"/>
    </row>
    <row r="239" spans="1:45" ht="24.75" customHeight="1">
      <c r="A239" s="684"/>
      <c r="B239" s="685"/>
      <c r="C239" s="685"/>
      <c r="D239" s="722"/>
      <c r="E239" s="722"/>
      <c r="F239" s="722"/>
      <c r="G239" s="723"/>
      <c r="H239" s="646"/>
      <c r="I239" s="646"/>
      <c r="J239" s="646"/>
      <c r="K239" s="646"/>
      <c r="L239" s="646"/>
      <c r="M239" s="646"/>
      <c r="N239" s="646"/>
      <c r="O239" s="646"/>
      <c r="P239" s="646"/>
      <c r="Q239" s="647"/>
      <c r="R239" s="1154" t="s">
        <v>753</v>
      </c>
      <c r="S239" s="1155"/>
      <c r="T239" s="1156"/>
      <c r="U239" s="659">
        <f>U240+U241+U242+U244+U245+U246</f>
        <v>22.25</v>
      </c>
      <c r="V239" s="659">
        <f>V240+V241+V242+V244+V245+V246</f>
        <v>25.330000000000002</v>
      </c>
      <c r="W239" s="659">
        <f>W240+W241+W242+W244+W245+W246</f>
        <v>93.31533333333334</v>
      </c>
      <c r="X239" s="661">
        <f>X240+X241+X242+X244+X245+X246</f>
        <v>690.2313333333334</v>
      </c>
      <c r="Y239" s="8"/>
      <c r="Z239" s="8"/>
      <c r="AA239" s="8"/>
      <c r="AB239" s="8"/>
      <c r="AC239" s="8"/>
      <c r="AD239" s="8"/>
      <c r="AE239" s="8"/>
      <c r="AF239" s="8"/>
      <c r="AG239" s="667"/>
      <c r="AH239" s="5"/>
      <c r="AI239" s="5"/>
      <c r="AJ239" s="5"/>
      <c r="AK239" s="5"/>
      <c r="AM239" s="5"/>
      <c r="AN239" s="5"/>
      <c r="AO239" s="5"/>
      <c r="AP239" s="5"/>
      <c r="AQ239" s="5"/>
      <c r="AR239" s="5"/>
      <c r="AS239" s="5"/>
    </row>
    <row r="240" spans="1:256" ht="24.75" customHeight="1">
      <c r="A240" s="1154" t="s">
        <v>689</v>
      </c>
      <c r="B240" s="1155"/>
      <c r="C240" s="1155"/>
      <c r="D240" s="1155"/>
      <c r="E240" s="1155"/>
      <c r="F240" s="1155"/>
      <c r="G240" s="1156"/>
      <c r="H240" s="1150" t="s">
        <v>665</v>
      </c>
      <c r="I240" s="1150"/>
      <c r="J240" s="1150"/>
      <c r="K240" s="1150"/>
      <c r="L240" s="1150"/>
      <c r="M240" s="1150"/>
      <c r="N240" s="1150"/>
      <c r="O240" s="1150"/>
      <c r="P240" s="989" t="s">
        <v>66</v>
      </c>
      <c r="Q240" s="989" t="s">
        <v>67</v>
      </c>
      <c r="R240" s="664" t="s">
        <v>748</v>
      </c>
      <c r="S240" s="23">
        <v>100</v>
      </c>
      <c r="T240" s="23"/>
      <c r="U240" s="582">
        <v>1.6</v>
      </c>
      <c r="V240" s="582">
        <v>5</v>
      </c>
      <c r="W240" s="582">
        <v>7.8</v>
      </c>
      <c r="X240" s="595">
        <f>W240*4+V240*9+U240*4</f>
        <v>82.60000000000001</v>
      </c>
      <c r="Y240" s="8"/>
      <c r="Z240" s="8"/>
      <c r="AA240" s="8"/>
      <c r="AB240" s="8"/>
      <c r="AC240" s="8"/>
      <c r="AD240" s="8"/>
      <c r="AE240" s="8"/>
      <c r="AF240" s="8"/>
      <c r="AG240" s="667"/>
      <c r="AH240" s="5"/>
      <c r="AI240" s="5"/>
      <c r="AJ240" s="5"/>
      <c r="AK240" s="5"/>
      <c r="AL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ht="24.75" customHeight="1">
      <c r="A241" s="681" t="s">
        <v>754</v>
      </c>
      <c r="B241" s="724" t="s">
        <v>407</v>
      </c>
      <c r="C241" s="681"/>
      <c r="D241" s="681"/>
      <c r="E241" s="681"/>
      <c r="F241" s="681"/>
      <c r="G241" s="681"/>
      <c r="H241" s="1150" t="s">
        <v>667</v>
      </c>
      <c r="I241" s="1150"/>
      <c r="J241" s="1150"/>
      <c r="K241" s="1150"/>
      <c r="L241" s="1150" t="s">
        <v>668</v>
      </c>
      <c r="M241" s="1150"/>
      <c r="N241" s="1150"/>
      <c r="O241" s="1150"/>
      <c r="P241" s="989"/>
      <c r="Q241" s="989"/>
      <c r="R241" s="669" t="s">
        <v>749</v>
      </c>
      <c r="S241" s="23">
        <v>120</v>
      </c>
      <c r="T241" s="23"/>
      <c r="U241" s="581">
        <v>10.2</v>
      </c>
      <c r="V241" s="581">
        <v>13.8</v>
      </c>
      <c r="W241" s="581">
        <v>1.672</v>
      </c>
      <c r="X241" s="595">
        <v>171.688</v>
      </c>
      <c r="Y241" s="8"/>
      <c r="Z241" s="8"/>
      <c r="AA241" s="8"/>
      <c r="AB241" s="8"/>
      <c r="AC241" s="8"/>
      <c r="AD241" s="8"/>
      <c r="AE241" s="8"/>
      <c r="AF241" s="8"/>
      <c r="AG241" s="674"/>
      <c r="AL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5" customFormat="1" ht="24.75" customHeight="1">
      <c r="A242" s="681"/>
      <c r="B242" s="681"/>
      <c r="C242" s="681"/>
      <c r="D242" s="681"/>
      <c r="E242" s="681"/>
      <c r="F242" s="681"/>
      <c r="G242" s="681"/>
      <c r="H242" s="56" t="s">
        <v>669</v>
      </c>
      <c r="I242" s="56" t="s">
        <v>670</v>
      </c>
      <c r="J242" s="56" t="s">
        <v>671</v>
      </c>
      <c r="K242" s="56" t="s">
        <v>672</v>
      </c>
      <c r="L242" s="56" t="s">
        <v>673</v>
      </c>
      <c r="M242" s="56" t="s">
        <v>674</v>
      </c>
      <c r="N242" s="56" t="s">
        <v>675</v>
      </c>
      <c r="O242" s="56" t="s">
        <v>676</v>
      </c>
      <c r="P242" s="989"/>
      <c r="Q242" s="989"/>
      <c r="R242" s="29" t="s">
        <v>750</v>
      </c>
      <c r="S242" s="463">
        <v>200</v>
      </c>
      <c r="T242" s="463"/>
      <c r="U242" s="582">
        <v>4.6</v>
      </c>
      <c r="V242" s="582">
        <v>5.5</v>
      </c>
      <c r="W242" s="582">
        <v>37.7</v>
      </c>
      <c r="X242" s="595">
        <f>W242*4+V242*9+U242*4</f>
        <v>218.70000000000002</v>
      </c>
      <c r="Y242" s="8"/>
      <c r="Z242" s="8"/>
      <c r="AA242" s="8"/>
      <c r="AB242" s="8"/>
      <c r="AC242" s="8"/>
      <c r="AD242" s="8"/>
      <c r="AE242" s="8"/>
      <c r="AF242" s="8"/>
      <c r="AG242" s="674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</row>
    <row r="243" spans="1:256" s="5" customFormat="1" ht="24.75" customHeight="1">
      <c r="A243" s="681"/>
      <c r="B243" s="681"/>
      <c r="C243" s="681"/>
      <c r="D243" s="681"/>
      <c r="E243" s="681"/>
      <c r="F243" s="681"/>
      <c r="G243" s="681"/>
      <c r="H243" s="659">
        <f aca="true" t="shared" si="16" ref="H243:O243">H244+H248+H262+H273+H276+H278</f>
        <v>6.229999999999999</v>
      </c>
      <c r="I243" s="659">
        <f t="shared" si="16"/>
        <v>0.3</v>
      </c>
      <c r="J243" s="659">
        <f t="shared" si="16"/>
        <v>25.509999999999998</v>
      </c>
      <c r="K243" s="659">
        <f t="shared" si="16"/>
        <v>4.579999999999999</v>
      </c>
      <c r="L243" s="659">
        <f t="shared" si="16"/>
        <v>141.93499999999997</v>
      </c>
      <c r="M243" s="659">
        <f t="shared" si="16"/>
        <v>356.9550000000001</v>
      </c>
      <c r="N243" s="659">
        <f t="shared" si="16"/>
        <v>104.31</v>
      </c>
      <c r="O243" s="659">
        <f t="shared" si="16"/>
        <v>4.525</v>
      </c>
      <c r="P243" s="616"/>
      <c r="Q243" s="659" t="e">
        <f>Q244+Q248+Q262+Q273+Q276+Q278</f>
        <v>#REF!</v>
      </c>
      <c r="R243" s="15" t="s">
        <v>140</v>
      </c>
      <c r="S243" s="443"/>
      <c r="T243" s="443"/>
      <c r="U243" s="578"/>
      <c r="V243" s="578"/>
      <c r="W243" s="578"/>
      <c r="X243" s="578"/>
      <c r="Y243" s="725">
        <v>2.9</v>
      </c>
      <c r="Z243" s="725">
        <v>0.1111111111111111</v>
      </c>
      <c r="AA243" s="725">
        <v>17.066666666666666</v>
      </c>
      <c r="AB243" s="725">
        <v>0.2222222222222222</v>
      </c>
      <c r="AC243" s="725">
        <v>47.577777777777776</v>
      </c>
      <c r="AD243" s="725">
        <v>103.52222222222223</v>
      </c>
      <c r="AE243" s="725">
        <v>34.6</v>
      </c>
      <c r="AF243" s="725">
        <v>1.2444444444444447</v>
      </c>
      <c r="AG243" s="667"/>
      <c r="AH243" s="20"/>
      <c r="AI243" s="20"/>
      <c r="AJ243" s="20"/>
      <c r="AK243" s="20"/>
      <c r="AL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</row>
    <row r="244" spans="1:37" ht="24.75" customHeight="1">
      <c r="A244" s="681"/>
      <c r="B244" s="681"/>
      <c r="C244" s="681"/>
      <c r="D244" s="681"/>
      <c r="E244" s="681"/>
      <c r="F244" s="681"/>
      <c r="G244" s="681"/>
      <c r="H244" s="7">
        <v>1.8900000000000001</v>
      </c>
      <c r="I244" s="7">
        <v>0.01</v>
      </c>
      <c r="J244" s="7">
        <v>0</v>
      </c>
      <c r="K244" s="7">
        <v>2.28</v>
      </c>
      <c r="L244" s="7">
        <v>23.820000000000004</v>
      </c>
      <c r="M244" s="7">
        <v>27.429999999999996</v>
      </c>
      <c r="N244" s="7">
        <v>14.2</v>
      </c>
      <c r="O244" s="7">
        <v>0.87</v>
      </c>
      <c r="P244" s="7"/>
      <c r="Q244" s="38" t="e">
        <f>SUM(Q245:Q247)</f>
        <v>#REF!</v>
      </c>
      <c r="R244" s="664" t="s">
        <v>752</v>
      </c>
      <c r="S244" s="23">
        <v>200</v>
      </c>
      <c r="T244" s="23"/>
      <c r="U244" s="24">
        <v>0.6</v>
      </c>
      <c r="V244" s="24">
        <v>0.1</v>
      </c>
      <c r="W244" s="24">
        <v>18.333333333333332</v>
      </c>
      <c r="X244" s="721">
        <v>76.63333333333334</v>
      </c>
      <c r="Y244" s="41"/>
      <c r="Z244" s="41"/>
      <c r="AA244" s="41"/>
      <c r="AB244" s="41"/>
      <c r="AC244" s="41"/>
      <c r="AD244" s="41"/>
      <c r="AE244" s="41"/>
      <c r="AF244" s="41"/>
      <c r="AG244" s="667"/>
      <c r="AH244" s="5"/>
      <c r="AI244" s="5"/>
      <c r="AJ244" s="5"/>
      <c r="AK244" s="5"/>
    </row>
    <row r="245" spans="1:256" ht="24.75" customHeight="1">
      <c r="A245" s="681"/>
      <c r="B245" s="681"/>
      <c r="C245" s="681"/>
      <c r="D245" s="681"/>
      <c r="E245" s="681"/>
      <c r="F245" s="681"/>
      <c r="G245" s="681"/>
      <c r="H245" s="719"/>
      <c r="I245" s="719"/>
      <c r="J245" s="719"/>
      <c r="K245" s="719"/>
      <c r="L245" s="719"/>
      <c r="M245" s="719"/>
      <c r="N245" s="719"/>
      <c r="O245" s="719"/>
      <c r="P245" s="726"/>
      <c r="Q245" s="8" t="e">
        <f>P245*#REF!/1000</f>
        <v>#REF!</v>
      </c>
      <c r="R245" s="675" t="s">
        <v>19</v>
      </c>
      <c r="S245" s="164">
        <v>30</v>
      </c>
      <c r="T245" s="164"/>
      <c r="U245" s="582">
        <v>2.61</v>
      </c>
      <c r="V245" s="582">
        <v>0.45</v>
      </c>
      <c r="W245" s="582">
        <v>14.13</v>
      </c>
      <c r="X245" s="577">
        <v>71.00999999999999</v>
      </c>
      <c r="Y245" s="14"/>
      <c r="Z245" s="14"/>
      <c r="AA245" s="14"/>
      <c r="AB245" s="14"/>
      <c r="AC245" s="14"/>
      <c r="AD245" s="14"/>
      <c r="AE245" s="14"/>
      <c r="AF245" s="14"/>
      <c r="AG245" s="622"/>
      <c r="AL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33" ht="24.75" customHeight="1">
      <c r="A246" s="681"/>
      <c r="B246" s="681"/>
      <c r="C246" s="681"/>
      <c r="D246" s="681"/>
      <c r="E246" s="681"/>
      <c r="F246" s="681"/>
      <c r="G246" s="681"/>
      <c r="H246" s="727"/>
      <c r="I246" s="727"/>
      <c r="J246" s="727"/>
      <c r="K246" s="727"/>
      <c r="L246" s="727"/>
      <c r="M246" s="727"/>
      <c r="N246" s="727"/>
      <c r="O246" s="727"/>
      <c r="P246" s="45">
        <v>23.4</v>
      </c>
      <c r="Q246" s="8" t="e">
        <f>P246*#REF!/1000</f>
        <v>#REF!</v>
      </c>
      <c r="R246" s="676" t="s">
        <v>22</v>
      </c>
      <c r="S246" s="23">
        <v>40</v>
      </c>
      <c r="T246" s="23"/>
      <c r="U246" s="24">
        <v>2.64</v>
      </c>
      <c r="V246" s="24">
        <v>0.48000000000000004</v>
      </c>
      <c r="W246" s="24">
        <v>13.68</v>
      </c>
      <c r="X246" s="28">
        <v>69.59999999999998</v>
      </c>
      <c r="Y246" s="41"/>
      <c r="Z246" s="41"/>
      <c r="AA246" s="41"/>
      <c r="AB246" s="41"/>
      <c r="AC246" s="41"/>
      <c r="AD246" s="41"/>
      <c r="AE246" s="41"/>
      <c r="AF246" s="41"/>
      <c r="AG246" s="622"/>
    </row>
    <row r="247" spans="1:256" s="5" customFormat="1" ht="24.75" customHeight="1">
      <c r="A247" s="681"/>
      <c r="B247" s="681"/>
      <c r="C247" s="681"/>
      <c r="D247" s="681"/>
      <c r="E247" s="681"/>
      <c r="F247" s="681"/>
      <c r="G247" s="681"/>
      <c r="H247" s="728"/>
      <c r="I247" s="728"/>
      <c r="J247" s="728"/>
      <c r="K247" s="728"/>
      <c r="L247" s="728"/>
      <c r="M247" s="728"/>
      <c r="N247" s="728"/>
      <c r="O247" s="728"/>
      <c r="P247" s="10">
        <v>79.3</v>
      </c>
      <c r="Q247" s="8" t="e">
        <f>#REF!*P247/1000</f>
        <v>#REF!</v>
      </c>
      <c r="R247" s="1154" t="s">
        <v>755</v>
      </c>
      <c r="S247" s="1155"/>
      <c r="T247" s="1156"/>
      <c r="U247" s="659">
        <f>U248+U249</f>
        <v>5.516666666666666</v>
      </c>
      <c r="V247" s="659">
        <f>V248+V249</f>
        <v>9.466666666666667</v>
      </c>
      <c r="W247" s="659">
        <f>W248+W249</f>
        <v>39</v>
      </c>
      <c r="X247" s="661">
        <f>X248+X249</f>
        <v>263.26666666666665</v>
      </c>
      <c r="Y247" s="41"/>
      <c r="Z247" s="41"/>
      <c r="AA247" s="41"/>
      <c r="AB247" s="41"/>
      <c r="AC247" s="41"/>
      <c r="AD247" s="41"/>
      <c r="AE247" s="41"/>
      <c r="AF247" s="41"/>
      <c r="AG247" s="667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</row>
    <row r="248" spans="1:33" ht="24.75" customHeight="1">
      <c r="A248" s="681"/>
      <c r="B248" s="681"/>
      <c r="C248" s="681"/>
      <c r="D248" s="681"/>
      <c r="E248" s="681"/>
      <c r="F248" s="681"/>
      <c r="G248" s="681"/>
      <c r="H248" s="7">
        <v>0.13</v>
      </c>
      <c r="I248" s="7">
        <v>0.06</v>
      </c>
      <c r="J248" s="7">
        <v>10.15</v>
      </c>
      <c r="K248" s="7">
        <v>1.67</v>
      </c>
      <c r="L248" s="7">
        <v>56.83</v>
      </c>
      <c r="M248" s="7">
        <v>186.87</v>
      </c>
      <c r="N248" s="7">
        <v>41.05</v>
      </c>
      <c r="O248" s="7">
        <v>0.6</v>
      </c>
      <c r="P248" s="10"/>
      <c r="Q248" s="38" t="e">
        <f>SUM(Q249:Q261)</f>
        <v>#REF!</v>
      </c>
      <c r="R248" s="664" t="s">
        <v>699</v>
      </c>
      <c r="S248" s="23">
        <v>125</v>
      </c>
      <c r="T248" s="23"/>
      <c r="U248" s="24">
        <v>4.1</v>
      </c>
      <c r="V248" s="24">
        <v>8.8</v>
      </c>
      <c r="W248" s="24">
        <v>12</v>
      </c>
      <c r="X248" s="28">
        <f>W248*4+V248*9+U248*4</f>
        <v>143.6</v>
      </c>
      <c r="Y248" s="41"/>
      <c r="Z248" s="41"/>
      <c r="AA248" s="41"/>
      <c r="AB248" s="41"/>
      <c r="AC248" s="41"/>
      <c r="AD248" s="41"/>
      <c r="AE248" s="41"/>
      <c r="AF248" s="41"/>
      <c r="AG248" s="667"/>
    </row>
    <row r="249" spans="1:33" ht="34.5" customHeight="1">
      <c r="A249" s="681"/>
      <c r="B249" s="681"/>
      <c r="C249" s="681"/>
      <c r="D249" s="681"/>
      <c r="E249" s="681"/>
      <c r="F249" s="681"/>
      <c r="G249" s="681"/>
      <c r="H249" s="582"/>
      <c r="I249" s="582"/>
      <c r="J249" s="582"/>
      <c r="K249" s="582"/>
      <c r="L249" s="582"/>
      <c r="M249" s="582"/>
      <c r="N249" s="582"/>
      <c r="O249" s="582"/>
      <c r="P249" s="50"/>
      <c r="Q249" s="10" t="e">
        <f>#REF!*P249/1000</f>
        <v>#REF!</v>
      </c>
      <c r="R249" s="692" t="s">
        <v>107</v>
      </c>
      <c r="S249" s="165">
        <v>130</v>
      </c>
      <c r="T249" s="165"/>
      <c r="U249" s="581">
        <v>1.4166666666666665</v>
      </c>
      <c r="V249" s="581">
        <v>0.6666666666666665</v>
      </c>
      <c r="W249" s="581">
        <v>27</v>
      </c>
      <c r="X249" s="577">
        <f>U249*4+V249*9+W249*4</f>
        <v>119.66666666666666</v>
      </c>
      <c r="Y249" s="41"/>
      <c r="Z249" s="41"/>
      <c r="AA249" s="41"/>
      <c r="AB249" s="41"/>
      <c r="AC249" s="41"/>
      <c r="AD249" s="41"/>
      <c r="AE249" s="41"/>
      <c r="AF249" s="41"/>
      <c r="AG249" s="622"/>
    </row>
    <row r="250" spans="1:32" ht="32.25" customHeight="1">
      <c r="A250" s="681"/>
      <c r="B250" s="681"/>
      <c r="C250" s="681"/>
      <c r="D250" s="681"/>
      <c r="E250" s="681"/>
      <c r="F250" s="681"/>
      <c r="G250" s="681"/>
      <c r="H250" s="7"/>
      <c r="I250" s="7"/>
      <c r="J250" s="7"/>
      <c r="K250" s="7"/>
      <c r="L250" s="7"/>
      <c r="M250" s="7"/>
      <c r="N250" s="7"/>
      <c r="O250" s="7"/>
      <c r="P250" s="10">
        <v>83.2</v>
      </c>
      <c r="Q250" s="10" t="e">
        <f>#REF!*P250/1000</f>
        <v>#REF!</v>
      </c>
      <c r="R250" s="684" t="s">
        <v>557</v>
      </c>
      <c r="S250" s="685"/>
      <c r="T250" s="686"/>
      <c r="U250" s="680">
        <f>U239+U247</f>
        <v>27.766666666666666</v>
      </c>
      <c r="V250" s="680">
        <f>V239+V247</f>
        <v>34.79666666666667</v>
      </c>
      <c r="W250" s="680">
        <f>W239+W247</f>
        <v>132.31533333333334</v>
      </c>
      <c r="X250" s="680">
        <f>X239+X247</f>
        <v>953.498</v>
      </c>
      <c r="Y250" s="10"/>
      <c r="Z250" s="10"/>
      <c r="AA250" s="10"/>
      <c r="AB250" s="10"/>
      <c r="AC250" s="10"/>
      <c r="AD250" s="10"/>
      <c r="AE250" s="10"/>
      <c r="AF250" s="10"/>
    </row>
    <row r="251" spans="1:32" ht="24.75" customHeight="1">
      <c r="A251" s="1151" t="s">
        <v>723</v>
      </c>
      <c r="B251" s="1152"/>
      <c r="C251" s="1152"/>
      <c r="D251" s="1152"/>
      <c r="E251" s="1152"/>
      <c r="F251" s="1152"/>
      <c r="G251" s="1152"/>
      <c r="H251" s="1152"/>
      <c r="I251" s="1152"/>
      <c r="J251" s="1152"/>
      <c r="K251" s="1152"/>
      <c r="L251" s="1152"/>
      <c r="M251" s="1152"/>
      <c r="N251" s="1152"/>
      <c r="O251" s="1152"/>
      <c r="P251" s="1152"/>
      <c r="Q251" s="1152"/>
      <c r="R251" s="1152"/>
      <c r="S251" s="1152"/>
      <c r="T251" s="1152"/>
      <c r="U251" s="1152"/>
      <c r="V251" s="1152"/>
      <c r="W251" s="1152"/>
      <c r="X251" s="1153"/>
      <c r="Y251" s="16"/>
      <c r="Z251" s="16"/>
      <c r="AA251" s="16"/>
      <c r="AB251" s="16"/>
      <c r="AC251" s="16"/>
      <c r="AD251" s="16"/>
      <c r="AE251" s="16"/>
      <c r="AF251" s="16"/>
    </row>
    <row r="252" spans="1:34" ht="20.25">
      <c r="A252" s="35" t="s">
        <v>779</v>
      </c>
      <c r="F252" s="1161" t="s">
        <v>802</v>
      </c>
      <c r="G252" s="1161"/>
      <c r="H252" s="1161"/>
      <c r="I252" s="1161"/>
      <c r="J252" s="1161"/>
      <c r="K252" s="1161"/>
      <c r="L252" s="1161"/>
      <c r="M252" s="1161"/>
      <c r="N252" s="1161"/>
      <c r="O252" s="1161"/>
      <c r="P252" s="1161"/>
      <c r="Q252" s="1161"/>
      <c r="R252" s="1161"/>
      <c r="S252" s="1161"/>
      <c r="T252" s="1161"/>
      <c r="U252" s="1161"/>
      <c r="V252" s="1161"/>
      <c r="W252" s="1161"/>
      <c r="X252" s="1161"/>
      <c r="Y252" s="772"/>
      <c r="Z252" s="772"/>
      <c r="AA252" s="772"/>
      <c r="AB252" s="772"/>
      <c r="AC252" s="772"/>
      <c r="AD252" s="772"/>
      <c r="AE252" s="772"/>
      <c r="AF252" s="772"/>
      <c r="AG252" s="772"/>
      <c r="AH252" s="772"/>
    </row>
    <row r="253" spans="1:45" ht="22.5" customHeight="1">
      <c r="A253" s="1158" t="s">
        <v>803</v>
      </c>
      <c r="B253" s="1158"/>
      <c r="C253" s="1158"/>
      <c r="D253" s="1158"/>
      <c r="E253" s="1158"/>
      <c r="F253" s="1158"/>
      <c r="G253" s="1158"/>
      <c r="H253" s="1158"/>
      <c r="I253" s="1158"/>
      <c r="J253" s="1158"/>
      <c r="K253" s="1158"/>
      <c r="L253" s="1158"/>
      <c r="M253" s="1158"/>
      <c r="N253" s="1158"/>
      <c r="O253" s="1158"/>
      <c r="P253" s="1158"/>
      <c r="Q253" s="1158"/>
      <c r="R253" s="1158"/>
      <c r="S253" s="1158"/>
      <c r="T253" s="1158"/>
      <c r="U253" s="1158"/>
      <c r="V253" s="1158"/>
      <c r="W253" s="1158"/>
      <c r="X253" s="1158"/>
      <c r="Y253" s="652"/>
      <c r="Z253" s="652"/>
      <c r="AA253" s="652"/>
      <c r="AB253" s="652"/>
      <c r="AC253" s="652"/>
      <c r="AD253" s="652"/>
      <c r="AE253" s="652"/>
      <c r="AF253" s="652"/>
      <c r="AM253" s="5"/>
      <c r="AN253" s="5"/>
      <c r="AO253" s="5"/>
      <c r="AP253" s="5"/>
      <c r="AQ253" s="5"/>
      <c r="AR253" s="5"/>
      <c r="AS253" s="5"/>
    </row>
    <row r="254" spans="17:45" ht="22.5">
      <c r="Q254" s="650"/>
      <c r="AG254" s="654"/>
      <c r="AM254" s="4"/>
      <c r="AN254" s="4"/>
      <c r="AO254" s="4"/>
      <c r="AP254" s="4"/>
      <c r="AQ254" s="4"/>
      <c r="AR254" s="4"/>
      <c r="AS254" s="4"/>
    </row>
    <row r="255" spans="17:45" ht="15.75">
      <c r="Q255" s="650"/>
      <c r="AG255" s="667"/>
      <c r="AI255" s="4"/>
      <c r="AK255" s="4"/>
      <c r="AM255" s="40"/>
      <c r="AN255" s="40"/>
      <c r="AO255" s="40"/>
      <c r="AP255" s="40"/>
      <c r="AQ255" s="40"/>
      <c r="AR255" s="40"/>
      <c r="AS255" s="40"/>
    </row>
    <row r="256" spans="1:256" ht="21" customHeight="1">
      <c r="A256" s="1159" t="s">
        <v>662</v>
      </c>
      <c r="B256" s="1160"/>
      <c r="C256" s="1160"/>
      <c r="D256" s="1160"/>
      <c r="E256" s="1160"/>
      <c r="F256" s="1160"/>
      <c r="G256" s="1160"/>
      <c r="H256" s="1160"/>
      <c r="I256" s="1160"/>
      <c r="J256" s="1160"/>
      <c r="K256" s="1160"/>
      <c r="L256" s="1160"/>
      <c r="M256" s="1160"/>
      <c r="N256" s="1160"/>
      <c r="O256" s="1160"/>
      <c r="P256" s="1160"/>
      <c r="Q256" s="1160"/>
      <c r="R256" s="1160"/>
      <c r="S256" s="1160"/>
      <c r="T256" s="1160"/>
      <c r="U256" s="1160"/>
      <c r="V256" s="1160"/>
      <c r="W256" s="1160"/>
      <c r="X256" s="1160"/>
      <c r="Y256" s="653"/>
      <c r="Z256" s="653"/>
      <c r="AA256" s="653"/>
      <c r="AB256" s="653"/>
      <c r="AC256" s="653"/>
      <c r="AD256" s="653"/>
      <c r="AE256" s="653"/>
      <c r="AF256" s="653"/>
      <c r="AG256" s="622"/>
      <c r="AH256" s="40"/>
      <c r="AI256" s="40"/>
      <c r="AJ256" s="40"/>
      <c r="AK256" s="483"/>
      <c r="AL256" s="39"/>
      <c r="AM256" s="19"/>
      <c r="AN256" s="19"/>
      <c r="AO256" s="19"/>
      <c r="AP256" s="19"/>
      <c r="AQ256" s="19"/>
      <c r="AR256" s="19"/>
      <c r="AS256" s="19"/>
      <c r="AT256" s="39"/>
      <c r="AU256" s="39"/>
      <c r="AV256" s="39"/>
      <c r="AW256" s="39"/>
      <c r="AX256" s="39"/>
      <c r="AY256" s="39"/>
      <c r="AZ256" s="39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ht="24.75" customHeight="1">
      <c r="A257" s="1171" t="s">
        <v>756</v>
      </c>
      <c r="B257" s="1172"/>
      <c r="C257" s="1172"/>
      <c r="D257" s="1172"/>
      <c r="E257" s="1172"/>
      <c r="F257" s="1172"/>
      <c r="G257" s="1173"/>
      <c r="H257" s="8"/>
      <c r="I257" s="8"/>
      <c r="J257" s="8"/>
      <c r="K257" s="8"/>
      <c r="L257" s="8"/>
      <c r="M257" s="8"/>
      <c r="N257" s="8"/>
      <c r="O257" s="8"/>
      <c r="P257" s="10">
        <v>79.3</v>
      </c>
      <c r="Q257" s="10" t="e">
        <f>#REF!*P257/1000</f>
        <v>#REF!</v>
      </c>
      <c r="R257" s="1171" t="s">
        <v>757</v>
      </c>
      <c r="S257" s="1172"/>
      <c r="T257" s="1172"/>
      <c r="U257" s="1172"/>
      <c r="V257" s="1172"/>
      <c r="W257" s="1172"/>
      <c r="X257" s="1173"/>
      <c r="Y257" s="10"/>
      <c r="Z257" s="10"/>
      <c r="AA257" s="10"/>
      <c r="AB257" s="10"/>
      <c r="AC257" s="10"/>
      <c r="AD257" s="10"/>
      <c r="AE257" s="10"/>
      <c r="AF257" s="10"/>
      <c r="AG257" s="667"/>
      <c r="AH257" s="1"/>
      <c r="AI257" s="1"/>
      <c r="AJ257" s="1"/>
      <c r="AK257" s="19"/>
      <c r="AL257" s="483"/>
      <c r="AM257" s="19"/>
      <c r="AN257" s="19"/>
      <c r="AO257" s="19"/>
      <c r="AP257" s="19"/>
      <c r="AQ257" s="19"/>
      <c r="AR257" s="19"/>
      <c r="AS257" s="19"/>
      <c r="AT257" s="483"/>
      <c r="AU257" s="483"/>
      <c r="AV257" s="483"/>
      <c r="AW257" s="483"/>
      <c r="AX257" s="483"/>
      <c r="AY257" s="483"/>
      <c r="AZ257" s="483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  <c r="IS257" s="40"/>
      <c r="IT257" s="40"/>
      <c r="IU257" s="40"/>
      <c r="IV257" s="40"/>
    </row>
    <row r="258" spans="1:256" s="4" customFormat="1" ht="24.75" customHeight="1">
      <c r="A258" s="1136" t="s">
        <v>14</v>
      </c>
      <c r="B258" s="1113" t="s">
        <v>666</v>
      </c>
      <c r="C258" s="1168" t="s">
        <v>552</v>
      </c>
      <c r="D258" s="1169"/>
      <c r="E258" s="1169"/>
      <c r="F258" s="1169"/>
      <c r="G258" s="1170"/>
      <c r="H258" s="8"/>
      <c r="I258" s="8"/>
      <c r="J258" s="8"/>
      <c r="K258" s="8"/>
      <c r="L258" s="8"/>
      <c r="M258" s="8"/>
      <c r="N258" s="8"/>
      <c r="O258" s="8"/>
      <c r="P258" s="10"/>
      <c r="Q258" s="10" t="e">
        <f>#REF!*P258/1000</f>
        <v>#REF!</v>
      </c>
      <c r="R258" s="1136" t="s">
        <v>14</v>
      </c>
      <c r="S258" s="1113" t="s">
        <v>666</v>
      </c>
      <c r="T258" s="1168" t="s">
        <v>552</v>
      </c>
      <c r="U258" s="1169"/>
      <c r="V258" s="1169"/>
      <c r="W258" s="1169"/>
      <c r="X258" s="1170"/>
      <c r="Y258" s="41"/>
      <c r="Z258" s="41"/>
      <c r="AA258" s="41"/>
      <c r="AB258" s="41"/>
      <c r="AC258" s="41"/>
      <c r="AD258" s="41"/>
      <c r="AE258" s="41"/>
      <c r="AF258" s="41"/>
      <c r="AG258" s="667"/>
      <c r="AH258" s="5"/>
      <c r="AI258" s="5"/>
      <c r="AJ258" s="5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466"/>
      <c r="BB258" s="466"/>
      <c r="BC258" s="466"/>
      <c r="BD258" s="466"/>
      <c r="BE258" s="466"/>
      <c r="BF258" s="466"/>
      <c r="BG258" s="466"/>
      <c r="BH258" s="466"/>
      <c r="BI258" s="466"/>
      <c r="BJ258" s="466"/>
      <c r="BK258" s="466"/>
      <c r="BL258" s="466"/>
      <c r="BM258" s="466"/>
      <c r="BN258" s="466"/>
      <c r="BO258" s="466"/>
      <c r="BP258" s="466"/>
      <c r="BQ258" s="466"/>
      <c r="BR258" s="466"/>
      <c r="BS258" s="466"/>
      <c r="BT258" s="466"/>
      <c r="BU258" s="466"/>
      <c r="BV258" s="466"/>
      <c r="BW258" s="466"/>
      <c r="BX258" s="466"/>
      <c r="BY258" s="466"/>
      <c r="BZ258" s="466"/>
      <c r="CA258" s="466"/>
      <c r="CB258" s="466"/>
      <c r="CC258" s="466"/>
      <c r="CD258" s="466"/>
      <c r="CE258" s="466"/>
      <c r="CF258" s="466"/>
      <c r="CG258" s="466"/>
      <c r="CH258" s="466"/>
      <c r="CI258" s="466"/>
      <c r="CJ258" s="466"/>
      <c r="CK258" s="466"/>
      <c r="CL258" s="466"/>
      <c r="CM258" s="466"/>
      <c r="CN258" s="466"/>
      <c r="CO258" s="466"/>
      <c r="CP258" s="466"/>
      <c r="CQ258" s="466"/>
      <c r="CR258" s="466"/>
      <c r="CS258" s="466"/>
      <c r="CT258" s="466"/>
      <c r="CU258" s="466"/>
      <c r="CV258" s="466"/>
      <c r="CW258" s="466"/>
      <c r="CX258" s="466"/>
      <c r="CY258" s="466"/>
      <c r="CZ258" s="466"/>
      <c r="DA258" s="466"/>
      <c r="DB258" s="466"/>
      <c r="DC258" s="466"/>
      <c r="DD258" s="466"/>
      <c r="DE258" s="466"/>
      <c r="DF258" s="466"/>
      <c r="DG258" s="466"/>
      <c r="DH258" s="466"/>
      <c r="DI258" s="466"/>
      <c r="DJ258" s="466"/>
      <c r="DK258" s="466"/>
      <c r="DL258" s="466"/>
      <c r="DM258" s="466"/>
      <c r="DN258" s="466"/>
      <c r="DO258" s="466"/>
      <c r="DP258" s="466"/>
      <c r="DQ258" s="466"/>
      <c r="DR258" s="466"/>
      <c r="DS258" s="466"/>
      <c r="DT258" s="466"/>
      <c r="DU258" s="466"/>
      <c r="DV258" s="466"/>
      <c r="DW258" s="466"/>
      <c r="DX258" s="466"/>
      <c r="DY258" s="466"/>
      <c r="DZ258" s="466"/>
      <c r="EA258" s="466"/>
      <c r="EB258" s="466"/>
      <c r="EC258" s="466"/>
      <c r="ED258" s="466"/>
      <c r="EE258" s="466"/>
      <c r="EF258" s="466"/>
      <c r="EG258" s="466"/>
      <c r="EH258" s="466"/>
      <c r="EI258" s="466"/>
      <c r="EJ258" s="466"/>
      <c r="EK258" s="466"/>
      <c r="EL258" s="466"/>
      <c r="EM258" s="466"/>
      <c r="EN258" s="466"/>
      <c r="EO258" s="466"/>
      <c r="EP258" s="466"/>
      <c r="EQ258" s="466"/>
      <c r="ER258" s="466"/>
      <c r="ES258" s="466"/>
      <c r="ET258" s="466"/>
      <c r="EU258" s="466"/>
      <c r="EV258" s="466"/>
      <c r="EW258" s="466"/>
      <c r="EX258" s="466"/>
      <c r="EY258" s="466"/>
      <c r="EZ258" s="466"/>
      <c r="FA258" s="466"/>
      <c r="FB258" s="466"/>
      <c r="FC258" s="466"/>
      <c r="FD258" s="466"/>
      <c r="FE258" s="466"/>
      <c r="FF258" s="466"/>
      <c r="FG258" s="466"/>
      <c r="FH258" s="466"/>
      <c r="FI258" s="466"/>
      <c r="FJ258" s="466"/>
      <c r="FK258" s="466"/>
      <c r="FL258" s="466"/>
      <c r="FM258" s="466"/>
      <c r="FN258" s="466"/>
      <c r="FO258" s="466"/>
      <c r="FP258" s="466"/>
      <c r="FQ258" s="466"/>
      <c r="FR258" s="466"/>
      <c r="FS258" s="466"/>
      <c r="FT258" s="466"/>
      <c r="FU258" s="466"/>
      <c r="FV258" s="466"/>
      <c r="FW258" s="466"/>
      <c r="FX258" s="466"/>
      <c r="FY258" s="466"/>
      <c r="FZ258" s="466"/>
      <c r="GA258" s="466"/>
      <c r="GB258" s="466"/>
      <c r="GC258" s="466"/>
      <c r="GD258" s="466"/>
      <c r="GE258" s="466"/>
      <c r="GF258" s="466"/>
      <c r="GG258" s="466"/>
      <c r="GH258" s="466"/>
      <c r="GI258" s="466"/>
      <c r="GJ258" s="466"/>
      <c r="GK258" s="466"/>
      <c r="GL258" s="466"/>
      <c r="GM258" s="466"/>
      <c r="GN258" s="466"/>
      <c r="GO258" s="466"/>
      <c r="GP258" s="466"/>
      <c r="GQ258" s="466"/>
      <c r="GR258" s="466"/>
      <c r="GS258" s="466"/>
      <c r="GT258" s="466"/>
      <c r="GU258" s="466"/>
      <c r="GV258" s="466"/>
      <c r="GW258" s="466"/>
      <c r="GX258" s="466"/>
      <c r="GY258" s="466"/>
      <c r="GZ258" s="466"/>
      <c r="HA258" s="466"/>
      <c r="HB258" s="466"/>
      <c r="HC258" s="466"/>
      <c r="HD258" s="466"/>
      <c r="HE258" s="466"/>
      <c r="HF258" s="466"/>
      <c r="HG258" s="466"/>
      <c r="HH258" s="466"/>
      <c r="HI258" s="466"/>
      <c r="HJ258" s="466"/>
      <c r="HK258" s="466"/>
      <c r="HL258" s="466"/>
      <c r="HM258" s="466"/>
      <c r="HN258" s="466"/>
      <c r="HO258" s="466"/>
      <c r="HP258" s="466"/>
      <c r="HQ258" s="466"/>
      <c r="HR258" s="466"/>
      <c r="HS258" s="466"/>
      <c r="HT258" s="466"/>
      <c r="HU258" s="466"/>
      <c r="HV258" s="466"/>
      <c r="HW258" s="466"/>
      <c r="HX258" s="466"/>
      <c r="HY258" s="466"/>
      <c r="HZ258" s="466"/>
      <c r="IA258" s="466"/>
      <c r="IB258" s="466"/>
      <c r="IC258" s="466"/>
      <c r="ID258" s="466"/>
      <c r="IE258" s="466"/>
      <c r="IF258" s="466"/>
      <c r="IG258" s="466"/>
      <c r="IH258" s="466"/>
      <c r="II258" s="466"/>
      <c r="IJ258" s="466"/>
      <c r="IK258" s="466"/>
      <c r="IL258" s="466"/>
      <c r="IM258" s="466"/>
      <c r="IN258" s="466"/>
      <c r="IO258" s="466"/>
      <c r="IP258" s="466"/>
      <c r="IQ258" s="466"/>
      <c r="IR258" s="466"/>
      <c r="IS258" s="466"/>
      <c r="IT258" s="466"/>
      <c r="IU258" s="466"/>
      <c r="IV258" s="466"/>
    </row>
    <row r="259" spans="1:256" s="40" customFormat="1" ht="24.75" customHeight="1">
      <c r="A259" s="1137"/>
      <c r="B259" s="1114"/>
      <c r="C259" s="1113" t="s">
        <v>168</v>
      </c>
      <c r="D259" s="1136" t="s">
        <v>642</v>
      </c>
      <c r="E259" s="1136" t="s">
        <v>643</v>
      </c>
      <c r="F259" s="1136" t="s">
        <v>644</v>
      </c>
      <c r="G259" s="1136" t="s">
        <v>625</v>
      </c>
      <c r="H259" s="8"/>
      <c r="I259" s="8"/>
      <c r="J259" s="8"/>
      <c r="K259" s="8"/>
      <c r="L259" s="8"/>
      <c r="M259" s="8"/>
      <c r="N259" s="8"/>
      <c r="O259" s="8"/>
      <c r="P259" s="10">
        <v>37.57</v>
      </c>
      <c r="Q259" s="10" t="e">
        <f>#REF!*P259/1000</f>
        <v>#REF!</v>
      </c>
      <c r="R259" s="1137"/>
      <c r="S259" s="1114"/>
      <c r="T259" s="1113" t="s">
        <v>168</v>
      </c>
      <c r="U259" s="1136" t="s">
        <v>642</v>
      </c>
      <c r="V259" s="1136" t="s">
        <v>643</v>
      </c>
      <c r="W259" s="1136" t="s">
        <v>644</v>
      </c>
      <c r="X259" s="1136" t="s">
        <v>625</v>
      </c>
      <c r="Y259" s="38">
        <v>1.6</v>
      </c>
      <c r="Z259" s="38">
        <v>0.01</v>
      </c>
      <c r="AA259" s="38">
        <v>0</v>
      </c>
      <c r="AB259" s="38">
        <v>0.08</v>
      </c>
      <c r="AC259" s="38">
        <v>6.79</v>
      </c>
      <c r="AD259" s="38">
        <v>0.91</v>
      </c>
      <c r="AE259" s="38">
        <v>3.42</v>
      </c>
      <c r="AF259" s="38">
        <v>0.91</v>
      </c>
      <c r="AG259" s="667"/>
      <c r="AH259" s="5"/>
      <c r="AI259" s="5"/>
      <c r="AJ259" s="5"/>
      <c r="AK259" s="5"/>
      <c r="AL259" s="5"/>
      <c r="AM259" s="20"/>
      <c r="AN259" s="20"/>
      <c r="AO259" s="20"/>
      <c r="AP259" s="20"/>
      <c r="AQ259" s="20"/>
      <c r="AR259" s="20"/>
      <c r="AS259" s="20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466" customFormat="1" ht="9.75" customHeight="1">
      <c r="A260" s="1138"/>
      <c r="B260" s="1115"/>
      <c r="C260" s="1115"/>
      <c r="D260" s="1138"/>
      <c r="E260" s="1138"/>
      <c r="F260" s="1138"/>
      <c r="G260" s="1138"/>
      <c r="H260" s="8"/>
      <c r="I260" s="8"/>
      <c r="J260" s="8"/>
      <c r="K260" s="8"/>
      <c r="L260" s="8"/>
      <c r="M260" s="8"/>
      <c r="N260" s="8"/>
      <c r="O260" s="8"/>
      <c r="P260" s="65">
        <v>356.71</v>
      </c>
      <c r="Q260" s="10" t="e">
        <f>#REF!*P260/1000</f>
        <v>#REF!</v>
      </c>
      <c r="R260" s="1138"/>
      <c r="S260" s="1115"/>
      <c r="T260" s="1115"/>
      <c r="U260" s="1138"/>
      <c r="V260" s="1138"/>
      <c r="W260" s="1138"/>
      <c r="X260" s="1138"/>
      <c r="Y260" s="41"/>
      <c r="Z260" s="41"/>
      <c r="AA260" s="41"/>
      <c r="AB260" s="41"/>
      <c r="AC260" s="41"/>
      <c r="AD260" s="41"/>
      <c r="AE260" s="41"/>
      <c r="AF260" s="41"/>
      <c r="AG260" s="667"/>
      <c r="AH260" s="20"/>
      <c r="AI260" s="20"/>
      <c r="AJ260" s="20"/>
      <c r="AK260" s="20"/>
      <c r="AL260" s="5"/>
      <c r="AM260" s="20"/>
      <c r="AN260" s="20"/>
      <c r="AO260" s="20"/>
      <c r="AP260" s="20"/>
      <c r="AQ260" s="20"/>
      <c r="AR260" s="20"/>
      <c r="AS260" s="20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5" customFormat="1" ht="24.75" customHeight="1">
      <c r="A261" s="1154" t="s">
        <v>677</v>
      </c>
      <c r="B261" s="1155"/>
      <c r="C261" s="1156"/>
      <c r="D261" s="659">
        <f>D262+D263+D264+D265</f>
        <v>30.929444444444442</v>
      </c>
      <c r="E261" s="659">
        <f>E262+E263+E264+E265</f>
        <v>19.29444444444444</v>
      </c>
      <c r="F261" s="659">
        <f>F262+F263+F264+F265</f>
        <v>76.62</v>
      </c>
      <c r="G261" s="661">
        <f>G262+G263+G264+G265</f>
        <v>601.2477777777779</v>
      </c>
      <c r="H261" s="8"/>
      <c r="I261" s="8"/>
      <c r="J261" s="8"/>
      <c r="K261" s="8"/>
      <c r="L261" s="8"/>
      <c r="M261" s="8"/>
      <c r="N261" s="8"/>
      <c r="O261" s="8"/>
      <c r="P261" s="10">
        <v>23.4</v>
      </c>
      <c r="Q261" s="10" t="e">
        <f>#REF!*P261/1000</f>
        <v>#REF!</v>
      </c>
      <c r="R261" s="1154" t="s">
        <v>707</v>
      </c>
      <c r="S261" s="1155"/>
      <c r="T261" s="1156"/>
      <c r="U261" s="659">
        <f>U262+U263+U264+U265+U266</f>
        <v>37.56000000000001</v>
      </c>
      <c r="V261" s="659">
        <f>V262+V263+V264+V265+V266</f>
        <v>22.439999999999998</v>
      </c>
      <c r="W261" s="659">
        <f>W262+W263+W264+W265+W266</f>
        <v>88.16000000000001</v>
      </c>
      <c r="X261" s="661">
        <f>X262+X263+X264+X265+X266</f>
        <v>702.24</v>
      </c>
      <c r="Y261" s="41"/>
      <c r="Z261" s="41"/>
      <c r="AA261" s="41"/>
      <c r="AB261" s="41"/>
      <c r="AC261" s="41"/>
      <c r="AD261" s="41"/>
      <c r="AE261" s="41"/>
      <c r="AF261" s="41"/>
      <c r="AG261" s="667"/>
      <c r="AH261" s="20"/>
      <c r="AI261" s="20"/>
      <c r="AJ261" s="20"/>
      <c r="AK261" s="20"/>
      <c r="AL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</row>
    <row r="262" spans="1:256" s="5" customFormat="1" ht="24.75" customHeight="1">
      <c r="A262" s="664" t="s">
        <v>162</v>
      </c>
      <c r="B262" s="457" t="s">
        <v>558</v>
      </c>
      <c r="C262" s="457"/>
      <c r="D262" s="164">
        <v>4.2</v>
      </c>
      <c r="E262" s="164">
        <v>2.7</v>
      </c>
      <c r="F262" s="164">
        <v>11.5</v>
      </c>
      <c r="G262" s="577">
        <f>D262*4+E262*9+F262*4</f>
        <v>87.1</v>
      </c>
      <c r="H262" s="17">
        <v>2.6099999999999994</v>
      </c>
      <c r="I262" s="17">
        <v>0.1</v>
      </c>
      <c r="J262" s="17">
        <v>15.36</v>
      </c>
      <c r="K262" s="17">
        <v>0.2</v>
      </c>
      <c r="L262" s="17">
        <v>42.81999999999999</v>
      </c>
      <c r="M262" s="17">
        <v>93.17</v>
      </c>
      <c r="N262" s="17">
        <v>31.14</v>
      </c>
      <c r="O262" s="17">
        <v>1.12</v>
      </c>
      <c r="P262" s="17"/>
      <c r="Q262" s="725" t="e">
        <f>SUM(Q263:Q272)</f>
        <v>#REF!</v>
      </c>
      <c r="R262" s="664" t="s">
        <v>658</v>
      </c>
      <c r="S262" s="457" t="s">
        <v>679</v>
      </c>
      <c r="T262" s="457"/>
      <c r="U262" s="164">
        <v>4.2</v>
      </c>
      <c r="V262" s="164">
        <v>2.9</v>
      </c>
      <c r="W262" s="164">
        <v>13</v>
      </c>
      <c r="X262" s="577">
        <f>U262*4+V262*9+W262*4</f>
        <v>94.9</v>
      </c>
      <c r="Y262" s="7">
        <v>0</v>
      </c>
      <c r="Z262" s="7">
        <v>0.1</v>
      </c>
      <c r="AA262" s="7">
        <v>0</v>
      </c>
      <c r="AB262" s="7">
        <v>0</v>
      </c>
      <c r="AC262" s="7">
        <v>4.1</v>
      </c>
      <c r="AD262" s="7">
        <v>13.3</v>
      </c>
      <c r="AE262" s="7">
        <v>4</v>
      </c>
      <c r="AF262" s="7">
        <v>0.1</v>
      </c>
      <c r="AG262" s="674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</row>
    <row r="263" spans="1:256" ht="24.75" customHeight="1">
      <c r="A263" s="692" t="s">
        <v>758</v>
      </c>
      <c r="B263" s="164" t="s">
        <v>759</v>
      </c>
      <c r="C263" s="164"/>
      <c r="D263" s="582">
        <v>25.585</v>
      </c>
      <c r="E263" s="582">
        <v>16.15</v>
      </c>
      <c r="F263" s="582">
        <v>38.42</v>
      </c>
      <c r="G263" s="577">
        <f>D263*4+E263*9+F263*4</f>
        <v>401.37</v>
      </c>
      <c r="H263" s="729"/>
      <c r="I263" s="729"/>
      <c r="J263" s="729"/>
      <c r="K263" s="729"/>
      <c r="L263" s="729"/>
      <c r="M263" s="729"/>
      <c r="N263" s="729"/>
      <c r="O263" s="729"/>
      <c r="P263" s="730"/>
      <c r="Q263" s="731" t="e">
        <f>#REF!*P263/1000</f>
        <v>#REF!</v>
      </c>
      <c r="R263" s="669" t="s">
        <v>758</v>
      </c>
      <c r="S263" s="23" t="s">
        <v>760</v>
      </c>
      <c r="T263" s="23"/>
      <c r="U263" s="24">
        <v>30.1</v>
      </c>
      <c r="V263" s="24">
        <v>19</v>
      </c>
      <c r="W263" s="24">
        <v>45.2</v>
      </c>
      <c r="X263" s="577">
        <f>U263*4+V263*9+W263*4</f>
        <v>472.2</v>
      </c>
      <c r="Y263" s="691"/>
      <c r="Z263" s="691"/>
      <c r="AA263" s="691"/>
      <c r="AB263" s="691"/>
      <c r="AC263" s="691"/>
      <c r="AD263" s="691"/>
      <c r="AE263" s="691"/>
      <c r="AF263" s="691"/>
      <c r="AG263" s="674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45" ht="24.75" customHeight="1">
      <c r="A264" s="664" t="s">
        <v>198</v>
      </c>
      <c r="B264" s="23">
        <v>200</v>
      </c>
      <c r="C264" s="23"/>
      <c r="D264" s="23">
        <v>0.2</v>
      </c>
      <c r="E264" s="24">
        <v>0</v>
      </c>
      <c r="F264" s="23">
        <v>13.7</v>
      </c>
      <c r="G264" s="23">
        <v>53</v>
      </c>
      <c r="H264" s="14"/>
      <c r="I264" s="14"/>
      <c r="J264" s="14"/>
      <c r="K264" s="14"/>
      <c r="L264" s="14"/>
      <c r="M264" s="14"/>
      <c r="N264" s="14"/>
      <c r="O264" s="14"/>
      <c r="P264" s="10"/>
      <c r="Q264" s="8" t="e">
        <f>#REF!*P264/1000</f>
        <v>#REF!</v>
      </c>
      <c r="R264" s="664" t="s">
        <v>198</v>
      </c>
      <c r="S264" s="23">
        <v>200</v>
      </c>
      <c r="T264" s="23"/>
      <c r="U264" s="23">
        <v>0.2</v>
      </c>
      <c r="V264" s="24">
        <v>0</v>
      </c>
      <c r="W264" s="23">
        <v>13.7</v>
      </c>
      <c r="X264" s="23">
        <v>53</v>
      </c>
      <c r="Y264" s="38">
        <v>0</v>
      </c>
      <c r="Z264" s="38">
        <v>0.05625</v>
      </c>
      <c r="AA264" s="38">
        <v>0</v>
      </c>
      <c r="AB264" s="38">
        <v>0.4375</v>
      </c>
      <c r="AC264" s="38">
        <v>10.75</v>
      </c>
      <c r="AD264" s="38">
        <v>48.25</v>
      </c>
      <c r="AE264" s="38">
        <v>14.374999999999996</v>
      </c>
      <c r="AF264" s="38">
        <v>1.1875</v>
      </c>
      <c r="AG264" s="603"/>
      <c r="AH264" s="5"/>
      <c r="AI264" s="5"/>
      <c r="AJ264" s="5"/>
      <c r="AK264" s="5"/>
      <c r="AM264" s="5"/>
      <c r="AN264" s="5"/>
      <c r="AO264" s="5"/>
      <c r="AP264" s="5"/>
      <c r="AQ264" s="5"/>
      <c r="AR264" s="5"/>
      <c r="AS264" s="5"/>
    </row>
    <row r="265" spans="1:45" s="5" customFormat="1" ht="24.75" customHeight="1">
      <c r="A265" s="692" t="s">
        <v>514</v>
      </c>
      <c r="B265" s="165">
        <v>100</v>
      </c>
      <c r="C265" s="165"/>
      <c r="D265" s="581">
        <v>0.9444444444444444</v>
      </c>
      <c r="E265" s="581">
        <v>0.44444444444444436</v>
      </c>
      <c r="F265" s="581">
        <v>13</v>
      </c>
      <c r="G265" s="577">
        <v>59.77777777777777</v>
      </c>
      <c r="H265" s="16"/>
      <c r="I265" s="16"/>
      <c r="J265" s="16"/>
      <c r="K265" s="16"/>
      <c r="L265" s="16"/>
      <c r="M265" s="16"/>
      <c r="N265" s="16"/>
      <c r="O265" s="16"/>
      <c r="P265" s="45">
        <v>19.5</v>
      </c>
      <c r="Q265" s="8" t="e">
        <f>#REF!*P265/1000</f>
        <v>#REF!</v>
      </c>
      <c r="R265" s="675" t="s">
        <v>19</v>
      </c>
      <c r="S265" s="164">
        <v>20</v>
      </c>
      <c r="T265" s="164"/>
      <c r="U265" s="582">
        <v>1.7399999999999998</v>
      </c>
      <c r="V265" s="582">
        <v>0.3</v>
      </c>
      <c r="W265" s="582">
        <v>9.42</v>
      </c>
      <c r="X265" s="577">
        <v>47.339999999999996</v>
      </c>
      <c r="Y265" s="659">
        <f aca="true" t="shared" si="17" ref="Y265:AF265">Y266+Y267</f>
        <v>1.22</v>
      </c>
      <c r="Z265" s="659">
        <f t="shared" si="17"/>
        <v>0.192</v>
      </c>
      <c r="AA265" s="659">
        <f t="shared" si="17"/>
        <v>48.768</v>
      </c>
      <c r="AB265" s="659">
        <f t="shared" si="17"/>
        <v>1.2</v>
      </c>
      <c r="AC265" s="659">
        <f t="shared" si="17"/>
        <v>266.64</v>
      </c>
      <c r="AD265" s="659">
        <f t="shared" si="17"/>
        <v>261.51599999999996</v>
      </c>
      <c r="AE265" s="659">
        <f t="shared" si="17"/>
        <v>42.072</v>
      </c>
      <c r="AF265" s="659">
        <f t="shared" si="17"/>
        <v>1.2979999999999998</v>
      </c>
      <c r="AG265" s="622"/>
      <c r="AM265" s="20"/>
      <c r="AN265" s="20"/>
      <c r="AO265" s="20"/>
      <c r="AP265" s="20"/>
      <c r="AQ265" s="20"/>
      <c r="AR265" s="20"/>
      <c r="AS265" s="20"/>
    </row>
    <row r="266" spans="1:256" ht="24.75" customHeight="1">
      <c r="A266" s="229"/>
      <c r="B266" s="49"/>
      <c r="C266" s="165"/>
      <c r="D266" s="581"/>
      <c r="E266" s="581"/>
      <c r="F266" s="581"/>
      <c r="G266" s="577"/>
      <c r="H266" s="16"/>
      <c r="I266" s="16"/>
      <c r="J266" s="16"/>
      <c r="K266" s="16"/>
      <c r="L266" s="16"/>
      <c r="M266" s="16"/>
      <c r="N266" s="16"/>
      <c r="O266" s="16"/>
      <c r="P266" s="10"/>
      <c r="Q266" s="8" t="e">
        <f>#REF!*P266/1000</f>
        <v>#REF!</v>
      </c>
      <c r="R266" s="676" t="s">
        <v>22</v>
      </c>
      <c r="S266" s="23">
        <v>20</v>
      </c>
      <c r="T266" s="23"/>
      <c r="U266" s="24">
        <v>1.32</v>
      </c>
      <c r="V266" s="24">
        <v>0.24</v>
      </c>
      <c r="W266" s="24">
        <v>6.84</v>
      </c>
      <c r="X266" s="28">
        <v>34.8</v>
      </c>
      <c r="Y266" s="38">
        <v>0.18</v>
      </c>
      <c r="Z266" s="38">
        <v>0.132</v>
      </c>
      <c r="AA266" s="38">
        <v>24.768</v>
      </c>
      <c r="AB266" s="38">
        <v>1.2</v>
      </c>
      <c r="AC266" s="38">
        <v>55.44</v>
      </c>
      <c r="AD266" s="38">
        <v>104.916</v>
      </c>
      <c r="AE266" s="38">
        <v>17.712</v>
      </c>
      <c r="AF266" s="38">
        <v>1.128</v>
      </c>
      <c r="AG266" s="622"/>
      <c r="AL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5" customFormat="1" ht="24.75" customHeight="1">
      <c r="A267" s="1157" t="s">
        <v>683</v>
      </c>
      <c r="B267" s="1157"/>
      <c r="C267" s="1157"/>
      <c r="D267" s="659">
        <f>D268+D269</f>
        <v>7.188571428571429</v>
      </c>
      <c r="E267" s="659">
        <f>E268+E269</f>
        <v>8.971428571428572</v>
      </c>
      <c r="F267" s="659">
        <f>F268+F269</f>
        <v>33.91428571428572</v>
      </c>
      <c r="G267" s="661">
        <f>G268+G269</f>
        <v>245.15428571428572</v>
      </c>
      <c r="H267" s="16"/>
      <c r="I267" s="16"/>
      <c r="J267" s="16"/>
      <c r="K267" s="16"/>
      <c r="L267" s="16"/>
      <c r="M267" s="16"/>
      <c r="N267" s="16"/>
      <c r="O267" s="16"/>
      <c r="P267" s="10">
        <v>37.57</v>
      </c>
      <c r="Q267" s="8" t="e">
        <f>#REF!*P267/1000</f>
        <v>#REF!</v>
      </c>
      <c r="R267" s="1154" t="s">
        <v>761</v>
      </c>
      <c r="S267" s="1155"/>
      <c r="T267" s="1156"/>
      <c r="U267" s="659">
        <f>U268+U269</f>
        <v>7.720000000000001</v>
      </c>
      <c r="V267" s="659">
        <f>V268+V269</f>
        <v>9.4</v>
      </c>
      <c r="W267" s="659">
        <f>W268+W269</f>
        <v>38</v>
      </c>
      <c r="X267" s="661">
        <f>X268+X269</f>
        <v>267.48</v>
      </c>
      <c r="Y267" s="7">
        <v>1.04</v>
      </c>
      <c r="Z267" s="7">
        <v>0.06</v>
      </c>
      <c r="AA267" s="7">
        <v>24</v>
      </c>
      <c r="AB267" s="7">
        <v>0</v>
      </c>
      <c r="AC267" s="7">
        <v>211.2</v>
      </c>
      <c r="AD267" s="7">
        <v>156.6</v>
      </c>
      <c r="AE267" s="7">
        <v>24.36</v>
      </c>
      <c r="AF267" s="7">
        <v>0.17</v>
      </c>
      <c r="AG267" s="622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</row>
    <row r="268" spans="1:256" s="5" customFormat="1" ht="24.75" customHeight="1">
      <c r="A268" s="678" t="s">
        <v>685</v>
      </c>
      <c r="B268" s="463">
        <v>70</v>
      </c>
      <c r="C268" s="463"/>
      <c r="D268" s="24">
        <v>3.1885714285714286</v>
      </c>
      <c r="E268" s="24">
        <v>2.5714285714285716</v>
      </c>
      <c r="F268" s="24">
        <v>24.514285714285716</v>
      </c>
      <c r="G268" s="595">
        <v>133.9542857142857</v>
      </c>
      <c r="H268" s="16"/>
      <c r="I268" s="16"/>
      <c r="J268" s="16"/>
      <c r="K268" s="16"/>
      <c r="L268" s="16"/>
      <c r="M268" s="16"/>
      <c r="N268" s="16"/>
      <c r="O268" s="16"/>
      <c r="P268" s="10"/>
      <c r="Q268" s="8" t="e">
        <f>#REF!*P268/1000</f>
        <v>#REF!</v>
      </c>
      <c r="R268" s="678" t="s">
        <v>685</v>
      </c>
      <c r="S268" s="463">
        <v>80</v>
      </c>
      <c r="T268" s="463"/>
      <c r="U268" s="24">
        <v>3.72</v>
      </c>
      <c r="V268" s="24">
        <v>3</v>
      </c>
      <c r="W268" s="24">
        <v>28.6</v>
      </c>
      <c r="X268" s="595">
        <f>W268*4+V268*9+U268*4</f>
        <v>156.28</v>
      </c>
      <c r="Y268" s="7"/>
      <c r="Z268" s="7"/>
      <c r="AA268" s="7"/>
      <c r="AB268" s="7"/>
      <c r="AC268" s="7"/>
      <c r="AD268" s="7"/>
      <c r="AE268" s="7"/>
      <c r="AF268" s="7"/>
      <c r="AG268" s="662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</row>
    <row r="269" spans="1:33" ht="24.75" customHeight="1">
      <c r="A269" s="34" t="s">
        <v>762</v>
      </c>
      <c r="B269" s="164">
        <v>200</v>
      </c>
      <c r="C269" s="164"/>
      <c r="D269" s="579">
        <v>4</v>
      </c>
      <c r="E269" s="579">
        <v>6.4</v>
      </c>
      <c r="F269" s="706">
        <v>9.4</v>
      </c>
      <c r="G269" s="595">
        <f>F269*4+E269*9+D269*4</f>
        <v>111.2</v>
      </c>
      <c r="H269" s="16"/>
      <c r="I269" s="16"/>
      <c r="J269" s="16"/>
      <c r="K269" s="16"/>
      <c r="L269" s="16"/>
      <c r="M269" s="16"/>
      <c r="N269" s="16"/>
      <c r="O269" s="16"/>
      <c r="P269" s="10"/>
      <c r="Q269" s="8" t="e">
        <f>#REF!*P269/1000</f>
        <v>#REF!</v>
      </c>
      <c r="R269" s="34" t="s">
        <v>762</v>
      </c>
      <c r="S269" s="164">
        <v>200</v>
      </c>
      <c r="T269" s="164"/>
      <c r="U269" s="579">
        <v>4</v>
      </c>
      <c r="V269" s="579">
        <v>6.4</v>
      </c>
      <c r="W269" s="706">
        <v>9.4</v>
      </c>
      <c r="X269" s="595">
        <f>W269*4+V269*9+U269*4</f>
        <v>111.2</v>
      </c>
      <c r="Y269" s="693">
        <f aca="true" t="shared" si="18" ref="Y269:AF269">Y224+Y265</f>
        <v>8.2125</v>
      </c>
      <c r="Z269" s="693">
        <f t="shared" si="18"/>
        <v>0.5418611111111111</v>
      </c>
      <c r="AA269" s="693">
        <f t="shared" si="18"/>
        <v>75.98466666666667</v>
      </c>
      <c r="AB269" s="693">
        <f t="shared" si="18"/>
        <v>6.459722222222222</v>
      </c>
      <c r="AC269" s="693">
        <f t="shared" si="18"/>
        <v>422.4627777777778</v>
      </c>
      <c r="AD269" s="693">
        <f t="shared" si="18"/>
        <v>648.6557222222223</v>
      </c>
      <c r="AE269" s="693">
        <f t="shared" si="18"/>
        <v>157.267</v>
      </c>
      <c r="AF269" s="693">
        <f t="shared" si="18"/>
        <v>6.427444444444445</v>
      </c>
      <c r="AG269" s="688"/>
    </row>
    <row r="270" spans="1:32" ht="24.75" customHeight="1">
      <c r="A270" s="681" t="s">
        <v>557</v>
      </c>
      <c r="B270" s="681"/>
      <c r="C270" s="681"/>
      <c r="D270" s="693">
        <f>D261+D267</f>
        <v>38.11801587301587</v>
      </c>
      <c r="E270" s="693">
        <f>E261+E267</f>
        <v>28.265873015873012</v>
      </c>
      <c r="F270" s="693">
        <f>F261+F267</f>
        <v>110.53428571428572</v>
      </c>
      <c r="G270" s="693">
        <f>G261+G267</f>
        <v>846.4020634920636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8" t="e">
        <f>#REF!*P270/1000</f>
        <v>#REF!</v>
      </c>
      <c r="R270" s="1165" t="s">
        <v>557</v>
      </c>
      <c r="S270" s="1166"/>
      <c r="T270" s="1167"/>
      <c r="U270" s="693">
        <f>U261+U267</f>
        <v>45.28000000000001</v>
      </c>
      <c r="V270" s="693">
        <f>V261+V267</f>
        <v>31.839999999999996</v>
      </c>
      <c r="W270" s="693">
        <f>W261+W267</f>
        <v>126.16000000000001</v>
      </c>
      <c r="X270" s="693">
        <f>X261+X267</f>
        <v>969.72</v>
      </c>
      <c r="Y270" s="688"/>
      <c r="Z270" s="688"/>
      <c r="AA270" s="688"/>
      <c r="AB270" s="688"/>
      <c r="AC270" s="688"/>
      <c r="AD270" s="688"/>
      <c r="AE270" s="688"/>
      <c r="AF270" s="688"/>
    </row>
    <row r="271" spans="1:33" ht="24.75" customHeight="1">
      <c r="A271" s="115"/>
      <c r="B271" s="115"/>
      <c r="C271" s="115"/>
      <c r="D271" s="115"/>
      <c r="E271" s="115"/>
      <c r="F271" s="115"/>
      <c r="G271" s="115"/>
      <c r="H271" s="10"/>
      <c r="I271" s="10"/>
      <c r="J271" s="10"/>
      <c r="K271" s="10"/>
      <c r="L271" s="10"/>
      <c r="M271" s="10"/>
      <c r="N271" s="10"/>
      <c r="O271" s="10"/>
      <c r="P271" s="10"/>
      <c r="Q271" s="8" t="e">
        <f>#REF!*P271/1000</f>
        <v>#REF!</v>
      </c>
      <c r="R271" s="1154" t="s">
        <v>688</v>
      </c>
      <c r="S271" s="1155"/>
      <c r="T271" s="1156"/>
      <c r="U271" s="659">
        <f>U272+U273+U274+U275+U276</f>
        <v>37.56000000000001</v>
      </c>
      <c r="V271" s="659">
        <f>V272+V273+V274+V275+V276</f>
        <v>22.439999999999998</v>
      </c>
      <c r="W271" s="659">
        <f>W272+W273+W274+W275+W276</f>
        <v>88.16000000000001</v>
      </c>
      <c r="X271" s="661">
        <f>X272+X273+X274+X275+X276</f>
        <v>702.24</v>
      </c>
      <c r="Y271" s="1150" t="s">
        <v>665</v>
      </c>
      <c r="Z271" s="1150"/>
      <c r="AA271" s="1150"/>
      <c r="AB271" s="1150"/>
      <c r="AC271" s="1150"/>
      <c r="AD271" s="1150"/>
      <c r="AE271" s="1150"/>
      <c r="AF271" s="1150"/>
      <c r="AG271" s="674"/>
    </row>
    <row r="272" spans="1:32" ht="24.75" customHeight="1">
      <c r="A272" s="1154" t="s">
        <v>689</v>
      </c>
      <c r="B272" s="1155"/>
      <c r="C272" s="1155"/>
      <c r="D272" s="1155"/>
      <c r="E272" s="1155"/>
      <c r="F272" s="1155"/>
      <c r="G272" s="1156"/>
      <c r="H272" s="16"/>
      <c r="I272" s="16"/>
      <c r="J272" s="16"/>
      <c r="K272" s="16"/>
      <c r="L272" s="16"/>
      <c r="M272" s="16"/>
      <c r="N272" s="16"/>
      <c r="O272" s="16"/>
      <c r="P272" s="65">
        <v>356.71</v>
      </c>
      <c r="Q272" s="8" t="e">
        <f>#REF!*P272/1000</f>
        <v>#REF!</v>
      </c>
      <c r="R272" s="664" t="s">
        <v>658</v>
      </c>
      <c r="S272" s="457" t="s">
        <v>679</v>
      </c>
      <c r="T272" s="457"/>
      <c r="U272" s="164">
        <v>4.2</v>
      </c>
      <c r="V272" s="164">
        <v>2.9</v>
      </c>
      <c r="W272" s="164">
        <v>13</v>
      </c>
      <c r="X272" s="577">
        <f>U272*4+V272*9+W272*4</f>
        <v>94.9</v>
      </c>
      <c r="Y272" s="1150" t="s">
        <v>667</v>
      </c>
      <c r="Z272" s="1150"/>
      <c r="AA272" s="1150"/>
      <c r="AB272" s="1150"/>
      <c r="AC272" s="1150" t="s">
        <v>668</v>
      </c>
      <c r="AD272" s="1150"/>
      <c r="AE272" s="1150"/>
      <c r="AF272" s="1150"/>
    </row>
    <row r="273" spans="1:32" ht="24.75" customHeight="1">
      <c r="A273" s="681" t="s">
        <v>763</v>
      </c>
      <c r="B273" s="681" t="s">
        <v>407</v>
      </c>
      <c r="C273" s="681"/>
      <c r="D273" s="681"/>
      <c r="E273" s="681"/>
      <c r="F273" s="681"/>
      <c r="G273" s="681"/>
      <c r="H273" s="38">
        <v>1.6</v>
      </c>
      <c r="I273" s="38">
        <v>0.01</v>
      </c>
      <c r="J273" s="38">
        <v>0</v>
      </c>
      <c r="K273" s="38">
        <v>0.08</v>
      </c>
      <c r="L273" s="38">
        <v>6.79</v>
      </c>
      <c r="M273" s="38">
        <v>0.91</v>
      </c>
      <c r="N273" s="38">
        <v>3.42</v>
      </c>
      <c r="O273" s="38">
        <v>0.91</v>
      </c>
      <c r="P273" s="7"/>
      <c r="Q273" s="38" t="e">
        <f>SUM(Q274:Q275)</f>
        <v>#REF!</v>
      </c>
      <c r="R273" s="669" t="s">
        <v>758</v>
      </c>
      <c r="S273" s="23" t="s">
        <v>760</v>
      </c>
      <c r="T273" s="23"/>
      <c r="U273" s="24">
        <v>30.1</v>
      </c>
      <c r="V273" s="24">
        <v>19</v>
      </c>
      <c r="W273" s="24">
        <v>45.2</v>
      </c>
      <c r="X273" s="577">
        <f>U273*4+V273*9+W273*4</f>
        <v>472.2</v>
      </c>
      <c r="Y273" s="56" t="s">
        <v>669</v>
      </c>
      <c r="Z273" s="56" t="s">
        <v>670</v>
      </c>
      <c r="AA273" s="56" t="s">
        <v>671</v>
      </c>
      <c r="AB273" s="56" t="s">
        <v>672</v>
      </c>
      <c r="AC273" s="56" t="s">
        <v>673</v>
      </c>
      <c r="AD273" s="56" t="s">
        <v>674</v>
      </c>
      <c r="AE273" s="56" t="s">
        <v>675</v>
      </c>
      <c r="AF273" s="56" t="s">
        <v>676</v>
      </c>
    </row>
    <row r="274" spans="1:32" ht="24.75" customHeight="1">
      <c r="A274" s="681"/>
      <c r="B274" s="681"/>
      <c r="C274" s="681"/>
      <c r="D274" s="681"/>
      <c r="E274" s="681"/>
      <c r="F274" s="681"/>
      <c r="G274" s="681"/>
      <c r="H274" s="41"/>
      <c r="I274" s="41"/>
      <c r="J274" s="41"/>
      <c r="K274" s="41"/>
      <c r="L274" s="41"/>
      <c r="M274" s="41"/>
      <c r="N274" s="41"/>
      <c r="O274" s="41"/>
      <c r="P274" s="16">
        <v>58.5</v>
      </c>
      <c r="Q274" s="8" t="e">
        <f>#REF!*P274/1000</f>
        <v>#REF!</v>
      </c>
      <c r="R274" s="664" t="s">
        <v>198</v>
      </c>
      <c r="S274" s="23">
        <v>200</v>
      </c>
      <c r="T274" s="23"/>
      <c r="U274" s="23">
        <v>0.2</v>
      </c>
      <c r="V274" s="24">
        <v>0</v>
      </c>
      <c r="W274" s="23">
        <v>13.7</v>
      </c>
      <c r="X274" s="23">
        <v>53</v>
      </c>
      <c r="Y274" s="659" t="e">
        <f>Y277+Y304+Y275+Y312+#REF!+Y276</f>
        <v>#REF!</v>
      </c>
      <c r="Z274" s="659" t="e">
        <f>Z277+Z304+Z275+Z312+#REF!+Z276</f>
        <v>#REF!</v>
      </c>
      <c r="AA274" s="659" t="e">
        <f>AA277+AA304+AA275+AA312+#REF!+AA276</f>
        <v>#REF!</v>
      </c>
      <c r="AB274" s="659" t="e">
        <f>AB277+AB304+AB275+AB312+#REF!+AB276</f>
        <v>#REF!</v>
      </c>
      <c r="AC274" s="659" t="e">
        <f>AC277+AC304+AC275+AC312+#REF!+AC276</f>
        <v>#REF!</v>
      </c>
      <c r="AD274" s="659" t="e">
        <f>AD277+AD304+AD275+AD312+#REF!+AD276</f>
        <v>#REF!</v>
      </c>
      <c r="AE274" s="659" t="e">
        <f>AE277+AE304+AE275+AE312+#REF!+AE276</f>
        <v>#REF!</v>
      </c>
      <c r="AF274" s="659" t="e">
        <f>AF277+AF304+AF275+AF312+#REF!+AF276</f>
        <v>#REF!</v>
      </c>
    </row>
    <row r="275" spans="1:33" ht="24.75" customHeight="1">
      <c r="A275" s="681"/>
      <c r="B275" s="681"/>
      <c r="C275" s="681"/>
      <c r="D275" s="681"/>
      <c r="E275" s="681"/>
      <c r="F275" s="681"/>
      <c r="G275" s="681"/>
      <c r="H275" s="41"/>
      <c r="I275" s="41"/>
      <c r="J275" s="41"/>
      <c r="K275" s="41"/>
      <c r="L275" s="41"/>
      <c r="M275" s="41"/>
      <c r="N275" s="41"/>
      <c r="O275" s="41"/>
      <c r="P275" s="587">
        <v>37.05</v>
      </c>
      <c r="Q275" s="8" t="e">
        <f>#REF!*P275/1000</f>
        <v>#REF!</v>
      </c>
      <c r="R275" s="675" t="s">
        <v>19</v>
      </c>
      <c r="S275" s="164">
        <v>20</v>
      </c>
      <c r="T275" s="164"/>
      <c r="U275" s="582">
        <v>1.7399999999999998</v>
      </c>
      <c r="V275" s="582">
        <v>0.3</v>
      </c>
      <c r="W275" s="582">
        <v>9.42</v>
      </c>
      <c r="X275" s="577">
        <v>47.339999999999996</v>
      </c>
      <c r="Y275" s="7">
        <v>0.1</v>
      </c>
      <c r="Z275" s="7">
        <v>0</v>
      </c>
      <c r="AA275" s="7">
        <v>30.87</v>
      </c>
      <c r="AB275" s="7">
        <v>0.06</v>
      </c>
      <c r="AC275" s="7">
        <v>147</v>
      </c>
      <c r="AD275" s="7">
        <v>88.2</v>
      </c>
      <c r="AE275" s="7">
        <v>8.09</v>
      </c>
      <c r="AF275" s="7">
        <v>0.1</v>
      </c>
      <c r="AG275" s="622"/>
    </row>
    <row r="276" spans="1:32" ht="24.75" customHeight="1">
      <c r="A276" s="681"/>
      <c r="B276" s="681"/>
      <c r="C276" s="681"/>
      <c r="D276" s="681"/>
      <c r="E276" s="681"/>
      <c r="F276" s="681"/>
      <c r="G276" s="681"/>
      <c r="H276" s="7">
        <v>0</v>
      </c>
      <c r="I276" s="7">
        <v>0.075</v>
      </c>
      <c r="J276" s="7">
        <v>0</v>
      </c>
      <c r="K276" s="7">
        <v>0</v>
      </c>
      <c r="L276" s="7">
        <v>3.075</v>
      </c>
      <c r="M276" s="7">
        <v>9.975</v>
      </c>
      <c r="N276" s="7">
        <v>3</v>
      </c>
      <c r="O276" s="7">
        <v>0.075</v>
      </c>
      <c r="P276" s="10">
        <v>40.3</v>
      </c>
      <c r="Q276" s="7">
        <f>P276*C124/1000</f>
        <v>0</v>
      </c>
      <c r="R276" s="676" t="s">
        <v>22</v>
      </c>
      <c r="S276" s="23">
        <v>20</v>
      </c>
      <c r="T276" s="23"/>
      <c r="U276" s="24">
        <v>1.32</v>
      </c>
      <c r="V276" s="24">
        <v>0.24</v>
      </c>
      <c r="W276" s="24">
        <v>6.84</v>
      </c>
      <c r="X276" s="28">
        <v>34.8</v>
      </c>
      <c r="Y276" s="24">
        <v>0</v>
      </c>
      <c r="Z276" s="24">
        <v>0</v>
      </c>
      <c r="AA276" s="24">
        <v>40</v>
      </c>
      <c r="AB276" s="24">
        <v>0.01</v>
      </c>
      <c r="AC276" s="24">
        <v>2.4</v>
      </c>
      <c r="AD276" s="620">
        <v>3</v>
      </c>
      <c r="AE276" s="620">
        <v>0</v>
      </c>
      <c r="AF276" s="620">
        <v>0.02</v>
      </c>
    </row>
    <row r="277" spans="1:32" ht="24.75" customHeight="1">
      <c r="A277" s="681"/>
      <c r="B277" s="681"/>
      <c r="C277" s="681"/>
      <c r="D277" s="681"/>
      <c r="E277" s="681"/>
      <c r="F277" s="681"/>
      <c r="G277" s="681"/>
      <c r="H277" s="691"/>
      <c r="I277" s="691"/>
      <c r="J277" s="691"/>
      <c r="K277" s="691"/>
      <c r="L277" s="691"/>
      <c r="M277" s="691"/>
      <c r="N277" s="691"/>
      <c r="O277" s="691"/>
      <c r="P277" s="7"/>
      <c r="Q277" s="7"/>
      <c r="R277" s="1154" t="s">
        <v>764</v>
      </c>
      <c r="S277" s="1155"/>
      <c r="T277" s="1156"/>
      <c r="U277" s="659">
        <f>U278+U279</f>
        <v>7.720000000000001</v>
      </c>
      <c r="V277" s="659">
        <f>V278+V279</f>
        <v>9.4</v>
      </c>
      <c r="W277" s="659">
        <f>W278+W279</f>
        <v>38</v>
      </c>
      <c r="X277" s="661">
        <f>X278+X279</f>
        <v>267.48</v>
      </c>
      <c r="Y277" s="7">
        <v>0.46</v>
      </c>
      <c r="Z277" s="7">
        <v>0.07</v>
      </c>
      <c r="AA277" s="7">
        <v>50.4</v>
      </c>
      <c r="AB277" s="7">
        <v>0.26</v>
      </c>
      <c r="AC277" s="7">
        <v>230.28</v>
      </c>
      <c r="AD277" s="7">
        <v>210.14</v>
      </c>
      <c r="AE277" s="7">
        <v>41.57</v>
      </c>
      <c r="AF277" s="7">
        <v>0.55</v>
      </c>
    </row>
    <row r="278" spans="1:32" ht="24.75" customHeight="1">
      <c r="A278" s="681"/>
      <c r="B278" s="681"/>
      <c r="C278" s="681"/>
      <c r="D278" s="681"/>
      <c r="E278" s="681"/>
      <c r="F278" s="681"/>
      <c r="G278" s="681"/>
      <c r="H278" s="38">
        <v>0</v>
      </c>
      <c r="I278" s="38">
        <v>0.045</v>
      </c>
      <c r="J278" s="38">
        <v>0</v>
      </c>
      <c r="K278" s="38">
        <v>0.35</v>
      </c>
      <c r="L278" s="38">
        <v>8.6</v>
      </c>
      <c r="M278" s="38">
        <v>38.6</v>
      </c>
      <c r="N278" s="38">
        <v>11.499999999999998</v>
      </c>
      <c r="O278" s="38">
        <v>0.95</v>
      </c>
      <c r="P278" s="10">
        <v>32.5</v>
      </c>
      <c r="Q278" s="7">
        <f>P278*C125/1000</f>
        <v>0</v>
      </c>
      <c r="R278" s="678" t="s">
        <v>685</v>
      </c>
      <c r="S278" s="463">
        <v>80</v>
      </c>
      <c r="T278" s="463"/>
      <c r="U278" s="24">
        <v>3.72</v>
      </c>
      <c r="V278" s="24">
        <v>3</v>
      </c>
      <c r="W278" s="24">
        <v>28.6</v>
      </c>
      <c r="X278" s="595">
        <f>W278*4+V278*9+U278*4</f>
        <v>156.28</v>
      </c>
      <c r="Y278" s="38"/>
      <c r="Z278" s="38"/>
      <c r="AA278" s="38"/>
      <c r="AB278" s="38"/>
      <c r="AC278" s="38"/>
      <c r="AD278" s="38"/>
      <c r="AE278" s="38"/>
      <c r="AF278" s="38"/>
    </row>
    <row r="279" spans="1:33" ht="24.75" customHeight="1">
      <c r="A279" s="681"/>
      <c r="B279" s="681"/>
      <c r="C279" s="681"/>
      <c r="D279" s="681"/>
      <c r="E279" s="681"/>
      <c r="F279" s="681"/>
      <c r="G279" s="681"/>
      <c r="H279" s="659">
        <f aca="true" t="shared" si="19" ref="H279:O279">H280+H286</f>
        <v>1.1942857142857144</v>
      </c>
      <c r="I279" s="659">
        <f t="shared" si="19"/>
        <v>0.17314285714285715</v>
      </c>
      <c r="J279" s="659">
        <f t="shared" si="19"/>
        <v>45.22971428571428</v>
      </c>
      <c r="K279" s="659">
        <f t="shared" si="19"/>
        <v>1.0285714285714285</v>
      </c>
      <c r="L279" s="659">
        <f t="shared" si="19"/>
        <v>258.71999999999997</v>
      </c>
      <c r="M279" s="659">
        <f t="shared" si="19"/>
        <v>246.528</v>
      </c>
      <c r="N279" s="659">
        <f t="shared" si="19"/>
        <v>39.541714285714285</v>
      </c>
      <c r="O279" s="659">
        <f t="shared" si="19"/>
        <v>1.1368571428571428</v>
      </c>
      <c r="P279" s="616"/>
      <c r="Q279" s="660" t="e">
        <f>Q280+Q286</f>
        <v>#REF!</v>
      </c>
      <c r="R279" s="34" t="s">
        <v>762</v>
      </c>
      <c r="S279" s="164">
        <v>200</v>
      </c>
      <c r="T279" s="164"/>
      <c r="U279" s="579">
        <v>4</v>
      </c>
      <c r="V279" s="579">
        <v>6.4</v>
      </c>
      <c r="W279" s="706">
        <v>9.4</v>
      </c>
      <c r="X279" s="595">
        <f>W279*4+V279*9+U279*4</f>
        <v>111.2</v>
      </c>
      <c r="Y279" s="23"/>
      <c r="Z279" s="23"/>
      <c r="AA279" s="23"/>
      <c r="AB279" s="23"/>
      <c r="AC279" s="23"/>
      <c r="AD279" s="23"/>
      <c r="AE279" s="23"/>
      <c r="AF279" s="23"/>
      <c r="AG279" s="622"/>
    </row>
    <row r="280" spans="1:32" ht="36.75" customHeight="1">
      <c r="A280" s="681"/>
      <c r="B280" s="681"/>
      <c r="C280" s="681"/>
      <c r="D280" s="681"/>
      <c r="E280" s="681"/>
      <c r="F280" s="681"/>
      <c r="G280" s="681"/>
      <c r="H280" s="38">
        <v>0.15428571428571428</v>
      </c>
      <c r="I280" s="38">
        <v>0.11314285714285714</v>
      </c>
      <c r="J280" s="38">
        <v>21.229714285714284</v>
      </c>
      <c r="K280" s="38">
        <v>1.0285714285714285</v>
      </c>
      <c r="L280" s="38">
        <v>47.519999999999996</v>
      </c>
      <c r="M280" s="38">
        <v>89.928</v>
      </c>
      <c r="N280" s="38">
        <v>15.181714285714285</v>
      </c>
      <c r="O280" s="38">
        <v>0.9668571428571427</v>
      </c>
      <c r="P280" s="7">
        <v>15</v>
      </c>
      <c r="Q280" s="38">
        <f>P280</f>
        <v>15</v>
      </c>
      <c r="R280" s="1165" t="s">
        <v>557</v>
      </c>
      <c r="S280" s="1166"/>
      <c r="T280" s="1167"/>
      <c r="U280" s="693">
        <f>U271+U277</f>
        <v>45.28000000000001</v>
      </c>
      <c r="V280" s="693">
        <f>V271+V277</f>
        <v>31.839999999999996</v>
      </c>
      <c r="W280" s="693">
        <f>W271+W277</f>
        <v>126.16000000000001</v>
      </c>
      <c r="X280" s="693">
        <f>X271+X277</f>
        <v>969.72</v>
      </c>
      <c r="Y280" s="8"/>
      <c r="Z280" s="8"/>
      <c r="AA280" s="8"/>
      <c r="AB280" s="8"/>
      <c r="AC280" s="8"/>
      <c r="AD280" s="8"/>
      <c r="AE280" s="8"/>
      <c r="AF280" s="8"/>
    </row>
    <row r="281" spans="1:32" ht="24.75" customHeight="1">
      <c r="A281" s="1151" t="s">
        <v>765</v>
      </c>
      <c r="B281" s="1152"/>
      <c r="C281" s="1152"/>
      <c r="D281" s="1152"/>
      <c r="E281" s="1152"/>
      <c r="F281" s="1152"/>
      <c r="G281" s="1152"/>
      <c r="H281" s="1152"/>
      <c r="I281" s="1152"/>
      <c r="J281" s="1152"/>
      <c r="K281" s="1152"/>
      <c r="L281" s="1152"/>
      <c r="M281" s="1152"/>
      <c r="N281" s="1152"/>
      <c r="O281" s="1152"/>
      <c r="P281" s="1152"/>
      <c r="Q281" s="1152"/>
      <c r="R281" s="1152"/>
      <c r="S281" s="1152"/>
      <c r="T281" s="1152"/>
      <c r="U281" s="1152"/>
      <c r="V281" s="1152"/>
      <c r="W281" s="1152"/>
      <c r="X281" s="1153"/>
      <c r="Y281" s="16"/>
      <c r="Z281" s="16"/>
      <c r="AA281" s="16"/>
      <c r="AB281" s="16"/>
      <c r="AC281" s="16"/>
      <c r="AD281" s="16"/>
      <c r="AE281" s="16"/>
      <c r="AF281" s="16"/>
    </row>
    <row r="282" spans="1:34" ht="20.25">
      <c r="A282" s="35" t="s">
        <v>779</v>
      </c>
      <c r="F282" s="1161" t="s">
        <v>802</v>
      </c>
      <c r="G282" s="1161"/>
      <c r="H282" s="1161"/>
      <c r="I282" s="1161"/>
      <c r="J282" s="1161"/>
      <c r="K282" s="1161"/>
      <c r="L282" s="1161"/>
      <c r="M282" s="1161"/>
      <c r="N282" s="1161"/>
      <c r="O282" s="1161"/>
      <c r="P282" s="1161"/>
      <c r="Q282" s="1161"/>
      <c r="R282" s="1161"/>
      <c r="S282" s="1161"/>
      <c r="T282" s="1161"/>
      <c r="U282" s="1161"/>
      <c r="V282" s="1161"/>
      <c r="W282" s="1161"/>
      <c r="X282" s="1161"/>
      <c r="Y282" s="772"/>
      <c r="Z282" s="772"/>
      <c r="AA282" s="772"/>
      <c r="AB282" s="772"/>
      <c r="AC282" s="772"/>
      <c r="AD282" s="772"/>
      <c r="AE282" s="772"/>
      <c r="AF282" s="772"/>
      <c r="AG282" s="772"/>
      <c r="AH282" s="772"/>
    </row>
    <row r="283" spans="1:45" ht="22.5" customHeight="1">
      <c r="A283" s="1158" t="s">
        <v>803</v>
      </c>
      <c r="B283" s="1158"/>
      <c r="C283" s="1158"/>
      <c r="D283" s="1158"/>
      <c r="E283" s="1158"/>
      <c r="F283" s="1158"/>
      <c r="G283" s="1158"/>
      <c r="H283" s="1158"/>
      <c r="I283" s="1158"/>
      <c r="J283" s="1158"/>
      <c r="K283" s="1158"/>
      <c r="L283" s="1158"/>
      <c r="M283" s="1158"/>
      <c r="N283" s="1158"/>
      <c r="O283" s="1158"/>
      <c r="P283" s="1158"/>
      <c r="Q283" s="1158"/>
      <c r="R283" s="1158"/>
      <c r="S283" s="1158"/>
      <c r="T283" s="1158"/>
      <c r="U283" s="1158"/>
      <c r="V283" s="1158"/>
      <c r="W283" s="1158"/>
      <c r="X283" s="1158"/>
      <c r="Y283" s="652"/>
      <c r="Z283" s="652"/>
      <c r="AA283" s="652"/>
      <c r="AB283" s="652"/>
      <c r="AC283" s="652"/>
      <c r="AD283" s="652"/>
      <c r="AE283" s="652"/>
      <c r="AF283" s="652"/>
      <c r="AM283" s="5"/>
      <c r="AN283" s="5"/>
      <c r="AO283" s="5"/>
      <c r="AP283" s="5"/>
      <c r="AQ283" s="5"/>
      <c r="AR283" s="5"/>
      <c r="AS283" s="5"/>
    </row>
    <row r="284" ht="12.75">
      <c r="Q284" s="650"/>
    </row>
    <row r="285" spans="1:32" ht="21" customHeight="1">
      <c r="A285" s="1159" t="s">
        <v>662</v>
      </c>
      <c r="B285" s="1160"/>
      <c r="C285" s="1160"/>
      <c r="D285" s="1160"/>
      <c r="E285" s="1160"/>
      <c r="F285" s="1160"/>
      <c r="G285" s="1160"/>
      <c r="H285" s="1160"/>
      <c r="I285" s="1160"/>
      <c r="J285" s="1160"/>
      <c r="K285" s="1160"/>
      <c r="L285" s="1160"/>
      <c r="M285" s="1160"/>
      <c r="N285" s="1160"/>
      <c r="O285" s="1160"/>
      <c r="P285" s="1160"/>
      <c r="Q285" s="1160"/>
      <c r="R285" s="1160"/>
      <c r="S285" s="1160"/>
      <c r="T285" s="1160"/>
      <c r="U285" s="1160"/>
      <c r="V285" s="1160"/>
      <c r="W285" s="1160"/>
      <c r="X285" s="1160"/>
      <c r="Y285" s="653"/>
      <c r="Z285" s="653"/>
      <c r="AA285" s="653"/>
      <c r="AB285" s="653"/>
      <c r="AC285" s="653"/>
      <c r="AD285" s="653"/>
      <c r="AE285" s="653"/>
      <c r="AF285" s="653"/>
    </row>
    <row r="286" spans="1:32" ht="24.75" customHeight="1">
      <c r="A286" s="1124" t="s">
        <v>766</v>
      </c>
      <c r="B286" s="1125"/>
      <c r="C286" s="1125"/>
      <c r="D286" s="1125"/>
      <c r="E286" s="1125"/>
      <c r="F286" s="1125"/>
      <c r="G286" s="1126"/>
      <c r="H286" s="7">
        <v>1.04</v>
      </c>
      <c r="I286" s="7">
        <v>0.06</v>
      </c>
      <c r="J286" s="7">
        <v>24</v>
      </c>
      <c r="K286" s="7">
        <v>0</v>
      </c>
      <c r="L286" s="7">
        <v>211.2</v>
      </c>
      <c r="M286" s="7">
        <v>156.6</v>
      </c>
      <c r="N286" s="7">
        <v>24.36</v>
      </c>
      <c r="O286" s="7">
        <v>0.17</v>
      </c>
      <c r="P286" s="10">
        <v>37.57</v>
      </c>
      <c r="Q286" s="7" t="e">
        <f>#REF!*P286/1000</f>
        <v>#REF!</v>
      </c>
      <c r="R286" s="1124" t="s">
        <v>767</v>
      </c>
      <c r="S286" s="1125"/>
      <c r="T286" s="1125"/>
      <c r="U286" s="1125"/>
      <c r="V286" s="1125"/>
      <c r="W286" s="1125"/>
      <c r="X286" s="1126"/>
      <c r="Y286" s="8"/>
      <c r="Z286" s="8"/>
      <c r="AA286" s="8"/>
      <c r="AB286" s="8"/>
      <c r="AC286" s="8"/>
      <c r="AD286" s="8"/>
      <c r="AE286" s="8"/>
      <c r="AF286" s="8"/>
    </row>
    <row r="287" spans="1:32" ht="36" customHeight="1">
      <c r="A287" s="1136" t="s">
        <v>14</v>
      </c>
      <c r="B287" s="1113" t="s">
        <v>666</v>
      </c>
      <c r="C287" s="1168" t="s">
        <v>552</v>
      </c>
      <c r="D287" s="1169"/>
      <c r="E287" s="1169"/>
      <c r="F287" s="1169"/>
      <c r="G287" s="117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136" t="s">
        <v>14</v>
      </c>
      <c r="S287" s="1113" t="s">
        <v>666</v>
      </c>
      <c r="T287" s="1168" t="s">
        <v>552</v>
      </c>
      <c r="U287" s="1169"/>
      <c r="V287" s="1169"/>
      <c r="W287" s="1169"/>
      <c r="X287" s="1170"/>
      <c r="Y287" s="10"/>
      <c r="Z287" s="10"/>
      <c r="AA287" s="10"/>
      <c r="AB287" s="10"/>
      <c r="AC287" s="10"/>
      <c r="AD287" s="10"/>
      <c r="AE287" s="10"/>
      <c r="AF287" s="10"/>
    </row>
    <row r="288" spans="1:32" ht="24.75" customHeight="1">
      <c r="A288" s="1137"/>
      <c r="B288" s="1114"/>
      <c r="C288" s="1113" t="s">
        <v>168</v>
      </c>
      <c r="D288" s="1136" t="s">
        <v>642</v>
      </c>
      <c r="E288" s="1136" t="s">
        <v>643</v>
      </c>
      <c r="F288" s="1136" t="s">
        <v>644</v>
      </c>
      <c r="G288" s="1136" t="s">
        <v>625</v>
      </c>
      <c r="H288" s="693">
        <f aca="true" t="shared" si="20" ref="H288:O288">H243+H279</f>
        <v>7.424285714285713</v>
      </c>
      <c r="I288" s="693">
        <f t="shared" si="20"/>
        <v>0.47314285714285714</v>
      </c>
      <c r="J288" s="693">
        <f t="shared" si="20"/>
        <v>70.73971428571429</v>
      </c>
      <c r="K288" s="693">
        <f t="shared" si="20"/>
        <v>5.608571428571428</v>
      </c>
      <c r="L288" s="693">
        <f t="shared" si="20"/>
        <v>400.655</v>
      </c>
      <c r="M288" s="693">
        <f t="shared" si="20"/>
        <v>603.4830000000001</v>
      </c>
      <c r="N288" s="693">
        <f t="shared" si="20"/>
        <v>143.85171428571428</v>
      </c>
      <c r="O288" s="693">
        <f t="shared" si="20"/>
        <v>5.661857142857143</v>
      </c>
      <c r="P288" s="486"/>
      <c r="Q288" s="732" t="e">
        <f>Q243+Q279</f>
        <v>#REF!</v>
      </c>
      <c r="R288" s="1137"/>
      <c r="S288" s="1114"/>
      <c r="T288" s="1113" t="s">
        <v>168</v>
      </c>
      <c r="U288" s="1136" t="s">
        <v>642</v>
      </c>
      <c r="V288" s="1136" t="s">
        <v>643</v>
      </c>
      <c r="W288" s="1136" t="s">
        <v>644</v>
      </c>
      <c r="X288" s="1136" t="s">
        <v>625</v>
      </c>
      <c r="Y288" s="10"/>
      <c r="Z288" s="10"/>
      <c r="AA288" s="10"/>
      <c r="AB288" s="10"/>
      <c r="AC288" s="10"/>
      <c r="AD288" s="10"/>
      <c r="AE288" s="10"/>
      <c r="AF288" s="10"/>
    </row>
    <row r="289" spans="1:45" ht="0.75" customHeight="1">
      <c r="A289" s="1138"/>
      <c r="B289" s="1115"/>
      <c r="C289" s="1115"/>
      <c r="D289" s="1138"/>
      <c r="E289" s="1138"/>
      <c r="F289" s="1138"/>
      <c r="G289" s="1138"/>
      <c r="H289" s="646"/>
      <c r="I289" s="646"/>
      <c r="J289" s="646"/>
      <c r="K289" s="646"/>
      <c r="L289" s="646"/>
      <c r="M289" s="646"/>
      <c r="N289" s="646"/>
      <c r="O289" s="646"/>
      <c r="P289" s="646"/>
      <c r="Q289" s="647"/>
      <c r="R289" s="1138"/>
      <c r="S289" s="1115"/>
      <c r="T289" s="1115"/>
      <c r="U289" s="1138"/>
      <c r="V289" s="1138"/>
      <c r="W289" s="1138"/>
      <c r="X289" s="1138"/>
      <c r="Y289" s="8"/>
      <c r="Z289" s="8"/>
      <c r="AA289" s="8"/>
      <c r="AB289" s="8"/>
      <c r="AC289" s="8"/>
      <c r="AD289" s="8"/>
      <c r="AE289" s="8"/>
      <c r="AF289" s="8"/>
      <c r="AM289" s="5"/>
      <c r="AN289" s="5"/>
      <c r="AO289" s="5"/>
      <c r="AP289" s="5"/>
      <c r="AQ289" s="5"/>
      <c r="AR289" s="5"/>
      <c r="AS289" s="5"/>
    </row>
    <row r="290" spans="1:45" ht="24.75" customHeight="1">
      <c r="A290" s="1154" t="s">
        <v>677</v>
      </c>
      <c r="B290" s="1155"/>
      <c r="C290" s="1156"/>
      <c r="D290" s="659">
        <f>D291+D292+D294+D295+D296+D297</f>
        <v>25.041428571428572</v>
      </c>
      <c r="E290" s="659">
        <f>E291+E292+E294+E295+E296+E297</f>
        <v>22.36</v>
      </c>
      <c r="F290" s="659">
        <f>F291+F292+F294+F295+F296+F297</f>
        <v>70.54</v>
      </c>
      <c r="G290" s="661">
        <f>G291+G292+G294+G295+G296+G297</f>
        <v>583.4957142857143</v>
      </c>
      <c r="H290" s="1162" t="s">
        <v>665</v>
      </c>
      <c r="I290" s="1163"/>
      <c r="J290" s="1163"/>
      <c r="K290" s="1163"/>
      <c r="L290" s="1163"/>
      <c r="M290" s="1163"/>
      <c r="N290" s="1163"/>
      <c r="O290" s="1164"/>
      <c r="P290" s="989" t="s">
        <v>66</v>
      </c>
      <c r="Q290" s="989" t="s">
        <v>67</v>
      </c>
      <c r="R290" s="1154" t="s">
        <v>707</v>
      </c>
      <c r="S290" s="1155"/>
      <c r="T290" s="1156"/>
      <c r="U290" s="659">
        <f>U291+U292+U294+U295+U296+U297</f>
        <v>27.66</v>
      </c>
      <c r="V290" s="659">
        <f>V291+V292+V294+V295+V296+V297</f>
        <v>23.272222222222226</v>
      </c>
      <c r="W290" s="659">
        <f>W291+W292+W294+W295+W296+W297</f>
        <v>88.32333333333332</v>
      </c>
      <c r="X290" s="661">
        <f>X291+X292+X294+X295+X296+X297</f>
        <v>673.3133333333333</v>
      </c>
      <c r="Y290" s="38"/>
      <c r="Z290" s="38"/>
      <c r="AA290" s="38"/>
      <c r="AB290" s="38"/>
      <c r="AC290" s="38"/>
      <c r="AD290" s="38"/>
      <c r="AE290" s="38"/>
      <c r="AF290" s="38"/>
      <c r="AH290" s="5"/>
      <c r="AI290" s="5"/>
      <c r="AJ290" s="5"/>
      <c r="AK290" s="5"/>
      <c r="AM290" s="5"/>
      <c r="AN290" s="5"/>
      <c r="AO290" s="5"/>
      <c r="AP290" s="5"/>
      <c r="AQ290" s="5"/>
      <c r="AR290" s="5"/>
      <c r="AS290" s="5"/>
    </row>
    <row r="291" spans="1:256" ht="24.75" customHeight="1">
      <c r="A291" s="669" t="s">
        <v>153</v>
      </c>
      <c r="B291" s="23">
        <v>40</v>
      </c>
      <c r="C291" s="23"/>
      <c r="D291" s="24">
        <v>4.78</v>
      </c>
      <c r="E291" s="24">
        <v>4.05</v>
      </c>
      <c r="F291" s="24">
        <v>0.25</v>
      </c>
      <c r="G291" s="28">
        <v>56.5</v>
      </c>
      <c r="H291" s="1162" t="s">
        <v>667</v>
      </c>
      <c r="I291" s="1163"/>
      <c r="J291" s="1163"/>
      <c r="K291" s="1164"/>
      <c r="L291" s="1162" t="s">
        <v>668</v>
      </c>
      <c r="M291" s="1163"/>
      <c r="N291" s="1163"/>
      <c r="O291" s="1164"/>
      <c r="P291" s="989"/>
      <c r="Q291" s="989"/>
      <c r="R291" s="669" t="s">
        <v>153</v>
      </c>
      <c r="S291" s="23">
        <v>40</v>
      </c>
      <c r="T291" s="23"/>
      <c r="U291" s="24">
        <v>4.78</v>
      </c>
      <c r="V291" s="24">
        <v>4.05</v>
      </c>
      <c r="W291" s="24">
        <v>0.25</v>
      </c>
      <c r="X291" s="28">
        <v>56.5</v>
      </c>
      <c r="Y291" s="38"/>
      <c r="Z291" s="38"/>
      <c r="AA291" s="38"/>
      <c r="AB291" s="38"/>
      <c r="AC291" s="38"/>
      <c r="AD291" s="38"/>
      <c r="AE291" s="38"/>
      <c r="AF291" s="38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ht="24.75" customHeight="1">
      <c r="A292" s="669" t="s">
        <v>768</v>
      </c>
      <c r="B292" s="164">
        <v>120</v>
      </c>
      <c r="C292" s="164"/>
      <c r="D292" s="582">
        <v>11.7</v>
      </c>
      <c r="E292" s="582">
        <v>12.8</v>
      </c>
      <c r="F292" s="582">
        <v>14.2</v>
      </c>
      <c r="G292" s="577">
        <f>F292*4+E292*9+D292*4</f>
        <v>218.8</v>
      </c>
      <c r="H292" s="56" t="s">
        <v>669</v>
      </c>
      <c r="I292" s="56" t="s">
        <v>670</v>
      </c>
      <c r="J292" s="56" t="s">
        <v>671</v>
      </c>
      <c r="K292" s="56" t="s">
        <v>672</v>
      </c>
      <c r="L292" s="56" t="s">
        <v>673</v>
      </c>
      <c r="M292" s="56" t="s">
        <v>674</v>
      </c>
      <c r="N292" s="56" t="s">
        <v>675</v>
      </c>
      <c r="O292" s="56" t="s">
        <v>676</v>
      </c>
      <c r="P292" s="989"/>
      <c r="Q292" s="989"/>
      <c r="R292" s="669" t="s">
        <v>769</v>
      </c>
      <c r="S292" s="23">
        <v>120</v>
      </c>
      <c r="T292" s="23"/>
      <c r="U292" s="582">
        <v>11.7</v>
      </c>
      <c r="V292" s="582">
        <v>12.8</v>
      </c>
      <c r="W292" s="582">
        <v>14.2</v>
      </c>
      <c r="X292" s="577">
        <f>W292*4+V292*9+U292*4</f>
        <v>218.8</v>
      </c>
      <c r="Y292" s="733"/>
      <c r="Z292" s="733"/>
      <c r="AA292" s="733"/>
      <c r="AB292" s="733"/>
      <c r="AC292" s="733"/>
      <c r="AD292" s="733"/>
      <c r="AE292" s="733"/>
      <c r="AF292" s="733"/>
      <c r="AG292" s="688"/>
      <c r="AH292" s="5"/>
      <c r="AI292" s="5"/>
      <c r="AJ292" s="5"/>
      <c r="AK292" s="5"/>
      <c r="AL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45" s="5" customFormat="1" ht="24.75" customHeight="1">
      <c r="A293" s="664" t="s">
        <v>130</v>
      </c>
      <c r="B293" s="23">
        <v>180</v>
      </c>
      <c r="C293" s="23"/>
      <c r="D293" s="24">
        <v>4.1</v>
      </c>
      <c r="E293" s="24">
        <v>4.2</v>
      </c>
      <c r="F293" s="24">
        <v>12.9</v>
      </c>
      <c r="G293" s="28">
        <v>106</v>
      </c>
      <c r="H293" s="659">
        <f aca="true" t="shared" si="21" ref="H293:O293">H296+H322+H294+H330+H332+H295</f>
        <v>1.2946666666666666</v>
      </c>
      <c r="I293" s="659">
        <f t="shared" si="21"/>
        <v>0.165375</v>
      </c>
      <c r="J293" s="659">
        <f t="shared" si="21"/>
        <v>111.1</v>
      </c>
      <c r="K293" s="659">
        <f t="shared" si="21"/>
        <v>0.56425</v>
      </c>
      <c r="L293" s="659">
        <f t="shared" si="21"/>
        <v>352.83899999999994</v>
      </c>
      <c r="M293" s="659">
        <f t="shared" si="21"/>
        <v>312.87699999999995</v>
      </c>
      <c r="N293" s="659">
        <f t="shared" si="21"/>
        <v>57.45183333333333</v>
      </c>
      <c r="O293" s="659">
        <f t="shared" si="21"/>
        <v>1.4979166666666668</v>
      </c>
      <c r="P293" s="659"/>
      <c r="Q293" s="660" t="e">
        <f>Q296+Q322+Q294+Q330+Q332+Q295</f>
        <v>#REF!</v>
      </c>
      <c r="R293" s="664" t="s">
        <v>608</v>
      </c>
      <c r="S293" s="23">
        <v>200</v>
      </c>
      <c r="T293" s="23"/>
      <c r="U293" s="24">
        <v>4.555555555555555</v>
      </c>
      <c r="V293" s="24">
        <v>4.666666666666667</v>
      </c>
      <c r="W293" s="24">
        <v>14.333333333333334</v>
      </c>
      <c r="X293" s="28">
        <v>117.77777777777777</v>
      </c>
      <c r="Y293" s="24">
        <v>0.7875</v>
      </c>
      <c r="Z293" s="24">
        <v>0.225</v>
      </c>
      <c r="AA293" s="24">
        <v>82.625</v>
      </c>
      <c r="AB293" s="24">
        <v>0.3625</v>
      </c>
      <c r="AC293" s="24">
        <v>196.0875</v>
      </c>
      <c r="AD293" s="24">
        <v>237.9625</v>
      </c>
      <c r="AE293" s="24">
        <v>59.975</v>
      </c>
      <c r="AF293" s="24">
        <v>1.5375</v>
      </c>
      <c r="AG293" s="651"/>
      <c r="AH293" s="20"/>
      <c r="AI293" s="20"/>
      <c r="AJ293" s="20"/>
      <c r="AK293" s="20"/>
      <c r="AM293" s="20"/>
      <c r="AN293" s="20"/>
      <c r="AO293" s="20"/>
      <c r="AP293" s="20"/>
      <c r="AQ293" s="20"/>
      <c r="AR293" s="20"/>
      <c r="AS293" s="20"/>
    </row>
    <row r="294" spans="1:256" s="5" customFormat="1" ht="24.75" customHeight="1">
      <c r="A294" s="664" t="s">
        <v>609</v>
      </c>
      <c r="B294" s="23">
        <v>180</v>
      </c>
      <c r="C294" s="23"/>
      <c r="D294" s="582">
        <v>3.6</v>
      </c>
      <c r="E294" s="582">
        <v>4.7</v>
      </c>
      <c r="F294" s="582">
        <v>16.5</v>
      </c>
      <c r="G294" s="595">
        <v>122.70000000000003</v>
      </c>
      <c r="H294" s="7">
        <v>0.06666666666666667</v>
      </c>
      <c r="I294" s="7">
        <v>0</v>
      </c>
      <c r="J294" s="7">
        <v>20.58</v>
      </c>
      <c r="K294" s="7">
        <v>0.04</v>
      </c>
      <c r="L294" s="7">
        <v>98</v>
      </c>
      <c r="M294" s="7">
        <v>58.8</v>
      </c>
      <c r="N294" s="7">
        <v>5.3933333333333335</v>
      </c>
      <c r="O294" s="7">
        <v>0.06666666666666667</v>
      </c>
      <c r="P294" s="587">
        <v>380.78</v>
      </c>
      <c r="Q294" s="38" t="e">
        <f>#REF!*P294/1000</f>
        <v>#REF!</v>
      </c>
      <c r="R294" s="664" t="s">
        <v>770</v>
      </c>
      <c r="S294" s="23">
        <v>200</v>
      </c>
      <c r="T294" s="23"/>
      <c r="U294" s="582">
        <v>4</v>
      </c>
      <c r="V294" s="582">
        <v>5.222222222222222</v>
      </c>
      <c r="W294" s="582">
        <v>18.333333333333332</v>
      </c>
      <c r="X294" s="577">
        <v>136.33333333333334</v>
      </c>
      <c r="Y294" s="38"/>
      <c r="Z294" s="38"/>
      <c r="AA294" s="38"/>
      <c r="AB294" s="38"/>
      <c r="AC294" s="38"/>
      <c r="AD294" s="38"/>
      <c r="AE294" s="38"/>
      <c r="AF294" s="38"/>
      <c r="AG294" s="674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</row>
    <row r="295" spans="1:256" s="5" customFormat="1" ht="24.75" customHeight="1">
      <c r="A295" s="678" t="s">
        <v>687</v>
      </c>
      <c r="B295" s="463">
        <v>200</v>
      </c>
      <c r="C295" s="463"/>
      <c r="D295" s="581">
        <v>0.37142857142857144</v>
      </c>
      <c r="E295" s="581">
        <v>0</v>
      </c>
      <c r="F295" s="581">
        <v>15.2</v>
      </c>
      <c r="G295" s="577">
        <f>D295*4+E295*9+F295*4</f>
        <v>62.285714285714285</v>
      </c>
      <c r="H295" s="24">
        <v>0</v>
      </c>
      <c r="I295" s="24">
        <v>0</v>
      </c>
      <c r="J295" s="24">
        <v>40</v>
      </c>
      <c r="K295" s="24">
        <v>0.01</v>
      </c>
      <c r="L295" s="24">
        <v>2.4</v>
      </c>
      <c r="M295" s="620">
        <v>3</v>
      </c>
      <c r="N295" s="620">
        <v>0</v>
      </c>
      <c r="O295" s="620">
        <v>0.02</v>
      </c>
      <c r="P295" s="65">
        <v>356.71</v>
      </c>
      <c r="Q295" s="38" t="e">
        <f>#REF!*P295/1000</f>
        <v>#REF!</v>
      </c>
      <c r="R295" s="678" t="s">
        <v>687</v>
      </c>
      <c r="S295" s="463">
        <v>200</v>
      </c>
      <c r="T295" s="463"/>
      <c r="U295" s="165">
        <v>0.4</v>
      </c>
      <c r="V295" s="581">
        <v>0</v>
      </c>
      <c r="W295" s="581">
        <v>19.6</v>
      </c>
      <c r="X295" s="577">
        <f>U295*4+V295*9+W295*4</f>
        <v>80</v>
      </c>
      <c r="Y295" s="28"/>
      <c r="Z295" s="28"/>
      <c r="AA295" s="28"/>
      <c r="AB295" s="28"/>
      <c r="AC295" s="28"/>
      <c r="AD295" s="28"/>
      <c r="AE295" s="28"/>
      <c r="AF295" s="28"/>
      <c r="AG295" s="651"/>
      <c r="AH295" s="20"/>
      <c r="AI295" s="20"/>
      <c r="AJ295" s="20"/>
      <c r="AK295" s="20"/>
      <c r="AL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  <c r="IV295" s="20"/>
    </row>
    <row r="296" spans="1:45" ht="24.75" customHeight="1">
      <c r="A296" s="675" t="s">
        <v>19</v>
      </c>
      <c r="B296" s="164">
        <v>30</v>
      </c>
      <c r="C296" s="164"/>
      <c r="D296" s="582">
        <v>2.61</v>
      </c>
      <c r="E296" s="582">
        <v>0.45</v>
      </c>
      <c r="F296" s="582">
        <v>14.13</v>
      </c>
      <c r="G296" s="577">
        <v>71.00999999999999</v>
      </c>
      <c r="H296" s="7">
        <v>0.368</v>
      </c>
      <c r="I296" s="7">
        <v>0.05600000000000001</v>
      </c>
      <c r="J296" s="7">
        <v>40.32</v>
      </c>
      <c r="K296" s="7">
        <v>0.208</v>
      </c>
      <c r="L296" s="7">
        <v>184.224</v>
      </c>
      <c r="M296" s="7">
        <v>168.112</v>
      </c>
      <c r="N296" s="7">
        <v>33.256</v>
      </c>
      <c r="O296" s="7">
        <v>0.44000000000000006</v>
      </c>
      <c r="P296" s="7"/>
      <c r="Q296" s="38" t="e">
        <f>SUM(Q297:Q305)</f>
        <v>#REF!</v>
      </c>
      <c r="R296" s="675" t="s">
        <v>19</v>
      </c>
      <c r="S296" s="164">
        <v>40</v>
      </c>
      <c r="T296" s="164"/>
      <c r="U296" s="582">
        <v>3.48</v>
      </c>
      <c r="V296" s="582">
        <v>0.6</v>
      </c>
      <c r="W296" s="582">
        <v>18.84</v>
      </c>
      <c r="X296" s="577">
        <v>94.67999999999998</v>
      </c>
      <c r="Y296" s="8"/>
      <c r="Z296" s="8"/>
      <c r="AA296" s="8"/>
      <c r="AB296" s="8"/>
      <c r="AC296" s="8"/>
      <c r="AD296" s="8"/>
      <c r="AE296" s="8"/>
      <c r="AF296" s="8"/>
      <c r="AH296" s="5"/>
      <c r="AI296" s="5"/>
      <c r="AJ296" s="5"/>
      <c r="AK296" s="5"/>
      <c r="AM296" s="5"/>
      <c r="AN296" s="5"/>
      <c r="AO296" s="5"/>
      <c r="AP296" s="5"/>
      <c r="AQ296" s="5"/>
      <c r="AR296" s="5"/>
      <c r="AS296" s="5"/>
    </row>
    <row r="297" spans="1:256" ht="24.75" customHeight="1">
      <c r="A297" s="676" t="s">
        <v>22</v>
      </c>
      <c r="B297" s="23">
        <v>30</v>
      </c>
      <c r="C297" s="23"/>
      <c r="D297" s="24">
        <v>1.98</v>
      </c>
      <c r="E297" s="24">
        <v>0.36</v>
      </c>
      <c r="F297" s="24">
        <v>10.26</v>
      </c>
      <c r="G297" s="28">
        <v>52.19999999999999</v>
      </c>
      <c r="H297" s="38"/>
      <c r="I297" s="38"/>
      <c r="J297" s="38"/>
      <c r="K297" s="38"/>
      <c r="L297" s="38"/>
      <c r="M297" s="38"/>
      <c r="N297" s="38"/>
      <c r="O297" s="38"/>
      <c r="P297" s="587">
        <v>51.1</v>
      </c>
      <c r="Q297" s="8" t="e">
        <f>#REF!*P297/1000</f>
        <v>#REF!</v>
      </c>
      <c r="R297" s="676" t="s">
        <v>22</v>
      </c>
      <c r="S297" s="23">
        <v>50</v>
      </c>
      <c r="T297" s="23"/>
      <c r="U297" s="24">
        <v>3.3</v>
      </c>
      <c r="V297" s="24">
        <v>0.6000000000000001</v>
      </c>
      <c r="W297" s="24">
        <v>17.1</v>
      </c>
      <c r="X297" s="28">
        <v>86.99999999999999</v>
      </c>
      <c r="Y297" s="8"/>
      <c r="Z297" s="8"/>
      <c r="AA297" s="8"/>
      <c r="AB297" s="8"/>
      <c r="AC297" s="8"/>
      <c r="AD297" s="8"/>
      <c r="AE297" s="8"/>
      <c r="AF297" s="8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ht="24.75" customHeight="1">
      <c r="A298" s="1157" t="s">
        <v>683</v>
      </c>
      <c r="B298" s="1157"/>
      <c r="C298" s="1157"/>
      <c r="D298" s="659">
        <f>D299+D300</f>
        <v>5.280555555555555</v>
      </c>
      <c r="E298" s="659">
        <f>E299+E300</f>
        <v>9.355555555555556</v>
      </c>
      <c r="F298" s="659">
        <f>F299+F300</f>
        <v>34.5</v>
      </c>
      <c r="G298" s="661">
        <f>G299+G300</f>
        <v>243.3222222222222</v>
      </c>
      <c r="H298" s="23"/>
      <c r="I298" s="23"/>
      <c r="J298" s="23"/>
      <c r="K298" s="23"/>
      <c r="L298" s="23"/>
      <c r="M298" s="23"/>
      <c r="N298" s="23"/>
      <c r="O298" s="23"/>
      <c r="P298" s="587">
        <v>37.57</v>
      </c>
      <c r="Q298" s="8" t="e">
        <f>#REF!*P298/1000</f>
        <v>#REF!</v>
      </c>
      <c r="R298" s="1154" t="s">
        <v>733</v>
      </c>
      <c r="S298" s="1155"/>
      <c r="T298" s="1156"/>
      <c r="U298" s="659">
        <f>U299+U300</f>
        <v>5.516666666666666</v>
      </c>
      <c r="V298" s="659">
        <f>V299+V300</f>
        <v>9.466666666666667</v>
      </c>
      <c r="W298" s="659">
        <f>W299+W300</f>
        <v>39</v>
      </c>
      <c r="X298" s="661">
        <f>X299+X300</f>
        <v>263.26666666666665</v>
      </c>
      <c r="Y298" s="10"/>
      <c r="Z298" s="10"/>
      <c r="AA298" s="10"/>
      <c r="AB298" s="10"/>
      <c r="AC298" s="10"/>
      <c r="AD298" s="10"/>
      <c r="AE298" s="10"/>
      <c r="AF298" s="10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45" s="5" customFormat="1" ht="24.75" customHeight="1">
      <c r="A299" s="692" t="s">
        <v>514</v>
      </c>
      <c r="B299" s="165">
        <v>100</v>
      </c>
      <c r="C299" s="165"/>
      <c r="D299" s="581">
        <v>1.1805555555555556</v>
      </c>
      <c r="E299" s="581">
        <v>0.5555555555555555</v>
      </c>
      <c r="F299" s="581">
        <v>22.5</v>
      </c>
      <c r="G299" s="577">
        <v>99.72222222222221</v>
      </c>
      <c r="H299" s="8"/>
      <c r="I299" s="8"/>
      <c r="J299" s="8"/>
      <c r="K299" s="8"/>
      <c r="L299" s="8"/>
      <c r="M299" s="8"/>
      <c r="N299" s="8"/>
      <c r="O299" s="8"/>
      <c r="P299" s="10"/>
      <c r="Q299" s="8" t="e">
        <f>#REF!*P299/1000</f>
        <v>#REF!</v>
      </c>
      <c r="R299" s="692" t="s">
        <v>107</v>
      </c>
      <c r="S299" s="165">
        <v>130</v>
      </c>
      <c r="T299" s="165"/>
      <c r="U299" s="581">
        <v>1.4166666666666665</v>
      </c>
      <c r="V299" s="581">
        <v>0.6666666666666665</v>
      </c>
      <c r="W299" s="581">
        <v>27</v>
      </c>
      <c r="X299" s="577">
        <f>U299*4+V299*9+W299*4</f>
        <v>119.66666666666666</v>
      </c>
      <c r="Y299" s="10"/>
      <c r="Z299" s="10"/>
      <c r="AA299" s="10"/>
      <c r="AB299" s="10"/>
      <c r="AC299" s="10"/>
      <c r="AD299" s="10"/>
      <c r="AE299" s="10"/>
      <c r="AF299" s="10"/>
      <c r="AG299" s="651"/>
      <c r="AM299" s="20"/>
      <c r="AN299" s="20"/>
      <c r="AO299" s="20"/>
      <c r="AP299" s="20"/>
      <c r="AQ299" s="20"/>
      <c r="AR299" s="20"/>
      <c r="AS299" s="20"/>
    </row>
    <row r="300" spans="1:37" s="5" customFormat="1" ht="24.75" customHeight="1">
      <c r="A300" s="664" t="s">
        <v>699</v>
      </c>
      <c r="B300" s="23">
        <v>125</v>
      </c>
      <c r="C300" s="23"/>
      <c r="D300" s="24">
        <v>4.1</v>
      </c>
      <c r="E300" s="24">
        <v>8.8</v>
      </c>
      <c r="F300" s="24">
        <v>12</v>
      </c>
      <c r="G300" s="28">
        <f>F300*4+E300*9+D300*4</f>
        <v>143.6</v>
      </c>
      <c r="H300" s="8"/>
      <c r="I300" s="8"/>
      <c r="J300" s="8"/>
      <c r="K300" s="8"/>
      <c r="L300" s="8"/>
      <c r="M300" s="8"/>
      <c r="N300" s="8"/>
      <c r="O300" s="8"/>
      <c r="P300" s="10"/>
      <c r="Q300" s="8" t="e">
        <f>#REF!*P300/1000</f>
        <v>#REF!</v>
      </c>
      <c r="R300" s="664" t="s">
        <v>699</v>
      </c>
      <c r="S300" s="23">
        <v>125</v>
      </c>
      <c r="T300" s="23"/>
      <c r="U300" s="24">
        <v>4.1</v>
      </c>
      <c r="V300" s="24">
        <v>8.8</v>
      </c>
      <c r="W300" s="24">
        <v>12</v>
      </c>
      <c r="X300" s="28">
        <f>W300*4+V300*9+U300*4</f>
        <v>143.6</v>
      </c>
      <c r="Y300" s="10"/>
      <c r="Z300" s="10"/>
      <c r="AA300" s="10"/>
      <c r="AB300" s="10"/>
      <c r="AC300" s="10"/>
      <c r="AD300" s="10"/>
      <c r="AE300" s="10"/>
      <c r="AF300" s="10"/>
      <c r="AG300" s="651"/>
      <c r="AH300" s="20"/>
      <c r="AI300" s="20"/>
      <c r="AJ300" s="20"/>
      <c r="AK300" s="20"/>
    </row>
    <row r="301" spans="1:256" s="5" customFormat="1" ht="24.75" customHeight="1">
      <c r="A301" s="681" t="s">
        <v>557</v>
      </c>
      <c r="B301" s="681"/>
      <c r="C301" s="681"/>
      <c r="D301" s="661">
        <f>D290+D298</f>
        <v>30.321984126984127</v>
      </c>
      <c r="E301" s="661">
        <f>E290+E298</f>
        <v>31.715555555555554</v>
      </c>
      <c r="F301" s="661">
        <f>F290+F298</f>
        <v>105.04</v>
      </c>
      <c r="G301" s="661">
        <f>G290+G298</f>
        <v>826.8179365079365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8" t="e">
        <f>#REF!*P301/1000</f>
        <v>#REF!</v>
      </c>
      <c r="R301" s="1165" t="s">
        <v>557</v>
      </c>
      <c r="S301" s="1166"/>
      <c r="T301" s="1167"/>
      <c r="U301" s="661">
        <f>U290+U298</f>
        <v>33.17666666666666</v>
      </c>
      <c r="V301" s="661">
        <f>V290+V298</f>
        <v>32.738888888888894</v>
      </c>
      <c r="W301" s="661">
        <f>W290+W298</f>
        <v>127.32333333333332</v>
      </c>
      <c r="X301" s="661">
        <f>X290+X298</f>
        <v>936.5799999999999</v>
      </c>
      <c r="Y301" s="10"/>
      <c r="Z301" s="10"/>
      <c r="AA301" s="10"/>
      <c r="AB301" s="10"/>
      <c r="AC301" s="10"/>
      <c r="AD301" s="10"/>
      <c r="AE301" s="10"/>
      <c r="AF301" s="10"/>
      <c r="AG301" s="734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</row>
    <row r="302" spans="1:45" s="5" customFormat="1" ht="24.75" customHeight="1">
      <c r="A302" s="681"/>
      <c r="B302" s="681"/>
      <c r="C302" s="681"/>
      <c r="D302" s="681"/>
      <c r="E302" s="681"/>
      <c r="F302" s="681"/>
      <c r="G302" s="681"/>
      <c r="H302" s="10"/>
      <c r="I302" s="10"/>
      <c r="J302" s="10"/>
      <c r="K302" s="10"/>
      <c r="L302" s="10"/>
      <c r="M302" s="10"/>
      <c r="N302" s="10"/>
      <c r="O302" s="10"/>
      <c r="P302" s="10"/>
      <c r="Q302" s="8" t="e">
        <f>#REF!*P302/1000</f>
        <v>#REF!</v>
      </c>
      <c r="R302" s="1154" t="s">
        <v>688</v>
      </c>
      <c r="S302" s="1155"/>
      <c r="T302" s="1156"/>
      <c r="U302" s="659">
        <f>U303+U304+U306+U307+U308+U309</f>
        <v>27.66</v>
      </c>
      <c r="V302" s="659">
        <f>V303+V304+V306+V307+V308+V309</f>
        <v>23.272222222222226</v>
      </c>
      <c r="W302" s="659">
        <f>W303+W304+W306+W307+W308+W309</f>
        <v>88.32333333333332</v>
      </c>
      <c r="X302" s="661">
        <f>X303+X304+X306+X307+X308+X309</f>
        <v>673.3133333333333</v>
      </c>
      <c r="Y302" s="8"/>
      <c r="Z302" s="8"/>
      <c r="AA302" s="8"/>
      <c r="AB302" s="8"/>
      <c r="AC302" s="8"/>
      <c r="AD302" s="8"/>
      <c r="AE302" s="8"/>
      <c r="AF302" s="8"/>
      <c r="AG302" s="734"/>
      <c r="AH302" s="20"/>
      <c r="AI302" s="20"/>
      <c r="AJ302" s="20"/>
      <c r="AK302" s="20"/>
      <c r="AM302" s="20"/>
      <c r="AN302" s="20"/>
      <c r="AO302" s="20"/>
      <c r="AP302" s="20"/>
      <c r="AQ302" s="20"/>
      <c r="AR302" s="20"/>
      <c r="AS302" s="20"/>
    </row>
    <row r="303" spans="1:33" ht="24.75" customHeight="1">
      <c r="A303" s="1154" t="s">
        <v>689</v>
      </c>
      <c r="B303" s="1155"/>
      <c r="C303" s="1155"/>
      <c r="D303" s="1155"/>
      <c r="E303" s="1155"/>
      <c r="F303" s="1155"/>
      <c r="G303" s="1156"/>
      <c r="H303" s="8"/>
      <c r="I303" s="8"/>
      <c r="J303" s="8"/>
      <c r="K303" s="8"/>
      <c r="L303" s="8"/>
      <c r="M303" s="8"/>
      <c r="N303" s="8"/>
      <c r="O303" s="8"/>
      <c r="P303" s="587">
        <v>37.05</v>
      </c>
      <c r="Q303" s="8" t="e">
        <f>#REF!*P303/1000</f>
        <v>#REF!</v>
      </c>
      <c r="R303" s="669" t="s">
        <v>153</v>
      </c>
      <c r="S303" s="23">
        <v>40</v>
      </c>
      <c r="T303" s="23"/>
      <c r="U303" s="24">
        <v>4.78</v>
      </c>
      <c r="V303" s="24">
        <v>4.05</v>
      </c>
      <c r="W303" s="24">
        <v>0.25</v>
      </c>
      <c r="X303" s="28">
        <v>56.5</v>
      </c>
      <c r="Y303" s="38"/>
      <c r="Z303" s="38"/>
      <c r="AA303" s="38"/>
      <c r="AB303" s="38"/>
      <c r="AC303" s="38"/>
      <c r="AD303" s="38"/>
      <c r="AE303" s="38"/>
      <c r="AF303" s="38"/>
      <c r="AG303" s="734"/>
    </row>
    <row r="304" spans="1:256" s="5" customFormat="1" ht="24.75" customHeight="1">
      <c r="A304" s="681" t="s">
        <v>771</v>
      </c>
      <c r="B304" s="681" t="s">
        <v>562</v>
      </c>
      <c r="C304" s="681"/>
      <c r="D304" s="681">
        <v>6.8</v>
      </c>
      <c r="E304" s="681">
        <v>3.9</v>
      </c>
      <c r="F304" s="681">
        <v>10.2</v>
      </c>
      <c r="G304" s="681">
        <v>103</v>
      </c>
      <c r="H304" s="38"/>
      <c r="I304" s="38"/>
      <c r="J304" s="38"/>
      <c r="K304" s="38"/>
      <c r="L304" s="38"/>
      <c r="M304" s="38"/>
      <c r="N304" s="38"/>
      <c r="O304" s="38"/>
      <c r="P304" s="587">
        <v>12.48</v>
      </c>
      <c r="Q304" s="8" t="e">
        <f>#REF!*P304/1000</f>
        <v>#REF!</v>
      </c>
      <c r="R304" s="669" t="s">
        <v>769</v>
      </c>
      <c r="S304" s="23">
        <v>120</v>
      </c>
      <c r="T304" s="23"/>
      <c r="U304" s="582">
        <v>11.7</v>
      </c>
      <c r="V304" s="582">
        <v>12.8</v>
      </c>
      <c r="W304" s="582">
        <v>14.2</v>
      </c>
      <c r="X304" s="577">
        <f>W304*4+V304*9+U304*4</f>
        <v>218.8</v>
      </c>
      <c r="Y304" s="38">
        <v>0.86</v>
      </c>
      <c r="Z304" s="38">
        <v>0.02</v>
      </c>
      <c r="AA304" s="38">
        <v>10.2</v>
      </c>
      <c r="AB304" s="38">
        <v>0</v>
      </c>
      <c r="AC304" s="38">
        <v>58.64</v>
      </c>
      <c r="AD304" s="38">
        <v>42.54</v>
      </c>
      <c r="AE304" s="38">
        <v>6.74</v>
      </c>
      <c r="AF304" s="38">
        <v>0.09</v>
      </c>
      <c r="AG304" s="651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</row>
    <row r="305" spans="1:33" ht="24.75" customHeight="1">
      <c r="A305" s="681"/>
      <c r="B305" s="681"/>
      <c r="C305" s="681"/>
      <c r="D305" s="681"/>
      <c r="E305" s="681"/>
      <c r="F305" s="681"/>
      <c r="G305" s="681"/>
      <c r="H305" s="38"/>
      <c r="I305" s="38"/>
      <c r="J305" s="38"/>
      <c r="K305" s="38"/>
      <c r="L305" s="38"/>
      <c r="M305" s="38"/>
      <c r="N305" s="38"/>
      <c r="O305" s="38"/>
      <c r="P305" s="735">
        <v>356.71</v>
      </c>
      <c r="Q305" s="8" t="e">
        <f>#REF!*P305/1000</f>
        <v>#REF!</v>
      </c>
      <c r="R305" s="664" t="s">
        <v>608</v>
      </c>
      <c r="S305" s="23">
        <v>200</v>
      </c>
      <c r="T305" s="23"/>
      <c r="U305" s="24">
        <v>4.555555555555555</v>
      </c>
      <c r="V305" s="24">
        <v>4.666666666666667</v>
      </c>
      <c r="W305" s="24">
        <v>14.333333333333334</v>
      </c>
      <c r="X305" s="28">
        <v>117.77777777777777</v>
      </c>
      <c r="Y305" s="41"/>
      <c r="Z305" s="41"/>
      <c r="AA305" s="41"/>
      <c r="AB305" s="41"/>
      <c r="AC305" s="41"/>
      <c r="AD305" s="41"/>
      <c r="AE305" s="41"/>
      <c r="AF305" s="41"/>
      <c r="AG305" s="734"/>
    </row>
    <row r="306" spans="1:33" ht="24.75" customHeight="1">
      <c r="A306" s="681"/>
      <c r="B306" s="681"/>
      <c r="C306" s="681"/>
      <c r="D306" s="681"/>
      <c r="E306" s="681"/>
      <c r="F306" s="681"/>
      <c r="G306" s="681"/>
      <c r="H306" s="23"/>
      <c r="I306" s="23"/>
      <c r="J306" s="23"/>
      <c r="K306" s="23"/>
      <c r="L306" s="23"/>
      <c r="M306" s="23"/>
      <c r="N306" s="23"/>
      <c r="O306" s="23"/>
      <c r="P306" s="10"/>
      <c r="Q306" s="10"/>
      <c r="R306" s="664" t="s">
        <v>770</v>
      </c>
      <c r="S306" s="23">
        <v>200</v>
      </c>
      <c r="T306" s="23"/>
      <c r="U306" s="582">
        <v>4</v>
      </c>
      <c r="V306" s="582">
        <v>5.222222222222222</v>
      </c>
      <c r="W306" s="582">
        <v>18.333333333333332</v>
      </c>
      <c r="X306" s="577">
        <v>136.33333333333334</v>
      </c>
      <c r="Y306" s="38"/>
      <c r="Z306" s="38"/>
      <c r="AA306" s="38"/>
      <c r="AB306" s="38"/>
      <c r="AC306" s="38"/>
      <c r="AD306" s="38"/>
      <c r="AE306" s="38"/>
      <c r="AF306" s="38"/>
      <c r="AG306" s="734"/>
    </row>
    <row r="307" spans="1:33" ht="24.75" customHeight="1">
      <c r="A307" s="681"/>
      <c r="B307" s="681"/>
      <c r="C307" s="681"/>
      <c r="D307" s="681"/>
      <c r="E307" s="681"/>
      <c r="F307" s="681"/>
      <c r="G307" s="681"/>
      <c r="H307" s="24">
        <v>0.63</v>
      </c>
      <c r="I307" s="24">
        <v>0.18</v>
      </c>
      <c r="J307" s="24">
        <v>66.1</v>
      </c>
      <c r="K307" s="24">
        <v>0.29</v>
      </c>
      <c r="L307" s="24">
        <v>156.87</v>
      </c>
      <c r="M307" s="24">
        <v>190.37</v>
      </c>
      <c r="N307" s="24">
        <v>47.98</v>
      </c>
      <c r="O307" s="24">
        <v>1.23</v>
      </c>
      <c r="P307" s="582"/>
      <c r="Q307" s="38" t="e">
        <f>SUM(Q308:Q321)</f>
        <v>#REF!</v>
      </c>
      <c r="R307" s="678" t="s">
        <v>687</v>
      </c>
      <c r="S307" s="463">
        <v>200</v>
      </c>
      <c r="T307" s="463"/>
      <c r="U307" s="165">
        <v>0.4</v>
      </c>
      <c r="V307" s="581">
        <v>0</v>
      </c>
      <c r="W307" s="581">
        <v>19.6</v>
      </c>
      <c r="X307" s="577">
        <f>U307*4+V307*9+W307*4</f>
        <v>80</v>
      </c>
      <c r="Y307" s="38"/>
      <c r="Z307" s="38"/>
      <c r="AA307" s="38"/>
      <c r="AB307" s="38"/>
      <c r="AC307" s="38"/>
      <c r="AD307" s="38"/>
      <c r="AE307" s="38"/>
      <c r="AF307" s="38"/>
      <c r="AG307" s="734"/>
    </row>
    <row r="308" spans="1:45" ht="24.75" customHeight="1">
      <c r="A308" s="681"/>
      <c r="B308" s="681"/>
      <c r="C308" s="681"/>
      <c r="D308" s="681"/>
      <c r="E308" s="681"/>
      <c r="F308" s="681"/>
      <c r="G308" s="681"/>
      <c r="H308" s="38"/>
      <c r="I308" s="38"/>
      <c r="J308" s="38"/>
      <c r="K308" s="38"/>
      <c r="L308" s="38"/>
      <c r="M308" s="38"/>
      <c r="N308" s="38"/>
      <c r="O308" s="38"/>
      <c r="P308" s="587">
        <v>37.57</v>
      </c>
      <c r="Q308" s="8" t="e">
        <f>#REF!*P308/1000</f>
        <v>#REF!</v>
      </c>
      <c r="R308" s="675" t="s">
        <v>19</v>
      </c>
      <c r="S308" s="164">
        <v>40</v>
      </c>
      <c r="T308" s="164"/>
      <c r="U308" s="582">
        <v>3.48</v>
      </c>
      <c r="V308" s="582">
        <v>0.6</v>
      </c>
      <c r="W308" s="582">
        <v>18.84</v>
      </c>
      <c r="X308" s="577">
        <v>94.67999999999998</v>
      </c>
      <c r="Y308" s="38"/>
      <c r="Z308" s="38"/>
      <c r="AA308" s="38"/>
      <c r="AB308" s="38"/>
      <c r="AC308" s="38"/>
      <c r="AD308" s="38"/>
      <c r="AE308" s="38"/>
      <c r="AF308" s="38"/>
      <c r="AG308" s="734"/>
      <c r="AM308" s="5"/>
      <c r="AN308" s="5"/>
      <c r="AO308" s="5"/>
      <c r="AP308" s="5"/>
      <c r="AQ308" s="5"/>
      <c r="AR308" s="5"/>
      <c r="AS308" s="5"/>
    </row>
    <row r="309" spans="1:45" ht="24.75" customHeight="1">
      <c r="A309" s="681"/>
      <c r="B309" s="681"/>
      <c r="C309" s="681"/>
      <c r="D309" s="681"/>
      <c r="E309" s="681"/>
      <c r="F309" s="681"/>
      <c r="G309" s="681"/>
      <c r="H309" s="28"/>
      <c r="I309" s="28"/>
      <c r="J309" s="28"/>
      <c r="K309" s="28"/>
      <c r="L309" s="28"/>
      <c r="M309" s="28"/>
      <c r="N309" s="28"/>
      <c r="O309" s="28"/>
      <c r="P309" s="587">
        <v>51.1</v>
      </c>
      <c r="Q309" s="8" t="e">
        <f>#REF!*P309/1000</f>
        <v>#REF!</v>
      </c>
      <c r="R309" s="676" t="s">
        <v>22</v>
      </c>
      <c r="S309" s="23">
        <v>50</v>
      </c>
      <c r="T309" s="23"/>
      <c r="U309" s="24">
        <v>3.3</v>
      </c>
      <c r="V309" s="24">
        <v>0.6000000000000001</v>
      </c>
      <c r="W309" s="24">
        <v>17.1</v>
      </c>
      <c r="X309" s="28">
        <v>86.99999999999999</v>
      </c>
      <c r="Y309" s="38"/>
      <c r="Z309" s="38"/>
      <c r="AA309" s="38"/>
      <c r="AB309" s="38"/>
      <c r="AC309" s="38"/>
      <c r="AD309" s="38"/>
      <c r="AE309" s="38"/>
      <c r="AF309" s="38"/>
      <c r="AG309" s="734"/>
      <c r="AH309" s="5"/>
      <c r="AI309" s="5"/>
      <c r="AJ309" s="597"/>
      <c r="AK309" s="5"/>
      <c r="AM309" s="5"/>
      <c r="AN309" s="5"/>
      <c r="AO309" s="5"/>
      <c r="AP309" s="5"/>
      <c r="AQ309" s="5"/>
      <c r="AR309" s="5"/>
      <c r="AS309" s="5"/>
    </row>
    <row r="310" spans="1:256" ht="24.75" customHeight="1">
      <c r="A310" s="681"/>
      <c r="B310" s="681"/>
      <c r="C310" s="681"/>
      <c r="D310" s="681"/>
      <c r="E310" s="681"/>
      <c r="F310" s="681"/>
      <c r="G310" s="681"/>
      <c r="H310" s="577"/>
      <c r="I310" s="577"/>
      <c r="J310" s="577"/>
      <c r="K310" s="577"/>
      <c r="L310" s="577"/>
      <c r="M310" s="577"/>
      <c r="N310" s="577"/>
      <c r="O310" s="577"/>
      <c r="P310" s="587">
        <v>37.57</v>
      </c>
      <c r="Q310" s="8" t="e">
        <f>#REF!*P310/1000</f>
        <v>#REF!</v>
      </c>
      <c r="R310" s="1154" t="s">
        <v>755</v>
      </c>
      <c r="S310" s="1155"/>
      <c r="T310" s="1156"/>
      <c r="U310" s="659">
        <f>U311+U312</f>
        <v>5.516666666666666</v>
      </c>
      <c r="V310" s="659">
        <f>V311+V312</f>
        <v>9.466666666666667</v>
      </c>
      <c r="W310" s="659">
        <f>W311+W312</f>
        <v>39</v>
      </c>
      <c r="X310" s="661">
        <f>X311+X312</f>
        <v>263.26666666666665</v>
      </c>
      <c r="Y310" s="10"/>
      <c r="Z310" s="10"/>
      <c r="AA310" s="10"/>
      <c r="AB310" s="10"/>
      <c r="AC310" s="10"/>
      <c r="AD310" s="10"/>
      <c r="AE310" s="10"/>
      <c r="AF310" s="10"/>
      <c r="AG310" s="688"/>
      <c r="AH310" s="5"/>
      <c r="AI310" s="5"/>
      <c r="AJ310" s="5"/>
      <c r="AK310" s="5"/>
      <c r="AL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ht="24.75" customHeight="1">
      <c r="A311" s="681"/>
      <c r="B311" s="681"/>
      <c r="C311" s="681"/>
      <c r="D311" s="681"/>
      <c r="E311" s="681"/>
      <c r="F311" s="681"/>
      <c r="G311" s="681"/>
      <c r="H311" s="8"/>
      <c r="I311" s="8"/>
      <c r="J311" s="8"/>
      <c r="K311" s="8"/>
      <c r="L311" s="8"/>
      <c r="M311" s="8"/>
      <c r="N311" s="8"/>
      <c r="O311" s="8"/>
      <c r="P311" s="10"/>
      <c r="Q311" s="8" t="e">
        <f>#REF!*P311/1000</f>
        <v>#REF!</v>
      </c>
      <c r="R311" s="692" t="s">
        <v>107</v>
      </c>
      <c r="S311" s="165">
        <v>130</v>
      </c>
      <c r="T311" s="165"/>
      <c r="U311" s="581">
        <v>1.4166666666666665</v>
      </c>
      <c r="V311" s="581">
        <v>0.6666666666666665</v>
      </c>
      <c r="W311" s="581">
        <v>27</v>
      </c>
      <c r="X311" s="577">
        <f>U311*4+V311*9+W311*4</f>
        <v>119.66666666666666</v>
      </c>
      <c r="Y311" s="10"/>
      <c r="Z311" s="10"/>
      <c r="AA311" s="10"/>
      <c r="AB311" s="10"/>
      <c r="AC311" s="10"/>
      <c r="AD311" s="10"/>
      <c r="AE311" s="10"/>
      <c r="AF311" s="10"/>
      <c r="AL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5" customFormat="1" ht="24.75" customHeight="1">
      <c r="A312" s="681"/>
      <c r="B312" s="681"/>
      <c r="C312" s="681"/>
      <c r="D312" s="681"/>
      <c r="E312" s="681"/>
      <c r="F312" s="681"/>
      <c r="G312" s="681"/>
      <c r="H312" s="10"/>
      <c r="I312" s="10"/>
      <c r="J312" s="10"/>
      <c r="K312" s="10"/>
      <c r="L312" s="10"/>
      <c r="M312" s="10"/>
      <c r="N312" s="10"/>
      <c r="O312" s="10"/>
      <c r="P312" s="10"/>
      <c r="Q312" s="8" t="e">
        <f>#REF!*P312/1000</f>
        <v>#REF!</v>
      </c>
      <c r="R312" s="664" t="s">
        <v>699</v>
      </c>
      <c r="S312" s="23">
        <v>125</v>
      </c>
      <c r="T312" s="23"/>
      <c r="U312" s="24">
        <v>4.1</v>
      </c>
      <c r="V312" s="24">
        <v>8.8</v>
      </c>
      <c r="W312" s="24">
        <v>12</v>
      </c>
      <c r="X312" s="28">
        <f>W312*4+V312*9+U312*4</f>
        <v>143.6</v>
      </c>
      <c r="Y312" s="7">
        <v>0</v>
      </c>
      <c r="Z312" s="7">
        <v>0.1</v>
      </c>
      <c r="AA312" s="7">
        <v>0</v>
      </c>
      <c r="AB312" s="7">
        <v>0</v>
      </c>
      <c r="AC312" s="7">
        <v>4.1</v>
      </c>
      <c r="AD312" s="7">
        <v>13.3</v>
      </c>
      <c r="AE312" s="7">
        <v>4</v>
      </c>
      <c r="AF312" s="7">
        <v>0.1</v>
      </c>
      <c r="AG312" s="622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</row>
    <row r="313" spans="1:256" s="5" customFormat="1" ht="24.75" customHeight="1">
      <c r="A313" s="681"/>
      <c r="B313" s="681"/>
      <c r="C313" s="681"/>
      <c r="D313" s="681"/>
      <c r="E313" s="681"/>
      <c r="F313" s="681"/>
      <c r="G313" s="681"/>
      <c r="H313" s="10"/>
      <c r="I313" s="10"/>
      <c r="J313" s="10"/>
      <c r="K313" s="10"/>
      <c r="L313" s="10"/>
      <c r="M313" s="10"/>
      <c r="N313" s="10"/>
      <c r="O313" s="10"/>
      <c r="P313" s="10"/>
      <c r="Q313" s="8" t="e">
        <f>#REF!*P313/1000</f>
        <v>#REF!</v>
      </c>
      <c r="R313" s="1165" t="s">
        <v>557</v>
      </c>
      <c r="S313" s="1166"/>
      <c r="T313" s="1167"/>
      <c r="U313" s="661">
        <f>U302+U310</f>
        <v>33.17666666666666</v>
      </c>
      <c r="V313" s="661">
        <f>V302+V310</f>
        <v>32.738888888888894</v>
      </c>
      <c r="W313" s="661">
        <f>W302+W310</f>
        <v>127.32333333333332</v>
      </c>
      <c r="X313" s="661">
        <f>X302+X310</f>
        <v>936.5799999999999</v>
      </c>
      <c r="Y313" s="691"/>
      <c r="Z313" s="691"/>
      <c r="AA313" s="691"/>
      <c r="AB313" s="691"/>
      <c r="AC313" s="691"/>
      <c r="AD313" s="691"/>
      <c r="AE313" s="691"/>
      <c r="AF313" s="691"/>
      <c r="AG313" s="651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  <c r="IV313" s="20"/>
    </row>
    <row r="314" spans="1:33" ht="24.75" customHeight="1">
      <c r="A314" s="1151" t="s">
        <v>772</v>
      </c>
      <c r="B314" s="1152"/>
      <c r="C314" s="1152"/>
      <c r="D314" s="1152"/>
      <c r="E314" s="1152"/>
      <c r="F314" s="1152"/>
      <c r="G314" s="1152"/>
      <c r="H314" s="1152"/>
      <c r="I314" s="1152"/>
      <c r="J314" s="1152"/>
      <c r="K314" s="1152"/>
      <c r="L314" s="1152"/>
      <c r="M314" s="1152"/>
      <c r="N314" s="1152"/>
      <c r="O314" s="1152"/>
      <c r="P314" s="1152"/>
      <c r="Q314" s="1152"/>
      <c r="R314" s="1152"/>
      <c r="S314" s="1152"/>
      <c r="T314" s="1152"/>
      <c r="U314" s="1152"/>
      <c r="V314" s="1152"/>
      <c r="W314" s="1152"/>
      <c r="X314" s="1153"/>
      <c r="Y314" s="16"/>
      <c r="Z314" s="16"/>
      <c r="AA314" s="16"/>
      <c r="AB314" s="16"/>
      <c r="AC314" s="16"/>
      <c r="AD314" s="16"/>
      <c r="AE314" s="16"/>
      <c r="AF314" s="16"/>
      <c r="AG314" s="652"/>
    </row>
    <row r="315" spans="1:34" ht="20.25">
      <c r="A315" s="35" t="s">
        <v>779</v>
      </c>
      <c r="F315" s="1161" t="s">
        <v>802</v>
      </c>
      <c r="G315" s="1161"/>
      <c r="H315" s="1161"/>
      <c r="I315" s="1161"/>
      <c r="J315" s="1161"/>
      <c r="K315" s="1161"/>
      <c r="L315" s="1161"/>
      <c r="M315" s="1161"/>
      <c r="N315" s="1161"/>
      <c r="O315" s="1161"/>
      <c r="P315" s="1161"/>
      <c r="Q315" s="1161"/>
      <c r="R315" s="1161"/>
      <c r="S315" s="1161"/>
      <c r="T315" s="1161"/>
      <c r="U315" s="1161"/>
      <c r="V315" s="1161"/>
      <c r="W315" s="1161"/>
      <c r="X315" s="1161"/>
      <c r="Y315" s="772"/>
      <c r="Z315" s="772"/>
      <c r="AA315" s="772"/>
      <c r="AB315" s="772"/>
      <c r="AC315" s="772"/>
      <c r="AD315" s="772"/>
      <c r="AE315" s="772"/>
      <c r="AF315" s="772"/>
      <c r="AG315" s="772"/>
      <c r="AH315" s="772"/>
    </row>
    <row r="316" spans="1:45" ht="22.5" customHeight="1">
      <c r="A316" s="1158" t="s">
        <v>803</v>
      </c>
      <c r="B316" s="1158"/>
      <c r="C316" s="1158"/>
      <c r="D316" s="1158"/>
      <c r="E316" s="1158"/>
      <c r="F316" s="1158"/>
      <c r="G316" s="1158"/>
      <c r="H316" s="1158"/>
      <c r="I316" s="1158"/>
      <c r="J316" s="1158"/>
      <c r="K316" s="1158"/>
      <c r="L316" s="1158"/>
      <c r="M316" s="1158"/>
      <c r="N316" s="1158"/>
      <c r="O316" s="1158"/>
      <c r="P316" s="1158"/>
      <c r="Q316" s="1158"/>
      <c r="R316" s="1158"/>
      <c r="S316" s="1158"/>
      <c r="T316" s="1158"/>
      <c r="U316" s="1158"/>
      <c r="V316" s="1158"/>
      <c r="W316" s="1158"/>
      <c r="X316" s="1158"/>
      <c r="Y316" s="652"/>
      <c r="Z316" s="652"/>
      <c r="AA316" s="652"/>
      <c r="AB316" s="652"/>
      <c r="AC316" s="652"/>
      <c r="AD316" s="652"/>
      <c r="AE316" s="652"/>
      <c r="AF316" s="652"/>
      <c r="AM316" s="5"/>
      <c r="AN316" s="5"/>
      <c r="AO316" s="5"/>
      <c r="AP316" s="5"/>
      <c r="AQ316" s="5"/>
      <c r="AR316" s="5"/>
      <c r="AS316" s="5"/>
    </row>
    <row r="317" spans="17:256" ht="12.75">
      <c r="Q317" s="650"/>
      <c r="AG317" s="674"/>
      <c r="AL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33" ht="21" customHeight="1">
      <c r="A318" s="1159" t="s">
        <v>662</v>
      </c>
      <c r="B318" s="1160"/>
      <c r="C318" s="1160"/>
      <c r="D318" s="1160"/>
      <c r="E318" s="1160"/>
      <c r="F318" s="1160"/>
      <c r="G318" s="1160"/>
      <c r="H318" s="1160"/>
      <c r="I318" s="1160"/>
      <c r="J318" s="1160"/>
      <c r="K318" s="1160"/>
      <c r="L318" s="1160"/>
      <c r="M318" s="1160"/>
      <c r="N318" s="1160"/>
      <c r="O318" s="1160"/>
      <c r="P318" s="1160"/>
      <c r="Q318" s="1160"/>
      <c r="R318" s="1160"/>
      <c r="S318" s="1160"/>
      <c r="T318" s="1160"/>
      <c r="U318" s="1160"/>
      <c r="V318" s="1160"/>
      <c r="W318" s="1160"/>
      <c r="X318" s="1160"/>
      <c r="Y318" s="653"/>
      <c r="Z318" s="653"/>
      <c r="AA318" s="653"/>
      <c r="AB318" s="653"/>
      <c r="AC318" s="653"/>
      <c r="AD318" s="653"/>
      <c r="AE318" s="653"/>
      <c r="AF318" s="653"/>
      <c r="AG318" s="688"/>
    </row>
    <row r="319" spans="1:256" s="5" customFormat="1" ht="24.75" customHeight="1">
      <c r="A319" s="1124" t="s">
        <v>773</v>
      </c>
      <c r="B319" s="1125"/>
      <c r="C319" s="1125"/>
      <c r="D319" s="1125"/>
      <c r="E319" s="1125"/>
      <c r="F319" s="1125"/>
      <c r="G319" s="1126"/>
      <c r="H319" s="10"/>
      <c r="I319" s="10"/>
      <c r="J319" s="10"/>
      <c r="K319" s="10"/>
      <c r="L319" s="10"/>
      <c r="M319" s="10"/>
      <c r="N319" s="10"/>
      <c r="O319" s="10"/>
      <c r="P319" s="587">
        <v>37.05</v>
      </c>
      <c r="Q319" s="8" t="e">
        <f>#REF!*P319/1000</f>
        <v>#REF!</v>
      </c>
      <c r="R319" s="1124" t="s">
        <v>774</v>
      </c>
      <c r="S319" s="1125"/>
      <c r="T319" s="1125"/>
      <c r="U319" s="1125"/>
      <c r="V319" s="1125"/>
      <c r="W319" s="1125"/>
      <c r="X319" s="1126"/>
      <c r="Y319" s="659">
        <f aca="true" t="shared" si="22" ref="Y319:AF319">Y320+Y321</f>
        <v>13.2</v>
      </c>
      <c r="Z319" s="659">
        <f t="shared" si="22"/>
        <v>0.07</v>
      </c>
      <c r="AA319" s="659">
        <f t="shared" si="22"/>
        <v>10</v>
      </c>
      <c r="AB319" s="659">
        <f t="shared" si="22"/>
        <v>0.55</v>
      </c>
      <c r="AC319" s="659">
        <f t="shared" si="22"/>
        <v>143</v>
      </c>
      <c r="AD319" s="659">
        <f t="shared" si="22"/>
        <v>113.6</v>
      </c>
      <c r="AE319" s="659">
        <f t="shared" si="22"/>
        <v>50.6</v>
      </c>
      <c r="AF319" s="659">
        <f t="shared" si="22"/>
        <v>1.9500000000000002</v>
      </c>
      <c r="AG319" s="651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</row>
    <row r="320" spans="1:33" ht="24.75" customHeight="1">
      <c r="A320" s="1070" t="s">
        <v>14</v>
      </c>
      <c r="B320" s="1113" t="s">
        <v>666</v>
      </c>
      <c r="C320" s="1070" t="s">
        <v>552</v>
      </c>
      <c r="D320" s="1070"/>
      <c r="E320" s="1070"/>
      <c r="F320" s="1070"/>
      <c r="G320" s="1070"/>
      <c r="H320" s="8"/>
      <c r="I320" s="8"/>
      <c r="J320" s="8"/>
      <c r="K320" s="8"/>
      <c r="L320" s="8"/>
      <c r="M320" s="8"/>
      <c r="N320" s="8"/>
      <c r="O320" s="8"/>
      <c r="P320" s="587">
        <v>12.48</v>
      </c>
      <c r="Q320" s="8" t="e">
        <f>#REF!*P320/1000</f>
        <v>#REF!</v>
      </c>
      <c r="R320" s="1070" t="s">
        <v>14</v>
      </c>
      <c r="S320" s="1072" t="s">
        <v>666</v>
      </c>
      <c r="T320" s="1070" t="s">
        <v>552</v>
      </c>
      <c r="U320" s="1070"/>
      <c r="V320" s="1070"/>
      <c r="W320" s="1070"/>
      <c r="X320" s="1070"/>
      <c r="Y320" s="582">
        <v>12.6</v>
      </c>
      <c r="Z320" s="7">
        <v>0.04</v>
      </c>
      <c r="AA320" s="582">
        <v>0</v>
      </c>
      <c r="AB320" s="7">
        <v>0.55</v>
      </c>
      <c r="AC320" s="582">
        <v>19</v>
      </c>
      <c r="AD320" s="582">
        <v>18.6</v>
      </c>
      <c r="AE320" s="582">
        <v>35.6</v>
      </c>
      <c r="AF320" s="582">
        <v>1.85</v>
      </c>
      <c r="AG320" s="674"/>
    </row>
    <row r="321" spans="1:33" ht="23.25" customHeight="1">
      <c r="A321" s="1070"/>
      <c r="B321" s="1114"/>
      <c r="C321" s="1072" t="s">
        <v>168</v>
      </c>
      <c r="D321" s="1070" t="s">
        <v>642</v>
      </c>
      <c r="E321" s="1070" t="s">
        <v>643</v>
      </c>
      <c r="F321" s="1070" t="s">
        <v>644</v>
      </c>
      <c r="G321" s="1070" t="s">
        <v>625</v>
      </c>
      <c r="H321" s="38"/>
      <c r="I321" s="38"/>
      <c r="J321" s="38"/>
      <c r="K321" s="38"/>
      <c r="L321" s="38"/>
      <c r="M321" s="38"/>
      <c r="N321" s="38"/>
      <c r="O321" s="38"/>
      <c r="P321" s="735">
        <v>356.71</v>
      </c>
      <c r="Q321" s="8" t="e">
        <f>#REF!*P321/1000</f>
        <v>#REF!</v>
      </c>
      <c r="R321" s="1070"/>
      <c r="S321" s="1072"/>
      <c r="T321" s="1072" t="s">
        <v>168</v>
      </c>
      <c r="U321" s="1070" t="s">
        <v>642</v>
      </c>
      <c r="V321" s="1070" t="s">
        <v>643</v>
      </c>
      <c r="W321" s="1070" t="s">
        <v>644</v>
      </c>
      <c r="X321" s="1070" t="s">
        <v>625</v>
      </c>
      <c r="Y321" s="38">
        <v>0.6</v>
      </c>
      <c r="Z321" s="38">
        <v>0.03</v>
      </c>
      <c r="AA321" s="38">
        <v>10</v>
      </c>
      <c r="AB321" s="38">
        <v>0</v>
      </c>
      <c r="AC321" s="38">
        <v>124</v>
      </c>
      <c r="AD321" s="38">
        <v>95</v>
      </c>
      <c r="AE321" s="38">
        <v>15</v>
      </c>
      <c r="AF321" s="38">
        <v>0.1</v>
      </c>
      <c r="AG321" s="688"/>
    </row>
    <row r="322" spans="1:33" ht="5.25" customHeight="1" hidden="1">
      <c r="A322" s="1070"/>
      <c r="B322" s="1115"/>
      <c r="C322" s="1072"/>
      <c r="D322" s="1070"/>
      <c r="E322" s="1070"/>
      <c r="F322" s="1070"/>
      <c r="G322" s="1070"/>
      <c r="H322" s="38">
        <v>0.86</v>
      </c>
      <c r="I322" s="38">
        <v>0.02</v>
      </c>
      <c r="J322" s="38">
        <v>10.2</v>
      </c>
      <c r="K322" s="38">
        <v>0</v>
      </c>
      <c r="L322" s="38">
        <v>58.64</v>
      </c>
      <c r="M322" s="38">
        <v>42.54</v>
      </c>
      <c r="N322" s="38">
        <v>6.74</v>
      </c>
      <c r="O322" s="38">
        <v>0.09</v>
      </c>
      <c r="P322" s="7"/>
      <c r="Q322" s="38" t="e">
        <f>SUM(Q323:Q329)</f>
        <v>#REF!</v>
      </c>
      <c r="R322" s="1070"/>
      <c r="S322" s="1072"/>
      <c r="T322" s="1072"/>
      <c r="U322" s="1070"/>
      <c r="V322" s="1070"/>
      <c r="W322" s="1070"/>
      <c r="X322" s="1070"/>
      <c r="Y322" s="680" t="e">
        <f aca="true" t="shared" si="23" ref="Y322:AF322">Y274+Y319</f>
        <v>#REF!</v>
      </c>
      <c r="Z322" s="680" t="e">
        <f t="shared" si="23"/>
        <v>#REF!</v>
      </c>
      <c r="AA322" s="680" t="e">
        <f t="shared" si="23"/>
        <v>#REF!</v>
      </c>
      <c r="AB322" s="680" t="e">
        <f t="shared" si="23"/>
        <v>#REF!</v>
      </c>
      <c r="AC322" s="680" t="e">
        <f t="shared" si="23"/>
        <v>#REF!</v>
      </c>
      <c r="AD322" s="680" t="e">
        <f t="shared" si="23"/>
        <v>#REF!</v>
      </c>
      <c r="AE322" s="680" t="e">
        <f t="shared" si="23"/>
        <v>#REF!</v>
      </c>
      <c r="AF322" s="680" t="e">
        <f t="shared" si="23"/>
        <v>#REF!</v>
      </c>
      <c r="AG322" s="688"/>
    </row>
    <row r="323" spans="1:33" ht="30" customHeight="1">
      <c r="A323" s="1157" t="s">
        <v>677</v>
      </c>
      <c r="B323" s="1157"/>
      <c r="C323" s="1157"/>
      <c r="D323" s="659">
        <f>D324+D325+D326+D327+D328+D329</f>
        <v>25.490000000000002</v>
      </c>
      <c r="E323" s="659">
        <f>E324+E325+E326+E327+E328+E329</f>
        <v>15.31</v>
      </c>
      <c r="F323" s="659">
        <f>F324+F325+F326+F327+F328+F329</f>
        <v>83.43</v>
      </c>
      <c r="G323" s="661">
        <f>G324+G325+G326+G327+G328+G329</f>
        <v>573.39</v>
      </c>
      <c r="H323" s="41"/>
      <c r="I323" s="41"/>
      <c r="J323" s="41"/>
      <c r="K323" s="41"/>
      <c r="L323" s="41"/>
      <c r="M323" s="41"/>
      <c r="N323" s="41"/>
      <c r="O323" s="41"/>
      <c r="P323" s="85">
        <v>230.1</v>
      </c>
      <c r="Q323" s="8" t="e">
        <f>#REF!*P323/1000</f>
        <v>#REF!</v>
      </c>
      <c r="R323" s="1154" t="s">
        <v>677</v>
      </c>
      <c r="S323" s="1155"/>
      <c r="T323" s="1156"/>
      <c r="U323" s="659">
        <v>23.7</v>
      </c>
      <c r="V323" s="659">
        <v>19.7</v>
      </c>
      <c r="W323" s="659">
        <v>94.2</v>
      </c>
      <c r="X323" s="661">
        <v>649</v>
      </c>
      <c r="Y323" s="437"/>
      <c r="Z323" s="437"/>
      <c r="AA323" s="437"/>
      <c r="AB323" s="437"/>
      <c r="AC323" s="437"/>
      <c r="AD323" s="437"/>
      <c r="AE323" s="437"/>
      <c r="AF323" s="437"/>
      <c r="AG323" s="688"/>
    </row>
    <row r="324" spans="1:45" ht="30" customHeight="1">
      <c r="A324" s="460" t="s">
        <v>775</v>
      </c>
      <c r="B324" s="23">
        <v>80</v>
      </c>
      <c r="C324" s="23"/>
      <c r="D324" s="24">
        <v>0.64</v>
      </c>
      <c r="E324" s="24">
        <v>0.08</v>
      </c>
      <c r="F324" s="24">
        <v>2</v>
      </c>
      <c r="G324" s="28">
        <v>11.2</v>
      </c>
      <c r="H324" s="38"/>
      <c r="I324" s="38"/>
      <c r="J324" s="38"/>
      <c r="K324" s="38"/>
      <c r="L324" s="38"/>
      <c r="M324" s="38"/>
      <c r="N324" s="38"/>
      <c r="O324" s="38"/>
      <c r="P324" s="587">
        <v>37.05</v>
      </c>
      <c r="Q324" s="8" t="e">
        <f>#REF!*P324/1000</f>
        <v>#REF!</v>
      </c>
      <c r="R324" s="460" t="s">
        <v>775</v>
      </c>
      <c r="S324" s="23">
        <v>100</v>
      </c>
      <c r="T324" s="23"/>
      <c r="U324" s="24">
        <v>0.8</v>
      </c>
      <c r="V324" s="24">
        <v>0.1</v>
      </c>
      <c r="W324" s="24">
        <v>2.5</v>
      </c>
      <c r="X324" s="28">
        <v>14</v>
      </c>
      <c r="Y324" s="1150" t="s">
        <v>665</v>
      </c>
      <c r="Z324" s="1150"/>
      <c r="AA324" s="1150"/>
      <c r="AB324" s="1150"/>
      <c r="AC324" s="1150"/>
      <c r="AD324" s="1150"/>
      <c r="AE324" s="1150"/>
      <c r="AF324" s="1150"/>
      <c r="AM324" s="5"/>
      <c r="AN324" s="5"/>
      <c r="AO324" s="5"/>
      <c r="AP324" s="5"/>
      <c r="AQ324" s="5"/>
      <c r="AR324" s="5"/>
      <c r="AS324" s="5"/>
    </row>
    <row r="325" spans="1:45" ht="30" customHeight="1">
      <c r="A325" s="704" t="s">
        <v>776</v>
      </c>
      <c r="B325" s="228">
        <v>110</v>
      </c>
      <c r="C325" s="228"/>
      <c r="D325" s="582">
        <v>16</v>
      </c>
      <c r="E325" s="582">
        <v>9.8</v>
      </c>
      <c r="F325" s="582">
        <v>4.5</v>
      </c>
      <c r="G325" s="595">
        <f>F325*4+E325*9+D325*4</f>
        <v>170.2</v>
      </c>
      <c r="H325" s="38"/>
      <c r="I325" s="38"/>
      <c r="J325" s="38"/>
      <c r="K325" s="38"/>
      <c r="L325" s="38"/>
      <c r="M325" s="38"/>
      <c r="N325" s="38"/>
      <c r="O325" s="38"/>
      <c r="P325" s="587">
        <v>37.57</v>
      </c>
      <c r="Q325" s="8" t="e">
        <f>#REF!*P325/1000</f>
        <v>#REF!</v>
      </c>
      <c r="R325" s="704" t="s">
        <v>776</v>
      </c>
      <c r="S325" s="228" t="s">
        <v>618</v>
      </c>
      <c r="T325" s="228"/>
      <c r="U325" s="582">
        <v>17.5</v>
      </c>
      <c r="V325" s="582">
        <v>10.2</v>
      </c>
      <c r="W325" s="582">
        <v>4.8</v>
      </c>
      <c r="X325" s="595">
        <f>W325*4+V325*9+U325*4</f>
        <v>181</v>
      </c>
      <c r="Y325" s="1150" t="s">
        <v>667</v>
      </c>
      <c r="Z325" s="1150"/>
      <c r="AA325" s="1150"/>
      <c r="AB325" s="1150"/>
      <c r="AC325" s="1150" t="s">
        <v>668</v>
      </c>
      <c r="AD325" s="1150"/>
      <c r="AE325" s="1150"/>
      <c r="AF325" s="1150"/>
      <c r="AG325" s="688"/>
      <c r="AH325" s="5"/>
      <c r="AI325" s="5"/>
      <c r="AJ325" s="5"/>
      <c r="AK325" s="5"/>
      <c r="AM325" s="5"/>
      <c r="AN325" s="5"/>
      <c r="AO325" s="5"/>
      <c r="AP325" s="5"/>
      <c r="AQ325" s="5"/>
      <c r="AR325" s="5"/>
      <c r="AS325" s="5"/>
    </row>
    <row r="326" spans="1:256" ht="30" customHeight="1">
      <c r="A326" s="705" t="s">
        <v>619</v>
      </c>
      <c r="B326" s="463">
        <v>180</v>
      </c>
      <c r="C326" s="463"/>
      <c r="D326" s="586">
        <v>3.6</v>
      </c>
      <c r="E326" s="586">
        <v>4.5</v>
      </c>
      <c r="F326" s="586">
        <v>24.120000000000005</v>
      </c>
      <c r="G326" s="28">
        <v>151.38</v>
      </c>
      <c r="H326" s="38"/>
      <c r="I326" s="38"/>
      <c r="J326" s="38"/>
      <c r="K326" s="38"/>
      <c r="L326" s="38"/>
      <c r="M326" s="38"/>
      <c r="N326" s="38"/>
      <c r="O326" s="38"/>
      <c r="P326" s="7"/>
      <c r="Q326" s="8" t="e">
        <f>#REF!*P326/1000</f>
        <v>#REF!</v>
      </c>
      <c r="R326" s="705" t="s">
        <v>619</v>
      </c>
      <c r="S326" s="463">
        <v>200</v>
      </c>
      <c r="T326" s="463"/>
      <c r="U326" s="586">
        <v>4</v>
      </c>
      <c r="V326" s="586">
        <v>5</v>
      </c>
      <c r="W326" s="586">
        <v>25.666666666666668</v>
      </c>
      <c r="X326" s="28">
        <v>163.66666666666669</v>
      </c>
      <c r="Y326" s="56" t="s">
        <v>669</v>
      </c>
      <c r="Z326" s="56" t="s">
        <v>670</v>
      </c>
      <c r="AA326" s="56" t="s">
        <v>671</v>
      </c>
      <c r="AB326" s="56" t="s">
        <v>672</v>
      </c>
      <c r="AC326" s="56" t="s">
        <v>673</v>
      </c>
      <c r="AD326" s="56" t="s">
        <v>674</v>
      </c>
      <c r="AE326" s="56" t="s">
        <v>675</v>
      </c>
      <c r="AF326" s="56" t="s">
        <v>676</v>
      </c>
      <c r="AG326" s="611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ht="30" customHeight="1">
      <c r="A327" s="669" t="s">
        <v>139</v>
      </c>
      <c r="B327" s="23">
        <v>200</v>
      </c>
      <c r="C327" s="23"/>
      <c r="D327" s="24">
        <v>0</v>
      </c>
      <c r="E327" s="24">
        <v>0</v>
      </c>
      <c r="F327" s="24">
        <v>25</v>
      </c>
      <c r="G327" s="576">
        <f>F327*4+E327*9+D327*4</f>
        <v>100</v>
      </c>
      <c r="H327" s="38"/>
      <c r="I327" s="38"/>
      <c r="J327" s="38"/>
      <c r="K327" s="38"/>
      <c r="L327" s="38"/>
      <c r="M327" s="38"/>
      <c r="N327" s="38"/>
      <c r="O327" s="38"/>
      <c r="P327" s="7"/>
      <c r="Q327" s="8" t="e">
        <f>#REF!*P327/1000</f>
        <v>#REF!</v>
      </c>
      <c r="R327" s="669" t="s">
        <v>697</v>
      </c>
      <c r="S327" s="23">
        <v>200</v>
      </c>
      <c r="T327" s="23"/>
      <c r="U327" s="24">
        <v>0</v>
      </c>
      <c r="V327" s="24">
        <v>0</v>
      </c>
      <c r="W327" s="24">
        <v>22</v>
      </c>
      <c r="X327" s="576">
        <f>W327*4+V327*9+U327*4</f>
        <v>88</v>
      </c>
      <c r="Y327" s="659">
        <f aca="true" t="shared" si="24" ref="Y327:AF327">Y328+Y329+Y342+Y345+Y347</f>
        <v>84.2</v>
      </c>
      <c r="Z327" s="659">
        <f t="shared" si="24"/>
        <v>0.245</v>
      </c>
      <c r="AA327" s="659">
        <f t="shared" si="24"/>
        <v>74.4</v>
      </c>
      <c r="AB327" s="659">
        <f t="shared" si="24"/>
        <v>3.8199999999999994</v>
      </c>
      <c r="AC327" s="659">
        <f t="shared" si="24"/>
        <v>60.565</v>
      </c>
      <c r="AD327" s="659">
        <f t="shared" si="24"/>
        <v>257.67499999999995</v>
      </c>
      <c r="AE327" s="659">
        <f t="shared" si="24"/>
        <v>54.379999999999995</v>
      </c>
      <c r="AF327" s="659">
        <f t="shared" si="24"/>
        <v>4.155</v>
      </c>
      <c r="AG327" s="657"/>
      <c r="AH327" s="5"/>
      <c r="AI327" s="5"/>
      <c r="AJ327" s="5"/>
      <c r="AK327" s="5"/>
      <c r="AL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45" s="5" customFormat="1" ht="30" customHeight="1">
      <c r="A328" s="675" t="s">
        <v>19</v>
      </c>
      <c r="B328" s="164">
        <v>30</v>
      </c>
      <c r="C328" s="164"/>
      <c r="D328" s="582">
        <v>2.61</v>
      </c>
      <c r="E328" s="582">
        <v>0.45</v>
      </c>
      <c r="F328" s="582">
        <v>14.129999999999995</v>
      </c>
      <c r="G328" s="577">
        <v>71.01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8" t="e">
        <f>#REF!*P328/1000</f>
        <v>#REF!</v>
      </c>
      <c r="R328" s="675" t="s">
        <v>19</v>
      </c>
      <c r="S328" s="164">
        <v>40</v>
      </c>
      <c r="T328" s="164"/>
      <c r="U328" s="582">
        <v>3.48</v>
      </c>
      <c r="V328" s="582">
        <v>0.6</v>
      </c>
      <c r="W328" s="582">
        <v>18.84</v>
      </c>
      <c r="X328" s="577">
        <v>94.67999999999998</v>
      </c>
      <c r="Y328" s="38">
        <v>0.02</v>
      </c>
      <c r="Z328" s="38">
        <v>0</v>
      </c>
      <c r="AA328" s="38">
        <v>60</v>
      </c>
      <c r="AB328" s="38">
        <v>0.24</v>
      </c>
      <c r="AC328" s="38">
        <v>19.36</v>
      </c>
      <c r="AD328" s="38">
        <v>66.82</v>
      </c>
      <c r="AE328" s="38">
        <v>4.18</v>
      </c>
      <c r="AF328" s="38">
        <v>0.87</v>
      </c>
      <c r="AG328" s="696"/>
      <c r="AH328" s="20"/>
      <c r="AI328" s="20"/>
      <c r="AJ328" s="20"/>
      <c r="AK328" s="20"/>
      <c r="AM328" s="20"/>
      <c r="AN328" s="20"/>
      <c r="AO328" s="20"/>
      <c r="AP328" s="20"/>
      <c r="AQ328" s="20"/>
      <c r="AR328" s="20"/>
      <c r="AS328" s="20"/>
    </row>
    <row r="329" spans="1:256" s="5" customFormat="1" ht="30" customHeight="1">
      <c r="A329" s="676" t="s">
        <v>22</v>
      </c>
      <c r="B329" s="23">
        <v>40</v>
      </c>
      <c r="C329" s="23"/>
      <c r="D329" s="24">
        <v>2.64</v>
      </c>
      <c r="E329" s="24">
        <v>0.4799999999999999</v>
      </c>
      <c r="F329" s="24">
        <v>13.68</v>
      </c>
      <c r="G329" s="28">
        <v>69.59999999999998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8" t="e">
        <f>#REF!*P329/1000</f>
        <v>#REF!</v>
      </c>
      <c r="R329" s="676" t="s">
        <v>22</v>
      </c>
      <c r="S329" s="23">
        <v>50</v>
      </c>
      <c r="T329" s="23"/>
      <c r="U329" s="24">
        <v>3.3</v>
      </c>
      <c r="V329" s="24">
        <v>0.6</v>
      </c>
      <c r="W329" s="24">
        <v>17.1</v>
      </c>
      <c r="X329" s="28">
        <v>86.99999999999999</v>
      </c>
      <c r="Y329" s="7">
        <v>4.18</v>
      </c>
      <c r="Z329" s="7">
        <v>0.11</v>
      </c>
      <c r="AA329" s="7">
        <v>14.4</v>
      </c>
      <c r="AB329" s="7">
        <v>2.82</v>
      </c>
      <c r="AC329" s="7">
        <v>24</v>
      </c>
      <c r="AD329" s="7">
        <v>171.07</v>
      </c>
      <c r="AE329" s="7">
        <v>41.97</v>
      </c>
      <c r="AF329" s="7">
        <v>2.53</v>
      </c>
      <c r="AG329" s="696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5" customFormat="1" ht="30" customHeight="1">
      <c r="A330" s="1157" t="s">
        <v>683</v>
      </c>
      <c r="B330" s="1157"/>
      <c r="C330" s="1157"/>
      <c r="D330" s="659">
        <f>D331+D333+D332</f>
        <v>3.898393393393393</v>
      </c>
      <c r="E330" s="659">
        <f>E331+E333+E332</f>
        <v>3.809609609609609</v>
      </c>
      <c r="F330" s="659">
        <f>F331+F333+F332</f>
        <v>45.92</v>
      </c>
      <c r="G330" s="661">
        <f>G331+G333+G332</f>
        <v>233.56006006006004</v>
      </c>
      <c r="H330" s="7">
        <v>0</v>
      </c>
      <c r="I330" s="7">
        <v>0.05</v>
      </c>
      <c r="J330" s="7">
        <v>0</v>
      </c>
      <c r="K330" s="7">
        <v>0</v>
      </c>
      <c r="L330" s="7">
        <v>2.05</v>
      </c>
      <c r="M330" s="7">
        <v>6.65</v>
      </c>
      <c r="N330" s="7">
        <v>2</v>
      </c>
      <c r="O330" s="7">
        <v>0.05</v>
      </c>
      <c r="P330" s="10">
        <v>40.3</v>
      </c>
      <c r="Q330" s="7">
        <f>C161*P330/1000</f>
        <v>0</v>
      </c>
      <c r="R330" s="1154" t="s">
        <v>733</v>
      </c>
      <c r="S330" s="1155"/>
      <c r="T330" s="1156"/>
      <c r="U330" s="659">
        <f>U331+U332</f>
        <v>4.456756756756756</v>
      </c>
      <c r="V330" s="659">
        <f>V331+V332</f>
        <v>9.481081081081081</v>
      </c>
      <c r="W330" s="659">
        <f>W331+W332</f>
        <v>38.3</v>
      </c>
      <c r="X330" s="661">
        <f>X331+X332</f>
        <v>256.35675675675674</v>
      </c>
      <c r="Y330" s="710"/>
      <c r="Z330" s="710"/>
      <c r="AA330" s="710"/>
      <c r="AB330" s="710"/>
      <c r="AC330" s="710"/>
      <c r="AD330" s="710"/>
      <c r="AE330" s="710"/>
      <c r="AF330" s="710"/>
      <c r="AG330" s="696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45" ht="30" customHeight="1">
      <c r="A331" s="46" t="s">
        <v>700</v>
      </c>
      <c r="B331" s="23">
        <v>12</v>
      </c>
      <c r="C331" s="23"/>
      <c r="D331" s="580">
        <v>0.23783783783783782</v>
      </c>
      <c r="E331" s="580">
        <v>0.454054054054054</v>
      </c>
      <c r="F331" s="580">
        <v>19.1</v>
      </c>
      <c r="G331" s="576">
        <f>F331*4+E331*9+D331*4</f>
        <v>81.43783783783785</v>
      </c>
      <c r="H331" s="691"/>
      <c r="I331" s="691"/>
      <c r="J331" s="691"/>
      <c r="K331" s="691"/>
      <c r="L331" s="691"/>
      <c r="M331" s="691"/>
      <c r="N331" s="691"/>
      <c r="O331" s="691"/>
      <c r="P331" s="6"/>
      <c r="Q331" s="14"/>
      <c r="R331" s="46" t="s">
        <v>700</v>
      </c>
      <c r="S331" s="23">
        <v>18</v>
      </c>
      <c r="T331" s="23"/>
      <c r="U331" s="580">
        <v>0.3567567567567568</v>
      </c>
      <c r="V331" s="580">
        <v>0.681081081081081</v>
      </c>
      <c r="W331" s="580">
        <v>26.3</v>
      </c>
      <c r="X331" s="576">
        <f>W331*4+V331*9+U331*4</f>
        <v>112.75675675675676</v>
      </c>
      <c r="Y331" s="582"/>
      <c r="Z331" s="582"/>
      <c r="AA331" s="582"/>
      <c r="AB331" s="582"/>
      <c r="AC331" s="582"/>
      <c r="AD331" s="582"/>
      <c r="AE331" s="582"/>
      <c r="AF331" s="582"/>
      <c r="AG331" s="662"/>
      <c r="AM331" s="4"/>
      <c r="AN331" s="4"/>
      <c r="AO331" s="4"/>
      <c r="AP331" s="4"/>
      <c r="AQ331" s="4"/>
      <c r="AR331" s="4"/>
      <c r="AS331" s="4"/>
    </row>
    <row r="332" spans="1:45" ht="30" customHeight="1">
      <c r="A332" s="692" t="s">
        <v>514</v>
      </c>
      <c r="B332" s="165">
        <v>100</v>
      </c>
      <c r="C332" s="165"/>
      <c r="D332" s="581">
        <v>1.1805555555555556</v>
      </c>
      <c r="E332" s="581">
        <v>0.5555555555555555</v>
      </c>
      <c r="F332" s="581">
        <v>22.5</v>
      </c>
      <c r="G332" s="577">
        <v>99.72222222222221</v>
      </c>
      <c r="H332" s="38">
        <v>0</v>
      </c>
      <c r="I332" s="38">
        <v>0.039375</v>
      </c>
      <c r="J332" s="38">
        <v>0</v>
      </c>
      <c r="K332" s="38">
        <v>0.30625</v>
      </c>
      <c r="L332" s="38">
        <v>7.525</v>
      </c>
      <c r="M332" s="38">
        <v>33.775</v>
      </c>
      <c r="N332" s="38">
        <v>10.062499999999998</v>
      </c>
      <c r="O332" s="38">
        <v>0.83125</v>
      </c>
      <c r="P332" s="10">
        <v>32.5</v>
      </c>
      <c r="Q332" s="7">
        <f>P332*C162/1000</f>
        <v>0</v>
      </c>
      <c r="R332" s="664" t="s">
        <v>699</v>
      </c>
      <c r="S332" s="23">
        <v>125</v>
      </c>
      <c r="T332" s="23"/>
      <c r="U332" s="24">
        <v>4.1</v>
      </c>
      <c r="V332" s="24">
        <v>8.8</v>
      </c>
      <c r="W332" s="24">
        <v>12</v>
      </c>
      <c r="X332" s="28">
        <f>W332*4+V332*9+U332*4</f>
        <v>143.6</v>
      </c>
      <c r="Y332" s="736"/>
      <c r="Z332" s="736"/>
      <c r="AA332" s="736"/>
      <c r="AB332" s="736"/>
      <c r="AC332" s="736"/>
      <c r="AD332" s="736"/>
      <c r="AE332" s="736"/>
      <c r="AF332" s="736"/>
      <c r="AG332" s="622"/>
      <c r="AH332" s="4"/>
      <c r="AI332" s="4"/>
      <c r="AJ332" s="4"/>
      <c r="AK332" s="4"/>
      <c r="AM332" s="4"/>
      <c r="AN332" s="4"/>
      <c r="AO332" s="4"/>
      <c r="AP332" s="4"/>
      <c r="AQ332" s="4"/>
      <c r="AR332" s="4"/>
      <c r="AS332" s="4"/>
    </row>
    <row r="333" spans="1:256" ht="35.25" customHeight="1">
      <c r="A333" s="664" t="s">
        <v>711</v>
      </c>
      <c r="B333" s="23">
        <v>100</v>
      </c>
      <c r="C333" s="23"/>
      <c r="D333" s="24">
        <v>2.48</v>
      </c>
      <c r="E333" s="24">
        <v>2.8</v>
      </c>
      <c r="F333" s="24">
        <v>4.32</v>
      </c>
      <c r="G333" s="28">
        <v>52.4</v>
      </c>
      <c r="H333" s="659">
        <f aca="true" t="shared" si="25" ref="H333:O333">H334+H335</f>
        <v>13.08</v>
      </c>
      <c r="I333" s="659">
        <f t="shared" si="25"/>
        <v>0.064</v>
      </c>
      <c r="J333" s="659">
        <f t="shared" si="25"/>
        <v>8</v>
      </c>
      <c r="K333" s="659">
        <f t="shared" si="25"/>
        <v>0.55</v>
      </c>
      <c r="L333" s="659">
        <f t="shared" si="25"/>
        <v>118.2</v>
      </c>
      <c r="M333" s="659">
        <f t="shared" si="25"/>
        <v>94.6</v>
      </c>
      <c r="N333" s="659">
        <f t="shared" si="25"/>
        <v>47.6</v>
      </c>
      <c r="O333" s="659">
        <f t="shared" si="25"/>
        <v>1.9300000000000002</v>
      </c>
      <c r="P333" s="616"/>
      <c r="Q333" s="660">
        <f>Q334+Q335</f>
        <v>12</v>
      </c>
      <c r="R333" s="27"/>
      <c r="S333" s="27"/>
      <c r="T333" s="23"/>
      <c r="U333" s="24"/>
      <c r="V333" s="24"/>
      <c r="W333" s="24"/>
      <c r="X333" s="28"/>
      <c r="Y333" s="42"/>
      <c r="Z333" s="42"/>
      <c r="AA333" s="42"/>
      <c r="AB333" s="42"/>
      <c r="AC333" s="42"/>
      <c r="AD333" s="42"/>
      <c r="AE333" s="42"/>
      <c r="AF333" s="42"/>
      <c r="AG333" s="737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30" customHeight="1">
      <c r="A334" s="681" t="s">
        <v>557</v>
      </c>
      <c r="B334" s="681"/>
      <c r="C334" s="681"/>
      <c r="D334" s="680">
        <f>D323+D330</f>
        <v>29.388393393393393</v>
      </c>
      <c r="E334" s="680">
        <f>E323+E330</f>
        <v>19.11960960960961</v>
      </c>
      <c r="F334" s="680">
        <f>F323+F330</f>
        <v>129.35000000000002</v>
      </c>
      <c r="G334" s="680">
        <f>G323+G330</f>
        <v>806.95006006006</v>
      </c>
      <c r="H334" s="582">
        <v>12.6</v>
      </c>
      <c r="I334" s="7">
        <v>0.04</v>
      </c>
      <c r="J334" s="582">
        <v>0</v>
      </c>
      <c r="K334" s="7">
        <v>0.55</v>
      </c>
      <c r="L334" s="582">
        <v>19</v>
      </c>
      <c r="M334" s="582">
        <v>18.6</v>
      </c>
      <c r="N334" s="582">
        <v>35.6</v>
      </c>
      <c r="O334" s="582">
        <v>1.85</v>
      </c>
      <c r="P334" s="10">
        <v>66</v>
      </c>
      <c r="Q334" s="38">
        <f>C164*P334/1000</f>
        <v>0</v>
      </c>
      <c r="R334" s="684" t="s">
        <v>557</v>
      </c>
      <c r="S334" s="685"/>
      <c r="T334" s="686"/>
      <c r="U334" s="680">
        <f>U323+U330</f>
        <v>28.156756756756756</v>
      </c>
      <c r="V334" s="680">
        <f>V323+V330</f>
        <v>29.181081081081082</v>
      </c>
      <c r="W334" s="680">
        <f>W323+W330</f>
        <v>132.5</v>
      </c>
      <c r="X334" s="680">
        <f>X323+X330</f>
        <v>905.3567567567568</v>
      </c>
      <c r="Y334" s="42"/>
      <c r="Z334" s="42"/>
      <c r="AA334" s="42"/>
      <c r="AB334" s="42"/>
      <c r="AC334" s="42"/>
      <c r="AD334" s="42"/>
      <c r="AE334" s="42"/>
      <c r="AF334" s="42"/>
      <c r="AG334" s="737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33" s="4" customFormat="1" ht="30" customHeight="1">
      <c r="A335" s="738"/>
      <c r="B335" s="14"/>
      <c r="C335" s="14"/>
      <c r="D335" s="14"/>
      <c r="E335" s="14"/>
      <c r="F335" s="14"/>
      <c r="G335" s="14"/>
      <c r="H335" s="38">
        <v>0.48</v>
      </c>
      <c r="I335" s="38">
        <v>0.024</v>
      </c>
      <c r="J335" s="38">
        <v>8</v>
      </c>
      <c r="K335" s="38">
        <v>0</v>
      </c>
      <c r="L335" s="38">
        <v>99.2</v>
      </c>
      <c r="M335" s="38">
        <v>76</v>
      </c>
      <c r="N335" s="38">
        <v>12</v>
      </c>
      <c r="O335" s="38">
        <v>0.08</v>
      </c>
      <c r="P335" s="10">
        <v>12</v>
      </c>
      <c r="Q335" s="38">
        <f>P335</f>
        <v>12</v>
      </c>
      <c r="R335" s="1154" t="s">
        <v>677</v>
      </c>
      <c r="S335" s="1155"/>
      <c r="T335" s="1156"/>
      <c r="U335" s="659">
        <v>23.7</v>
      </c>
      <c r="V335" s="659">
        <v>19.7</v>
      </c>
      <c r="W335" s="659">
        <v>94.2</v>
      </c>
      <c r="X335" s="661">
        <v>649</v>
      </c>
      <c r="Y335" s="42"/>
      <c r="Z335" s="42"/>
      <c r="AA335" s="42"/>
      <c r="AB335" s="42"/>
      <c r="AC335" s="42"/>
      <c r="AD335" s="42"/>
      <c r="AE335" s="42"/>
      <c r="AF335" s="42"/>
      <c r="AG335" s="737"/>
    </row>
    <row r="336" spans="1:45" s="4" customFormat="1" ht="42" customHeight="1">
      <c r="A336" s="1154" t="s">
        <v>689</v>
      </c>
      <c r="B336" s="1155"/>
      <c r="C336" s="1155"/>
      <c r="D336" s="1155"/>
      <c r="E336" s="1155"/>
      <c r="F336" s="1155"/>
      <c r="G336" s="1156"/>
      <c r="H336" s="680">
        <f aca="true" t="shared" si="26" ref="H336:O336">H293+H333</f>
        <v>14.374666666666666</v>
      </c>
      <c r="I336" s="680">
        <f t="shared" si="26"/>
        <v>0.229375</v>
      </c>
      <c r="J336" s="680">
        <f t="shared" si="26"/>
        <v>119.1</v>
      </c>
      <c r="K336" s="680">
        <f t="shared" si="26"/>
        <v>1.1142500000000002</v>
      </c>
      <c r="L336" s="680">
        <f t="shared" si="26"/>
        <v>471.03899999999993</v>
      </c>
      <c r="M336" s="680">
        <f t="shared" si="26"/>
        <v>407.477</v>
      </c>
      <c r="N336" s="680">
        <f t="shared" si="26"/>
        <v>105.05183333333333</v>
      </c>
      <c r="O336" s="680">
        <f t="shared" si="26"/>
        <v>3.427916666666667</v>
      </c>
      <c r="P336" s="545"/>
      <c r="Q336" s="697" t="e">
        <f>Q293+Q333</f>
        <v>#REF!</v>
      </c>
      <c r="R336" s="460" t="s">
        <v>775</v>
      </c>
      <c r="S336" s="23">
        <v>100</v>
      </c>
      <c r="T336" s="23"/>
      <c r="U336" s="24">
        <v>0.8</v>
      </c>
      <c r="V336" s="24">
        <v>0.1</v>
      </c>
      <c r="W336" s="24">
        <v>2.5</v>
      </c>
      <c r="X336" s="28">
        <v>14</v>
      </c>
      <c r="Y336" s="42"/>
      <c r="Z336" s="42"/>
      <c r="AA336" s="42"/>
      <c r="AB336" s="42"/>
      <c r="AC336" s="42"/>
      <c r="AD336" s="42"/>
      <c r="AE336" s="42"/>
      <c r="AF336" s="42"/>
      <c r="AG336" s="737"/>
      <c r="AM336" s="2"/>
      <c r="AN336" s="2"/>
      <c r="AO336" s="2"/>
      <c r="AP336" s="2"/>
      <c r="AQ336" s="2"/>
      <c r="AR336" s="2"/>
      <c r="AS336" s="2"/>
    </row>
    <row r="337" spans="1:37" s="4" customFormat="1" ht="30" customHeight="1">
      <c r="A337" s="162" t="s">
        <v>777</v>
      </c>
      <c r="B337" s="23" t="s">
        <v>407</v>
      </c>
      <c r="C337" s="14"/>
      <c r="D337" s="25"/>
      <c r="E337" s="25"/>
      <c r="F337" s="25"/>
      <c r="G337" s="25"/>
      <c r="H337" s="646"/>
      <c r="I337" s="646"/>
      <c r="J337" s="646"/>
      <c r="K337" s="646"/>
      <c r="L337" s="646"/>
      <c r="M337" s="646"/>
      <c r="N337" s="646"/>
      <c r="O337" s="646"/>
      <c r="P337" s="646"/>
      <c r="Q337" s="647"/>
      <c r="R337" s="704" t="s">
        <v>776</v>
      </c>
      <c r="S337" s="228" t="s">
        <v>618</v>
      </c>
      <c r="T337" s="228"/>
      <c r="U337" s="582">
        <v>17.5</v>
      </c>
      <c r="V337" s="582">
        <v>10.2</v>
      </c>
      <c r="W337" s="582">
        <v>4.8</v>
      </c>
      <c r="X337" s="595">
        <f>W337*4+V337*9+U337*4</f>
        <v>181</v>
      </c>
      <c r="Y337" s="38"/>
      <c r="Z337" s="38"/>
      <c r="AA337" s="38"/>
      <c r="AB337" s="38"/>
      <c r="AC337" s="38"/>
      <c r="AD337" s="38"/>
      <c r="AE337" s="38"/>
      <c r="AF337" s="38"/>
      <c r="AG337" s="737"/>
      <c r="AH337" s="2"/>
      <c r="AI337" s="2"/>
      <c r="AJ337" s="2"/>
      <c r="AK337" s="2"/>
    </row>
    <row r="338" spans="1:256" s="4" customFormat="1" ht="24.75" customHeight="1">
      <c r="A338" s="738"/>
      <c r="B338" s="14"/>
      <c r="C338" s="14"/>
      <c r="D338" s="14"/>
      <c r="E338" s="14"/>
      <c r="F338" s="14"/>
      <c r="G338" s="14"/>
      <c r="H338" s="1150" t="s">
        <v>665</v>
      </c>
      <c r="I338" s="1150"/>
      <c r="J338" s="1150"/>
      <c r="K338" s="1150"/>
      <c r="L338" s="1150"/>
      <c r="M338" s="1150"/>
      <c r="N338" s="1150"/>
      <c r="O338" s="1150"/>
      <c r="P338" s="989" t="s">
        <v>66</v>
      </c>
      <c r="Q338" s="989" t="s">
        <v>67</v>
      </c>
      <c r="R338" s="705" t="s">
        <v>619</v>
      </c>
      <c r="S338" s="463">
        <v>200</v>
      </c>
      <c r="T338" s="463"/>
      <c r="U338" s="586">
        <v>4</v>
      </c>
      <c r="V338" s="586">
        <v>5</v>
      </c>
      <c r="W338" s="586">
        <v>25.666666666666668</v>
      </c>
      <c r="X338" s="28">
        <v>163.66666666666669</v>
      </c>
      <c r="Y338" s="38"/>
      <c r="Z338" s="38"/>
      <c r="AA338" s="38"/>
      <c r="AB338" s="38"/>
      <c r="AC338" s="38"/>
      <c r="AD338" s="38"/>
      <c r="AE338" s="38"/>
      <c r="AF338" s="38"/>
      <c r="AG338" s="674"/>
      <c r="AL338" s="2"/>
      <c r="AM338" s="20"/>
      <c r="AN338" s="20"/>
      <c r="AO338" s="20"/>
      <c r="AP338" s="20"/>
      <c r="AQ338" s="20"/>
      <c r="AR338" s="20"/>
      <c r="AS338" s="20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45" s="4" customFormat="1" ht="24.75" customHeight="1">
      <c r="A339" s="738"/>
      <c r="B339" s="14"/>
      <c r="C339" s="14"/>
      <c r="D339" s="14"/>
      <c r="E339" s="14"/>
      <c r="F339" s="14"/>
      <c r="G339" s="14"/>
      <c r="H339" s="1150" t="s">
        <v>667</v>
      </c>
      <c r="I339" s="1150"/>
      <c r="J339" s="1150"/>
      <c r="K339" s="1150"/>
      <c r="L339" s="1150" t="s">
        <v>668</v>
      </c>
      <c r="M339" s="1150"/>
      <c r="N339" s="1150"/>
      <c r="O339" s="1150"/>
      <c r="P339" s="989"/>
      <c r="Q339" s="989"/>
      <c r="R339" s="669" t="s">
        <v>697</v>
      </c>
      <c r="S339" s="23">
        <v>200</v>
      </c>
      <c r="T339" s="23"/>
      <c r="U339" s="24">
        <v>0</v>
      </c>
      <c r="V339" s="24">
        <v>0</v>
      </c>
      <c r="W339" s="24">
        <v>22</v>
      </c>
      <c r="X339" s="576">
        <f>W339*4+V339*9+U339*4</f>
        <v>88</v>
      </c>
      <c r="Y339" s="42"/>
      <c r="Z339" s="42"/>
      <c r="AA339" s="42"/>
      <c r="AB339" s="42"/>
      <c r="AC339" s="42"/>
      <c r="AD339" s="42"/>
      <c r="AE339" s="42"/>
      <c r="AF339" s="42"/>
      <c r="AG339" s="674"/>
      <c r="AH339" s="20"/>
      <c r="AI339" s="20"/>
      <c r="AJ339" s="20"/>
      <c r="AK339" s="20"/>
      <c r="AM339" s="20"/>
      <c r="AN339" s="20"/>
      <c r="AO339" s="20"/>
      <c r="AP339" s="20"/>
      <c r="AQ339" s="20"/>
      <c r="AR339" s="20"/>
      <c r="AS339" s="20"/>
    </row>
    <row r="340" spans="1:256" s="2" customFormat="1" ht="24.75" customHeight="1">
      <c r="A340" s="738"/>
      <c r="B340" s="14"/>
      <c r="C340" s="14"/>
      <c r="D340" s="14"/>
      <c r="E340" s="14"/>
      <c r="F340" s="14"/>
      <c r="G340" s="14"/>
      <c r="H340" s="56" t="s">
        <v>669</v>
      </c>
      <c r="I340" s="56" t="s">
        <v>670</v>
      </c>
      <c r="J340" s="56" t="s">
        <v>671</v>
      </c>
      <c r="K340" s="56" t="s">
        <v>672</v>
      </c>
      <c r="L340" s="56" t="s">
        <v>673</v>
      </c>
      <c r="M340" s="56" t="s">
        <v>674</v>
      </c>
      <c r="N340" s="56" t="s">
        <v>675</v>
      </c>
      <c r="O340" s="56" t="s">
        <v>676</v>
      </c>
      <c r="P340" s="989"/>
      <c r="Q340" s="989"/>
      <c r="R340" s="675" t="s">
        <v>19</v>
      </c>
      <c r="S340" s="164">
        <v>40</v>
      </c>
      <c r="T340" s="164"/>
      <c r="U340" s="582">
        <v>3.48</v>
      </c>
      <c r="V340" s="582">
        <v>0.6</v>
      </c>
      <c r="W340" s="582">
        <v>18.84</v>
      </c>
      <c r="X340" s="577">
        <v>94.67999999999998</v>
      </c>
      <c r="Y340" s="41"/>
      <c r="Z340" s="41"/>
      <c r="AA340" s="41"/>
      <c r="AB340" s="41"/>
      <c r="AC340" s="41"/>
      <c r="AD340" s="41"/>
      <c r="AE340" s="41"/>
      <c r="AF340" s="41"/>
      <c r="AG340" s="674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</row>
    <row r="341" spans="1:256" s="4" customFormat="1" ht="24.75" customHeight="1">
      <c r="A341" s="738"/>
      <c r="B341" s="14"/>
      <c r="C341" s="14"/>
      <c r="D341" s="14"/>
      <c r="E341" s="14"/>
      <c r="F341" s="14"/>
      <c r="G341" s="14"/>
      <c r="H341" s="659">
        <f aca="true" t="shared" si="27" ref="H341:O341">H342+H343+H356+H359+H361</f>
        <v>52.183248484848484</v>
      </c>
      <c r="I341" s="659">
        <f t="shared" si="27"/>
        <v>0.24786060606060606</v>
      </c>
      <c r="J341" s="659">
        <f t="shared" si="27"/>
        <v>72.672</v>
      </c>
      <c r="K341" s="659">
        <f t="shared" si="27"/>
        <v>3.53220606060606</v>
      </c>
      <c r="L341" s="659">
        <f t="shared" si="27"/>
        <v>60.50121212121213</v>
      </c>
      <c r="M341" s="659">
        <f t="shared" si="27"/>
        <v>271.1767515151515</v>
      </c>
      <c r="N341" s="659">
        <f t="shared" si="27"/>
        <v>58.57117575757576</v>
      </c>
      <c r="O341" s="659">
        <f t="shared" si="27"/>
        <v>4.528218181818182</v>
      </c>
      <c r="P341" s="616"/>
      <c r="Q341" s="660" t="e">
        <f>Q342+Q343+Q356+Q359+Q361</f>
        <v>#REF!</v>
      </c>
      <c r="R341" s="676" t="s">
        <v>22</v>
      </c>
      <c r="S341" s="23">
        <v>50</v>
      </c>
      <c r="T341" s="23"/>
      <c r="U341" s="24">
        <v>3.3</v>
      </c>
      <c r="V341" s="24">
        <v>0.6</v>
      </c>
      <c r="W341" s="24">
        <v>17.1</v>
      </c>
      <c r="X341" s="28">
        <v>86.99999999999999</v>
      </c>
      <c r="Y341" s="41"/>
      <c r="Z341" s="41"/>
      <c r="AA341" s="41"/>
      <c r="AB341" s="41"/>
      <c r="AC341" s="41"/>
      <c r="AD341" s="41"/>
      <c r="AE341" s="41"/>
      <c r="AF341" s="41"/>
      <c r="AG341" s="737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</row>
    <row r="342" spans="1:33" ht="24.75" customHeight="1">
      <c r="A342" s="738"/>
      <c r="B342" s="14"/>
      <c r="C342" s="14"/>
      <c r="D342" s="14"/>
      <c r="E342" s="14"/>
      <c r="F342" s="14"/>
      <c r="G342" s="14"/>
      <c r="H342" s="38">
        <v>0.02</v>
      </c>
      <c r="I342" s="38">
        <v>0</v>
      </c>
      <c r="J342" s="38">
        <v>60</v>
      </c>
      <c r="K342" s="38">
        <v>0.24</v>
      </c>
      <c r="L342" s="38">
        <v>19.36</v>
      </c>
      <c r="M342" s="38">
        <v>66.82</v>
      </c>
      <c r="N342" s="38">
        <v>4.18</v>
      </c>
      <c r="O342" s="38">
        <v>0.87</v>
      </c>
      <c r="P342" s="10">
        <v>5</v>
      </c>
      <c r="Q342" s="38">
        <f>P342</f>
        <v>5</v>
      </c>
      <c r="R342" s="1154" t="s">
        <v>733</v>
      </c>
      <c r="S342" s="1155"/>
      <c r="T342" s="1156"/>
      <c r="U342" s="659">
        <f>U343+U344</f>
        <v>4.456756756756756</v>
      </c>
      <c r="V342" s="659">
        <f>V343+V344</f>
        <v>9.481081081081081</v>
      </c>
      <c r="W342" s="659">
        <f>W343+W344</f>
        <v>38.3</v>
      </c>
      <c r="X342" s="661">
        <f>X343+X344</f>
        <v>256.35675675675674</v>
      </c>
      <c r="Y342" s="38">
        <v>80</v>
      </c>
      <c r="Z342" s="38">
        <v>0.01</v>
      </c>
      <c r="AA342" s="38">
        <v>0</v>
      </c>
      <c r="AB342" s="38">
        <v>0.76</v>
      </c>
      <c r="AC342" s="38">
        <v>12.08</v>
      </c>
      <c r="AD342" s="38">
        <v>3.16</v>
      </c>
      <c r="AE342" s="38">
        <v>3.23</v>
      </c>
      <c r="AF342" s="38">
        <v>0.63</v>
      </c>
      <c r="AG342" s="737"/>
    </row>
    <row r="343" spans="1:33" ht="24.75" customHeight="1">
      <c r="A343" s="738"/>
      <c r="B343" s="14"/>
      <c r="C343" s="14"/>
      <c r="D343" s="14"/>
      <c r="E343" s="14"/>
      <c r="F343" s="14"/>
      <c r="G343" s="14"/>
      <c r="H343" s="17">
        <v>3.6783999999999994</v>
      </c>
      <c r="I343" s="17">
        <v>0.0968</v>
      </c>
      <c r="J343" s="17">
        <v>12.672</v>
      </c>
      <c r="K343" s="17">
        <v>2.4816</v>
      </c>
      <c r="L343" s="17">
        <v>21.12</v>
      </c>
      <c r="M343" s="17">
        <v>150.54160000000002</v>
      </c>
      <c r="N343" s="17">
        <v>36.9336</v>
      </c>
      <c r="O343" s="17">
        <v>2.2263999999999995</v>
      </c>
      <c r="P343" s="17"/>
      <c r="Q343" s="725" t="e">
        <f>SUM(Q344:Q355)</f>
        <v>#REF!</v>
      </c>
      <c r="R343" s="46" t="s">
        <v>700</v>
      </c>
      <c r="S343" s="23">
        <v>18</v>
      </c>
      <c r="T343" s="23"/>
      <c r="U343" s="580">
        <v>0.3567567567567568</v>
      </c>
      <c r="V343" s="580">
        <v>0.681081081081081</v>
      </c>
      <c r="W343" s="580">
        <v>26.3</v>
      </c>
      <c r="X343" s="576">
        <f>W343*4+V343*9+U343*4</f>
        <v>112.75675675675676</v>
      </c>
      <c r="Y343" s="38"/>
      <c r="Z343" s="38"/>
      <c r="AA343" s="38"/>
      <c r="AB343" s="38"/>
      <c r="AC343" s="38"/>
      <c r="AD343" s="38"/>
      <c r="AE343" s="38"/>
      <c r="AF343" s="38"/>
      <c r="AG343" s="737"/>
    </row>
    <row r="344" spans="1:45" ht="24.75" customHeight="1">
      <c r="A344" s="738"/>
      <c r="B344" s="14"/>
      <c r="C344" s="14"/>
      <c r="D344" s="14"/>
      <c r="E344" s="14"/>
      <c r="F344" s="14"/>
      <c r="G344" s="14"/>
      <c r="H344" s="56"/>
      <c r="I344" s="56"/>
      <c r="J344" s="56"/>
      <c r="K344" s="56"/>
      <c r="L344" s="56"/>
      <c r="M344" s="56"/>
      <c r="N344" s="56"/>
      <c r="O344" s="56"/>
      <c r="P344" s="640">
        <v>286</v>
      </c>
      <c r="Q344" s="739" t="e">
        <f>#REF!*P344/1000</f>
        <v>#REF!</v>
      </c>
      <c r="R344" s="664" t="s">
        <v>699</v>
      </c>
      <c r="S344" s="23">
        <v>125</v>
      </c>
      <c r="T344" s="23"/>
      <c r="U344" s="24">
        <v>4.1</v>
      </c>
      <c r="V344" s="24">
        <v>8.8</v>
      </c>
      <c r="W344" s="24">
        <v>12</v>
      </c>
      <c r="X344" s="28">
        <f>W344*4+V344*9+U344*4</f>
        <v>143.6</v>
      </c>
      <c r="Y344" s="41"/>
      <c r="Z344" s="41"/>
      <c r="AA344" s="41"/>
      <c r="AB344" s="41"/>
      <c r="AC344" s="41"/>
      <c r="AD344" s="41"/>
      <c r="AE344" s="41"/>
      <c r="AF344" s="41"/>
      <c r="AG344" s="700"/>
      <c r="AM344" s="5"/>
      <c r="AN344" s="5"/>
      <c r="AO344" s="5"/>
      <c r="AP344" s="5"/>
      <c r="AQ344" s="5"/>
      <c r="AR344" s="5"/>
      <c r="AS344" s="5"/>
    </row>
    <row r="345" spans="1:37" ht="24.75" customHeight="1" hidden="1">
      <c r="A345" s="738"/>
      <c r="B345" s="14"/>
      <c r="C345" s="14"/>
      <c r="D345" s="14"/>
      <c r="E345" s="14"/>
      <c r="F345" s="14"/>
      <c r="G345" s="14"/>
      <c r="H345" s="7"/>
      <c r="I345" s="7"/>
      <c r="J345" s="7"/>
      <c r="K345" s="7"/>
      <c r="L345" s="7"/>
      <c r="M345" s="7"/>
      <c r="N345" s="7"/>
      <c r="O345" s="7"/>
      <c r="P345" s="17"/>
      <c r="Q345" s="739" t="e">
        <f>#REF!*P345/1000</f>
        <v>#REF!</v>
      </c>
      <c r="R345" s="27"/>
      <c r="S345" s="27"/>
      <c r="T345" s="23"/>
      <c r="U345" s="24"/>
      <c r="V345" s="24"/>
      <c r="W345" s="24"/>
      <c r="X345" s="28"/>
      <c r="Y345" s="7">
        <v>0</v>
      </c>
      <c r="Z345" s="7">
        <v>0.125</v>
      </c>
      <c r="AA345" s="7">
        <v>0</v>
      </c>
      <c r="AB345" s="7">
        <v>0</v>
      </c>
      <c r="AC345" s="7">
        <v>5.124999999999999</v>
      </c>
      <c r="AD345" s="7">
        <v>16.625</v>
      </c>
      <c r="AE345" s="7">
        <v>5</v>
      </c>
      <c r="AF345" s="7">
        <v>0.125</v>
      </c>
      <c r="AG345" s="622"/>
      <c r="AH345" s="5"/>
      <c r="AI345" s="5"/>
      <c r="AJ345" s="5"/>
      <c r="AK345" s="5"/>
    </row>
    <row r="346" spans="1:256" ht="24.75" customHeight="1">
      <c r="A346" s="738"/>
      <c r="B346" s="14"/>
      <c r="C346" s="14"/>
      <c r="D346" s="14"/>
      <c r="E346" s="14"/>
      <c r="F346" s="14"/>
      <c r="G346" s="14"/>
      <c r="H346" s="740"/>
      <c r="I346" s="740"/>
      <c r="J346" s="740"/>
      <c r="K346" s="740"/>
      <c r="L346" s="740"/>
      <c r="M346" s="740"/>
      <c r="N346" s="740"/>
      <c r="O346" s="740"/>
      <c r="P346" s="741">
        <v>79.3</v>
      </c>
      <c r="Q346" s="739" t="e">
        <f>#REF!*P346/1000</f>
        <v>#REF!</v>
      </c>
      <c r="R346" s="684" t="s">
        <v>557</v>
      </c>
      <c r="S346" s="685"/>
      <c r="T346" s="686"/>
      <c r="U346" s="680">
        <f>U335+U342</f>
        <v>28.156756756756756</v>
      </c>
      <c r="V346" s="680">
        <f>V335+V342</f>
        <v>29.181081081081082</v>
      </c>
      <c r="W346" s="680">
        <f>W335+W342</f>
        <v>132.5</v>
      </c>
      <c r="X346" s="680">
        <f>X335+X342</f>
        <v>905.3567567567568</v>
      </c>
      <c r="Y346" s="691"/>
      <c r="Z346" s="691"/>
      <c r="AA346" s="691"/>
      <c r="AB346" s="691"/>
      <c r="AC346" s="691"/>
      <c r="AD346" s="691"/>
      <c r="AE346" s="691"/>
      <c r="AF346" s="691"/>
      <c r="AG346" s="737"/>
      <c r="AL346" s="5"/>
      <c r="AM346" s="4"/>
      <c r="AN346" s="4"/>
      <c r="AO346" s="4"/>
      <c r="AP346" s="4"/>
      <c r="AQ346" s="4"/>
      <c r="AR346" s="4"/>
      <c r="AS346" s="4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45" ht="24.75" customHeight="1">
      <c r="A347" s="1151" t="s">
        <v>778</v>
      </c>
      <c r="B347" s="1152"/>
      <c r="C347" s="1152"/>
      <c r="D347" s="1152"/>
      <c r="E347" s="1152"/>
      <c r="F347" s="1152"/>
      <c r="G347" s="1152"/>
      <c r="H347" s="1152"/>
      <c r="I347" s="1152"/>
      <c r="J347" s="1152"/>
      <c r="K347" s="1152"/>
      <c r="L347" s="1152"/>
      <c r="M347" s="1152"/>
      <c r="N347" s="1152"/>
      <c r="O347" s="1152"/>
      <c r="P347" s="1152"/>
      <c r="Q347" s="1152"/>
      <c r="R347" s="1152"/>
      <c r="S347" s="1152"/>
      <c r="T347" s="1152"/>
      <c r="U347" s="1152"/>
      <c r="V347" s="1152"/>
      <c r="W347" s="1152"/>
      <c r="X347" s="1153"/>
      <c r="Y347" s="16"/>
      <c r="Z347" s="16"/>
      <c r="AA347" s="16"/>
      <c r="AB347" s="16"/>
      <c r="AC347" s="16"/>
      <c r="AD347" s="16"/>
      <c r="AE347" s="16"/>
      <c r="AF347" s="16"/>
      <c r="AG347" s="737"/>
      <c r="AH347" s="4"/>
      <c r="AI347" s="4"/>
      <c r="AJ347" s="4"/>
      <c r="AK347" s="4"/>
      <c r="AM347" s="2"/>
      <c r="AN347" s="2"/>
      <c r="AO347" s="2"/>
      <c r="AP347" s="2"/>
      <c r="AQ347" s="2"/>
      <c r="AR347" s="2"/>
      <c r="AS347" s="2"/>
    </row>
    <row r="348" spans="1:256" s="5" customFormat="1" ht="24.75" customHeight="1">
      <c r="A348" s="35"/>
      <c r="B348" s="36"/>
      <c r="C348" s="36"/>
      <c r="D348" s="36"/>
      <c r="E348" s="36"/>
      <c r="F348" s="36"/>
      <c r="G348" s="36"/>
      <c r="H348" s="42"/>
      <c r="I348" s="42"/>
      <c r="J348" s="42"/>
      <c r="K348" s="42"/>
      <c r="L348" s="42"/>
      <c r="M348" s="42"/>
      <c r="N348" s="42"/>
      <c r="O348" s="42"/>
      <c r="P348" s="56"/>
      <c r="Q348" s="739" t="e">
        <f>#REF!*P348/1000</f>
        <v>#REF!</v>
      </c>
      <c r="R348" s="35"/>
      <c r="S348" s="36"/>
      <c r="T348" s="36"/>
      <c r="U348" s="36"/>
      <c r="V348" s="36"/>
      <c r="W348" s="36"/>
      <c r="X348" s="36"/>
      <c r="Y348" s="659">
        <f aca="true" t="shared" si="28" ref="Y348:AF348">Y349+Y352+Y351</f>
        <v>16.6</v>
      </c>
      <c r="Z348" s="659">
        <f t="shared" si="28"/>
        <v>0.05</v>
      </c>
      <c r="AA348" s="659">
        <f t="shared" si="28"/>
        <v>0</v>
      </c>
      <c r="AB348" s="659">
        <f t="shared" si="28"/>
        <v>0.7100000000000001</v>
      </c>
      <c r="AC348" s="659">
        <f t="shared" si="28"/>
        <v>33</v>
      </c>
      <c r="AD348" s="659">
        <f t="shared" si="28"/>
        <v>32.6</v>
      </c>
      <c r="AE348" s="659">
        <f t="shared" si="28"/>
        <v>43.6</v>
      </c>
      <c r="AF348" s="659">
        <f t="shared" si="28"/>
        <v>4.65</v>
      </c>
      <c r="AG348" s="737"/>
      <c r="AH348" s="2"/>
      <c r="AI348" s="2"/>
      <c r="AJ348" s="2"/>
      <c r="AK348" s="2"/>
      <c r="AL348" s="4"/>
      <c r="AM348" s="2"/>
      <c r="AN348" s="2"/>
      <c r="AO348" s="2"/>
      <c r="AP348" s="2"/>
      <c r="AQ348" s="2"/>
      <c r="AR348" s="2"/>
      <c r="AS348" s="2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8:256" ht="24.75" customHeight="1">
      <c r="H349" s="42"/>
      <c r="I349" s="42"/>
      <c r="J349" s="42"/>
      <c r="K349" s="42"/>
      <c r="L349" s="42"/>
      <c r="M349" s="42"/>
      <c r="N349" s="42"/>
      <c r="O349" s="42"/>
      <c r="P349" s="640">
        <v>19.5</v>
      </c>
      <c r="Q349" s="739" t="e">
        <f>#REF!*P349/1000</f>
        <v>#REF!</v>
      </c>
      <c r="Y349" s="38">
        <v>0</v>
      </c>
      <c r="Z349" s="38">
        <v>0</v>
      </c>
      <c r="AA349" s="38">
        <v>0</v>
      </c>
      <c r="AB349" s="38">
        <v>0</v>
      </c>
      <c r="AC349" s="38">
        <v>0</v>
      </c>
      <c r="AD349" s="38">
        <v>0</v>
      </c>
      <c r="AE349" s="38">
        <v>0</v>
      </c>
      <c r="AF349" s="38">
        <v>0</v>
      </c>
      <c r="AG349" s="737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4" customFormat="1" ht="24.75" customHeight="1">
      <c r="A350" s="35"/>
      <c r="B350" s="36"/>
      <c r="C350" s="36"/>
      <c r="D350" s="36"/>
      <c r="E350" s="36"/>
      <c r="F350" s="36"/>
      <c r="G350" s="36"/>
      <c r="H350" s="42"/>
      <c r="I350" s="42"/>
      <c r="J350" s="42"/>
      <c r="K350" s="42"/>
      <c r="L350" s="42"/>
      <c r="M350" s="42"/>
      <c r="N350" s="42"/>
      <c r="O350" s="42"/>
      <c r="P350" s="56"/>
      <c r="Q350" s="739" t="e">
        <f>#REF!*P350/1000</f>
        <v>#REF!</v>
      </c>
      <c r="R350" s="35"/>
      <c r="S350" s="36"/>
      <c r="T350" s="36"/>
      <c r="U350" s="36"/>
      <c r="V350" s="36"/>
      <c r="W350" s="36"/>
      <c r="X350" s="36"/>
      <c r="Y350" s="38"/>
      <c r="Z350" s="38"/>
      <c r="AA350" s="38"/>
      <c r="AB350" s="38"/>
      <c r="AC350" s="38"/>
      <c r="AD350" s="38"/>
      <c r="AE350" s="38"/>
      <c r="AF350" s="38"/>
      <c r="AG350" s="737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45" s="2" customFormat="1" ht="24.75" customHeight="1">
      <c r="A351" s="35"/>
      <c r="B351" s="36"/>
      <c r="C351" s="36"/>
      <c r="D351" s="36"/>
      <c r="E351" s="36"/>
      <c r="F351" s="36"/>
      <c r="G351" s="36"/>
      <c r="H351" s="725"/>
      <c r="I351" s="725"/>
      <c r="J351" s="725"/>
      <c r="K351" s="725"/>
      <c r="L351" s="725"/>
      <c r="M351" s="725"/>
      <c r="N351" s="725"/>
      <c r="O351" s="725"/>
      <c r="P351" s="640"/>
      <c r="Q351" s="739" t="e">
        <f>#REF!*P351/1000</f>
        <v>#REF!</v>
      </c>
      <c r="R351" s="35"/>
      <c r="S351" s="36"/>
      <c r="T351" s="36"/>
      <c r="U351" s="36"/>
      <c r="V351" s="36"/>
      <c r="W351" s="36"/>
      <c r="X351" s="36"/>
      <c r="Y351" s="582">
        <v>12.6</v>
      </c>
      <c r="Z351" s="7">
        <v>0.04</v>
      </c>
      <c r="AA351" s="582">
        <v>0</v>
      </c>
      <c r="AB351" s="7">
        <v>0.55</v>
      </c>
      <c r="AC351" s="582">
        <v>19</v>
      </c>
      <c r="AD351" s="582">
        <v>18.6</v>
      </c>
      <c r="AE351" s="582">
        <v>35.6</v>
      </c>
      <c r="AF351" s="582">
        <v>1.85</v>
      </c>
      <c r="AG351" s="674"/>
      <c r="AM351" s="4"/>
      <c r="AN351" s="4"/>
      <c r="AO351" s="4"/>
      <c r="AP351" s="4"/>
      <c r="AQ351" s="4"/>
      <c r="AR351" s="4"/>
      <c r="AS351" s="4"/>
    </row>
    <row r="352" spans="1:37" s="2" customFormat="1" ht="24.75" customHeight="1">
      <c r="A352" s="35"/>
      <c r="B352" s="36"/>
      <c r="C352" s="36"/>
      <c r="D352" s="36"/>
      <c r="E352" s="36"/>
      <c r="F352" s="36"/>
      <c r="G352" s="36"/>
      <c r="H352" s="725"/>
      <c r="I352" s="725"/>
      <c r="J352" s="725"/>
      <c r="K352" s="725"/>
      <c r="L352" s="725"/>
      <c r="M352" s="725"/>
      <c r="N352" s="725"/>
      <c r="O352" s="725"/>
      <c r="P352" s="640">
        <v>23.4</v>
      </c>
      <c r="Q352" s="739" t="e">
        <f>P352*#REF!/1000</f>
        <v>#REF!</v>
      </c>
      <c r="R352" s="35"/>
      <c r="S352" s="36"/>
      <c r="T352" s="36"/>
      <c r="U352" s="36"/>
      <c r="V352" s="36"/>
      <c r="W352" s="36"/>
      <c r="X352" s="36"/>
      <c r="Y352" s="7">
        <v>4</v>
      </c>
      <c r="Z352" s="7">
        <v>0.01</v>
      </c>
      <c r="AA352" s="7">
        <v>0</v>
      </c>
      <c r="AB352" s="7">
        <v>0.16</v>
      </c>
      <c r="AC352" s="7">
        <v>14</v>
      </c>
      <c r="AD352" s="7">
        <v>14</v>
      </c>
      <c r="AE352" s="7">
        <v>8</v>
      </c>
      <c r="AF352" s="7">
        <v>2.8</v>
      </c>
      <c r="AG352" s="674"/>
      <c r="AH352" s="4"/>
      <c r="AI352" s="4"/>
      <c r="AJ352" s="4"/>
      <c r="AK352" s="4"/>
    </row>
    <row r="353" spans="1:256" s="2" customFormat="1" ht="24.75" customHeight="1">
      <c r="A353" s="35"/>
      <c r="B353" s="36"/>
      <c r="C353" s="36"/>
      <c r="D353" s="36"/>
      <c r="E353" s="36"/>
      <c r="F353" s="36"/>
      <c r="G353" s="36"/>
      <c r="H353" s="42"/>
      <c r="I353" s="42"/>
      <c r="J353" s="42"/>
      <c r="K353" s="42"/>
      <c r="L353" s="42"/>
      <c r="M353" s="42"/>
      <c r="N353" s="42"/>
      <c r="O353" s="42"/>
      <c r="P353" s="640">
        <v>19.5</v>
      </c>
      <c r="Q353" s="739" t="e">
        <f>#REF!*P353/1000</f>
        <v>#REF!</v>
      </c>
      <c r="R353" s="35"/>
      <c r="S353" s="36"/>
      <c r="T353" s="36"/>
      <c r="U353" s="36"/>
      <c r="V353" s="36"/>
      <c r="W353" s="36"/>
      <c r="X353" s="36"/>
      <c r="Y353" s="24"/>
      <c r="Z353" s="24"/>
      <c r="AA353" s="24"/>
      <c r="AB353" s="24"/>
      <c r="AC353" s="24"/>
      <c r="AD353" s="24"/>
      <c r="AE353" s="24"/>
      <c r="AF353" s="24"/>
      <c r="AG353" s="737"/>
      <c r="AL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33" s="2" customFormat="1" ht="24.75" customHeight="1">
      <c r="A354" s="35"/>
      <c r="B354" s="36"/>
      <c r="C354" s="36"/>
      <c r="D354" s="36"/>
      <c r="E354" s="36"/>
      <c r="F354" s="36"/>
      <c r="G354" s="36"/>
      <c r="H354" s="742"/>
      <c r="I354" s="742"/>
      <c r="J354" s="742"/>
      <c r="K354" s="742"/>
      <c r="L354" s="742"/>
      <c r="M354" s="742"/>
      <c r="N354" s="742"/>
      <c r="O354" s="742"/>
      <c r="P354" s="743">
        <v>356.71</v>
      </c>
      <c r="Q354" s="739" t="e">
        <f>#REF!*P354/1000</f>
        <v>#REF!</v>
      </c>
      <c r="R354" s="35"/>
      <c r="S354" s="36"/>
      <c r="T354" s="36"/>
      <c r="U354" s="36"/>
      <c r="V354" s="36"/>
      <c r="W354" s="36"/>
      <c r="X354" s="36"/>
      <c r="Y354" s="693">
        <f aca="true" t="shared" si="29" ref="Y354:AF354">Y327+Y348</f>
        <v>100.80000000000001</v>
      </c>
      <c r="Z354" s="693">
        <f t="shared" si="29"/>
        <v>0.295</v>
      </c>
      <c r="AA354" s="693">
        <f t="shared" si="29"/>
        <v>74.4</v>
      </c>
      <c r="AB354" s="693">
        <f t="shared" si="29"/>
        <v>4.529999999999999</v>
      </c>
      <c r="AC354" s="693">
        <f t="shared" si="29"/>
        <v>93.565</v>
      </c>
      <c r="AD354" s="693">
        <f t="shared" si="29"/>
        <v>290.275</v>
      </c>
      <c r="AE354" s="693">
        <f t="shared" si="29"/>
        <v>97.97999999999999</v>
      </c>
      <c r="AF354" s="693">
        <f t="shared" si="29"/>
        <v>8.805</v>
      </c>
      <c r="AG354" s="737"/>
    </row>
    <row r="355" spans="1:256" s="4" customFormat="1" ht="36.75" customHeight="1">
      <c r="A355" s="35"/>
      <c r="B355" s="36"/>
      <c r="C355" s="36"/>
      <c r="D355" s="36"/>
      <c r="E355" s="36"/>
      <c r="F355" s="36"/>
      <c r="G355" s="36"/>
      <c r="H355" s="742"/>
      <c r="I355" s="742"/>
      <c r="J355" s="742"/>
      <c r="K355" s="742"/>
      <c r="L355" s="742"/>
      <c r="M355" s="742"/>
      <c r="N355" s="742"/>
      <c r="O355" s="742"/>
      <c r="P355" s="741">
        <v>98.49</v>
      </c>
      <c r="Q355" s="739" t="e">
        <f>#REF!*P355/1000</f>
        <v>#REF!</v>
      </c>
      <c r="R355" s="35"/>
      <c r="S355" s="36"/>
      <c r="T355" s="36"/>
      <c r="U355" s="36"/>
      <c r="V355" s="36"/>
      <c r="W355" s="36"/>
      <c r="X355" s="36"/>
      <c r="Y355" s="449"/>
      <c r="Z355" s="449"/>
      <c r="AA355" s="449"/>
      <c r="AB355" s="449"/>
      <c r="AC355" s="449"/>
      <c r="AD355" s="449"/>
      <c r="AE355" s="449"/>
      <c r="AF355" s="449"/>
      <c r="AG355" s="737"/>
      <c r="AH355" s="2"/>
      <c r="AI355" s="2"/>
      <c r="AJ355" s="2"/>
      <c r="AK355" s="2"/>
      <c r="AL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45" s="2" customFormat="1" ht="22.5" customHeight="1">
      <c r="A356" s="35"/>
      <c r="B356" s="36"/>
      <c r="C356" s="36"/>
      <c r="D356" s="36"/>
      <c r="E356" s="36"/>
      <c r="F356" s="36"/>
      <c r="G356" s="36"/>
      <c r="H356" s="7">
        <v>48.484848484848484</v>
      </c>
      <c r="I356" s="7">
        <v>0.006060606060606061</v>
      </c>
      <c r="J356" s="7">
        <v>0</v>
      </c>
      <c r="K356" s="7">
        <v>0.4606060606060606</v>
      </c>
      <c r="L356" s="7">
        <v>7.321212121212121</v>
      </c>
      <c r="M356" s="7">
        <v>1.9151515151515153</v>
      </c>
      <c r="N356" s="7">
        <v>1.9575757575757573</v>
      </c>
      <c r="O356" s="7">
        <v>0.38181818181818183</v>
      </c>
      <c r="P356" s="744"/>
      <c r="Q356" s="7" t="e">
        <f>SUM(Q357:Q358)</f>
        <v>#REF!</v>
      </c>
      <c r="R356" s="35"/>
      <c r="S356" s="36"/>
      <c r="T356" s="36"/>
      <c r="U356" s="36"/>
      <c r="V356" s="36"/>
      <c r="W356" s="36"/>
      <c r="X356" s="36"/>
      <c r="Y356" s="1150" t="s">
        <v>665</v>
      </c>
      <c r="Z356" s="1150"/>
      <c r="AA356" s="1150"/>
      <c r="AB356" s="1150"/>
      <c r="AC356" s="1150"/>
      <c r="AD356" s="1150"/>
      <c r="AE356" s="1150"/>
      <c r="AF356" s="1150"/>
      <c r="AG356" s="688"/>
      <c r="AH356" s="4"/>
      <c r="AI356" s="4"/>
      <c r="AJ356" s="4"/>
      <c r="AK356" s="4"/>
      <c r="AM356" s="4"/>
      <c r="AN356" s="4"/>
      <c r="AO356" s="4"/>
      <c r="AP356" s="4"/>
      <c r="AQ356" s="4"/>
      <c r="AR356" s="4"/>
      <c r="AS356" s="4"/>
    </row>
    <row r="357" spans="1:256" s="2" customFormat="1" ht="22.5" customHeight="1">
      <c r="A357" s="35"/>
      <c r="B357" s="36"/>
      <c r="C357" s="36"/>
      <c r="D357" s="36"/>
      <c r="E357" s="36"/>
      <c r="F357" s="36"/>
      <c r="G357" s="36"/>
      <c r="H357" s="38"/>
      <c r="I357" s="38"/>
      <c r="J357" s="38"/>
      <c r="K357" s="38"/>
      <c r="L357" s="38"/>
      <c r="M357" s="38"/>
      <c r="N357" s="38"/>
      <c r="O357" s="38"/>
      <c r="P357" s="10">
        <v>149.5</v>
      </c>
      <c r="Q357" s="10" t="e">
        <f>#REF!*P357/1000</f>
        <v>#REF!</v>
      </c>
      <c r="R357" s="35"/>
      <c r="S357" s="36"/>
      <c r="T357" s="36"/>
      <c r="U357" s="36"/>
      <c r="V357" s="36"/>
      <c r="W357" s="36"/>
      <c r="X357" s="36"/>
      <c r="Y357" s="1150" t="s">
        <v>667</v>
      </c>
      <c r="Z357" s="1150"/>
      <c r="AA357" s="1150"/>
      <c r="AB357" s="1150"/>
      <c r="AC357" s="1150" t="s">
        <v>668</v>
      </c>
      <c r="AD357" s="1150"/>
      <c r="AE357" s="1150"/>
      <c r="AF357" s="1150"/>
      <c r="AG357" s="688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2" customFormat="1" ht="22.5" customHeight="1">
      <c r="A358" s="35"/>
      <c r="B358" s="36"/>
      <c r="C358" s="36"/>
      <c r="D358" s="36"/>
      <c r="E358" s="36"/>
      <c r="F358" s="36"/>
      <c r="G358" s="36"/>
      <c r="H358" s="41"/>
      <c r="I358" s="41"/>
      <c r="J358" s="41"/>
      <c r="K358" s="41"/>
      <c r="L358" s="41"/>
      <c r="M358" s="41"/>
      <c r="N358" s="41"/>
      <c r="O358" s="41"/>
      <c r="P358" s="587">
        <v>37.05</v>
      </c>
      <c r="Q358" s="10" t="e">
        <f>#REF!*P358/1000</f>
        <v>#REF!</v>
      </c>
      <c r="R358" s="35"/>
      <c r="S358" s="36"/>
      <c r="T358" s="36"/>
      <c r="U358" s="36"/>
      <c r="V358" s="36"/>
      <c r="W358" s="36"/>
      <c r="X358" s="36"/>
      <c r="Y358" s="56" t="s">
        <v>669</v>
      </c>
      <c r="Z358" s="56" t="s">
        <v>670</v>
      </c>
      <c r="AA358" s="56" t="s">
        <v>671</v>
      </c>
      <c r="AB358" s="56" t="s">
        <v>672</v>
      </c>
      <c r="AC358" s="56" t="s">
        <v>673</v>
      </c>
      <c r="AD358" s="56" t="s">
        <v>674</v>
      </c>
      <c r="AE358" s="56" t="s">
        <v>675</v>
      </c>
      <c r="AF358" s="56" t="s">
        <v>676</v>
      </c>
      <c r="AG358" s="688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33" s="4" customFormat="1" ht="22.5" customHeight="1">
      <c r="A359" s="35"/>
      <c r="B359" s="36"/>
      <c r="C359" s="36"/>
      <c r="D359" s="36"/>
      <c r="E359" s="36"/>
      <c r="F359" s="36"/>
      <c r="G359" s="36"/>
      <c r="H359" s="7">
        <v>0</v>
      </c>
      <c r="I359" s="7">
        <v>0.1</v>
      </c>
      <c r="J359" s="7">
        <v>0</v>
      </c>
      <c r="K359" s="7">
        <v>0</v>
      </c>
      <c r="L359" s="7">
        <v>4.1</v>
      </c>
      <c r="M359" s="7">
        <v>13.3</v>
      </c>
      <c r="N359" s="7">
        <v>4</v>
      </c>
      <c r="O359" s="7">
        <v>0.1</v>
      </c>
      <c r="P359" s="10">
        <v>40.3</v>
      </c>
      <c r="Q359" s="7">
        <f>C193*P359/1000</f>
        <v>0</v>
      </c>
      <c r="R359" s="35"/>
      <c r="S359" s="36"/>
      <c r="T359" s="36"/>
      <c r="U359" s="36"/>
      <c r="V359" s="36"/>
      <c r="W359" s="36"/>
      <c r="X359" s="36"/>
      <c r="Y359" s="659">
        <f aca="true" t="shared" si="30" ref="Y359:AF359">Y368+Y373+Y379+Y384+Y388+Y390</f>
        <v>8.21</v>
      </c>
      <c r="Z359" s="659">
        <f t="shared" si="30"/>
        <v>0.38320000000000004</v>
      </c>
      <c r="AA359" s="659">
        <f t="shared" si="30"/>
        <v>37.32</v>
      </c>
      <c r="AB359" s="659">
        <f t="shared" si="30"/>
        <v>51.24360000000001</v>
      </c>
      <c r="AC359" s="659">
        <f t="shared" si="30"/>
        <v>161.9478</v>
      </c>
      <c r="AD359" s="659">
        <f t="shared" si="30"/>
        <v>186.0018</v>
      </c>
      <c r="AE359" s="659">
        <f t="shared" si="30"/>
        <v>92.69</v>
      </c>
      <c r="AF359" s="659">
        <f t="shared" si="30"/>
        <v>4.847</v>
      </c>
      <c r="AG359" s="674"/>
    </row>
    <row r="360" spans="1:33" s="4" customFormat="1" ht="22.5" customHeight="1">
      <c r="A360" s="35"/>
      <c r="B360" s="36"/>
      <c r="C360" s="36"/>
      <c r="D360" s="36"/>
      <c r="E360" s="36"/>
      <c r="F360" s="36"/>
      <c r="G360" s="36"/>
      <c r="H360" s="691"/>
      <c r="I360" s="691"/>
      <c r="J360" s="691"/>
      <c r="K360" s="691"/>
      <c r="L360" s="691"/>
      <c r="M360" s="691"/>
      <c r="N360" s="691"/>
      <c r="O360" s="691"/>
      <c r="P360" s="10"/>
      <c r="Q360" s="7"/>
      <c r="R360" s="35"/>
      <c r="S360" s="36"/>
      <c r="T360" s="36"/>
      <c r="U360" s="36"/>
      <c r="V360" s="36"/>
      <c r="W360" s="36"/>
      <c r="X360" s="36"/>
      <c r="Y360" s="38">
        <v>1.41</v>
      </c>
      <c r="Z360" s="38">
        <v>0.03</v>
      </c>
      <c r="AA360" s="38">
        <v>0</v>
      </c>
      <c r="AB360" s="38">
        <v>2.6</v>
      </c>
      <c r="AC360" s="38">
        <v>23.8</v>
      </c>
      <c r="AD360" s="38">
        <v>48.7</v>
      </c>
      <c r="AE360" s="38">
        <v>29.7</v>
      </c>
      <c r="AF360" s="38">
        <v>0.69</v>
      </c>
      <c r="AG360" s="622"/>
    </row>
    <row r="361" spans="1:33" s="4" customFormat="1" ht="22.5" customHeight="1">
      <c r="A361" s="35"/>
      <c r="B361" s="36"/>
      <c r="C361" s="36"/>
      <c r="D361" s="36"/>
      <c r="E361" s="36"/>
      <c r="F361" s="36"/>
      <c r="G361" s="36"/>
      <c r="H361" s="38">
        <v>0</v>
      </c>
      <c r="I361" s="38">
        <v>0.045</v>
      </c>
      <c r="J361" s="38">
        <v>0</v>
      </c>
      <c r="K361" s="38">
        <v>0.3499999999999999</v>
      </c>
      <c r="L361" s="38">
        <v>8.6</v>
      </c>
      <c r="M361" s="38">
        <v>38.6</v>
      </c>
      <c r="N361" s="38">
        <v>11.499999999999998</v>
      </c>
      <c r="O361" s="38">
        <v>0.95</v>
      </c>
      <c r="P361" s="10">
        <v>32.5</v>
      </c>
      <c r="Q361" s="7">
        <f>C196*P361/1000</f>
        <v>0</v>
      </c>
      <c r="R361" s="35"/>
      <c r="S361" s="36"/>
      <c r="T361" s="36"/>
      <c r="U361" s="36"/>
      <c r="V361" s="36"/>
      <c r="W361" s="36"/>
      <c r="X361" s="36"/>
      <c r="Y361" s="38"/>
      <c r="Z361" s="38"/>
      <c r="AA361" s="38"/>
      <c r="AB361" s="38"/>
      <c r="AC361" s="38"/>
      <c r="AD361" s="38"/>
      <c r="AE361" s="38"/>
      <c r="AF361" s="38"/>
      <c r="AG361" s="745"/>
    </row>
    <row r="362" spans="1:33" s="4" customFormat="1" ht="24.75" customHeight="1">
      <c r="A362" s="35"/>
      <c r="B362" s="36"/>
      <c r="C362" s="36"/>
      <c r="D362" s="36"/>
      <c r="E362" s="36"/>
      <c r="F362" s="36"/>
      <c r="G362" s="36"/>
      <c r="H362" s="659">
        <f aca="true" t="shared" si="31" ref="H362:O362">H363+H366+H365</f>
        <v>16.6</v>
      </c>
      <c r="I362" s="659">
        <f t="shared" si="31"/>
        <v>0.05</v>
      </c>
      <c r="J362" s="659">
        <f t="shared" si="31"/>
        <v>0</v>
      </c>
      <c r="K362" s="659">
        <f t="shared" si="31"/>
        <v>0.7100000000000001</v>
      </c>
      <c r="L362" s="659">
        <f t="shared" si="31"/>
        <v>33</v>
      </c>
      <c r="M362" s="659">
        <f t="shared" si="31"/>
        <v>32.6</v>
      </c>
      <c r="N362" s="659">
        <f t="shared" si="31"/>
        <v>43.6</v>
      </c>
      <c r="O362" s="659">
        <f t="shared" si="31"/>
        <v>4.65</v>
      </c>
      <c r="P362" s="616"/>
      <c r="Q362" s="660" t="e">
        <f>Q363+Q367+Q365</f>
        <v>#REF!</v>
      </c>
      <c r="R362" s="35"/>
      <c r="S362" s="36"/>
      <c r="T362" s="36"/>
      <c r="U362" s="36"/>
      <c r="V362" s="36"/>
      <c r="W362" s="36"/>
      <c r="X362" s="36"/>
      <c r="Y362" s="24"/>
      <c r="Z362" s="24"/>
      <c r="AA362" s="24"/>
      <c r="AB362" s="24"/>
      <c r="AC362" s="24"/>
      <c r="AD362" s="24"/>
      <c r="AE362" s="24"/>
      <c r="AF362" s="24"/>
      <c r="AG362" s="746"/>
    </row>
    <row r="363" spans="1:33" s="4" customFormat="1" ht="38.25" customHeight="1">
      <c r="A363" s="35"/>
      <c r="B363" s="36"/>
      <c r="C363" s="36"/>
      <c r="D363" s="36"/>
      <c r="E363" s="36"/>
      <c r="F363" s="36"/>
      <c r="G363" s="36"/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66">
        <v>250</v>
      </c>
      <c r="Q363" s="38" t="e">
        <f>#REF!*P363/1000</f>
        <v>#REF!</v>
      </c>
      <c r="R363" s="35"/>
      <c r="S363" s="36"/>
      <c r="T363" s="36"/>
      <c r="U363" s="36"/>
      <c r="V363" s="36"/>
      <c r="W363" s="36"/>
      <c r="X363" s="36"/>
      <c r="Y363" s="7"/>
      <c r="Z363" s="7"/>
      <c r="AA363" s="7"/>
      <c r="AB363" s="7"/>
      <c r="AC363" s="7"/>
      <c r="AD363" s="10"/>
      <c r="AE363" s="10"/>
      <c r="AF363" s="10"/>
      <c r="AG363" s="746"/>
    </row>
    <row r="364" spans="1:33" s="4" customFormat="1" ht="33" customHeight="1">
      <c r="A364" s="35"/>
      <c r="B364" s="36"/>
      <c r="C364" s="36"/>
      <c r="D364" s="36"/>
      <c r="E364" s="36"/>
      <c r="F364" s="36"/>
      <c r="G364" s="36"/>
      <c r="H364" s="580"/>
      <c r="I364" s="580"/>
      <c r="J364" s="580"/>
      <c r="K364" s="580"/>
      <c r="L364" s="580"/>
      <c r="M364" s="580"/>
      <c r="N364" s="580"/>
      <c r="O364" s="580"/>
      <c r="P364" s="7"/>
      <c r="Q364" s="7"/>
      <c r="R364" s="35"/>
      <c r="S364" s="36"/>
      <c r="T364" s="36"/>
      <c r="U364" s="36"/>
      <c r="V364" s="36"/>
      <c r="W364" s="36"/>
      <c r="X364" s="36"/>
      <c r="Y364" s="8"/>
      <c r="Z364" s="8"/>
      <c r="AA364" s="8"/>
      <c r="AB364" s="8"/>
      <c r="AC364" s="8"/>
      <c r="AD364" s="8"/>
      <c r="AE364" s="8"/>
      <c r="AF364" s="8"/>
      <c r="AG364" s="746"/>
    </row>
    <row r="365" spans="1:33" s="4" customFormat="1" ht="24.75" customHeight="1">
      <c r="A365" s="35"/>
      <c r="B365" s="36"/>
      <c r="C365" s="36"/>
      <c r="D365" s="36"/>
      <c r="E365" s="36"/>
      <c r="F365" s="36"/>
      <c r="G365" s="36"/>
      <c r="H365" s="582">
        <v>12.6</v>
      </c>
      <c r="I365" s="7">
        <v>0.04</v>
      </c>
      <c r="J365" s="582">
        <v>0</v>
      </c>
      <c r="K365" s="7">
        <v>0.55</v>
      </c>
      <c r="L365" s="582">
        <v>19</v>
      </c>
      <c r="M365" s="582">
        <v>18.6</v>
      </c>
      <c r="N365" s="582">
        <v>35.6</v>
      </c>
      <c r="O365" s="582">
        <v>1.85</v>
      </c>
      <c r="P365" s="10">
        <v>66</v>
      </c>
      <c r="Q365" s="38">
        <f>C199*P365/1000</f>
        <v>0</v>
      </c>
      <c r="R365" s="35"/>
      <c r="S365" s="36"/>
      <c r="T365" s="36"/>
      <c r="U365" s="36"/>
      <c r="V365" s="36"/>
      <c r="W365" s="36"/>
      <c r="X365" s="36"/>
      <c r="Y365" s="7"/>
      <c r="Z365" s="7"/>
      <c r="AA365" s="7"/>
      <c r="AB365" s="7"/>
      <c r="AC365" s="7"/>
      <c r="AD365" s="10"/>
      <c r="AE365" s="10"/>
      <c r="AF365" s="10"/>
      <c r="AG365" s="747"/>
    </row>
    <row r="366" spans="1:33" s="4" customFormat="1" ht="24.75" customHeight="1">
      <c r="A366" s="35"/>
      <c r="B366" s="36"/>
      <c r="C366" s="36"/>
      <c r="D366" s="36"/>
      <c r="E366" s="36"/>
      <c r="F366" s="36"/>
      <c r="G366" s="36"/>
      <c r="H366" s="7">
        <v>4</v>
      </c>
      <c r="I366" s="7">
        <v>0.01</v>
      </c>
      <c r="J366" s="7">
        <v>0</v>
      </c>
      <c r="K366" s="7">
        <v>0.16</v>
      </c>
      <c r="L366" s="7">
        <v>14</v>
      </c>
      <c r="M366" s="7">
        <v>14</v>
      </c>
      <c r="N366" s="7">
        <v>8</v>
      </c>
      <c r="O366" s="7">
        <v>2.8</v>
      </c>
      <c r="P366" s="10"/>
      <c r="Q366" s="38">
        <f>C200*P366/1000</f>
        <v>0</v>
      </c>
      <c r="R366" s="35"/>
      <c r="S366" s="36"/>
      <c r="T366" s="36"/>
      <c r="U366" s="36"/>
      <c r="V366" s="36"/>
      <c r="W366" s="36"/>
      <c r="X366" s="36"/>
      <c r="Y366" s="7"/>
      <c r="Z366" s="7"/>
      <c r="AA366" s="7"/>
      <c r="AB366" s="7"/>
      <c r="AC366" s="7"/>
      <c r="AD366" s="10"/>
      <c r="AE366" s="10"/>
      <c r="AF366" s="10"/>
      <c r="AG366" s="674"/>
    </row>
    <row r="367" spans="1:33" s="4" customFormat="1" ht="24.75" customHeight="1">
      <c r="A367" s="35"/>
      <c r="B367" s="36"/>
      <c r="C367" s="36"/>
      <c r="D367" s="36"/>
      <c r="E367" s="36"/>
      <c r="F367" s="36"/>
      <c r="G367" s="36"/>
      <c r="H367" s="24"/>
      <c r="I367" s="24"/>
      <c r="J367" s="24"/>
      <c r="K367" s="24"/>
      <c r="L367" s="24"/>
      <c r="M367" s="24"/>
      <c r="N367" s="24"/>
      <c r="O367" s="24"/>
      <c r="P367" s="8">
        <v>15</v>
      </c>
      <c r="Q367" s="38">
        <f>P367</f>
        <v>15</v>
      </c>
      <c r="R367" s="35"/>
      <c r="S367" s="36"/>
      <c r="T367" s="36"/>
      <c r="U367" s="36"/>
      <c r="V367" s="36"/>
      <c r="W367" s="36"/>
      <c r="X367" s="36"/>
      <c r="Y367" s="733"/>
      <c r="Z367" s="733"/>
      <c r="AA367" s="733"/>
      <c r="AB367" s="733"/>
      <c r="AC367" s="733"/>
      <c r="AD367" s="733"/>
      <c r="AE367" s="733"/>
      <c r="AF367" s="733"/>
      <c r="AG367" s="674"/>
    </row>
    <row r="368" spans="1:33" s="4" customFormat="1" ht="24.75" customHeight="1">
      <c r="A368" s="35"/>
      <c r="B368" s="36"/>
      <c r="C368" s="36"/>
      <c r="D368" s="36"/>
      <c r="E368" s="36"/>
      <c r="F368" s="36"/>
      <c r="G368" s="36"/>
      <c r="H368" s="714">
        <f aca="true" t="shared" si="32" ref="H368:O368">H341+H362</f>
        <v>68.78324848484849</v>
      </c>
      <c r="I368" s="714">
        <f t="shared" si="32"/>
        <v>0.29786060606060605</v>
      </c>
      <c r="J368" s="714">
        <f t="shared" si="32"/>
        <v>72.672</v>
      </c>
      <c r="K368" s="714">
        <f t="shared" si="32"/>
        <v>4.24220606060606</v>
      </c>
      <c r="L368" s="714">
        <f t="shared" si="32"/>
        <v>93.50121212121212</v>
      </c>
      <c r="M368" s="714">
        <f t="shared" si="32"/>
        <v>303.77675151515155</v>
      </c>
      <c r="N368" s="714">
        <f t="shared" si="32"/>
        <v>102.17117575757575</v>
      </c>
      <c r="O368" s="714">
        <f t="shared" si="32"/>
        <v>9.178218181818181</v>
      </c>
      <c r="P368" s="714"/>
      <c r="Q368" s="748" t="e">
        <f>Q341+Q362</f>
        <v>#REF!</v>
      </c>
      <c r="R368" s="35"/>
      <c r="S368" s="749"/>
      <c r="T368" s="36"/>
      <c r="U368" s="36"/>
      <c r="V368" s="36"/>
      <c r="W368" s="36"/>
      <c r="X368" s="36"/>
      <c r="Y368" s="582">
        <v>5.61</v>
      </c>
      <c r="Z368" s="7">
        <v>0</v>
      </c>
      <c r="AA368" s="582">
        <v>2.64</v>
      </c>
      <c r="AB368" s="582">
        <v>21.76</v>
      </c>
      <c r="AC368" s="582">
        <v>36.34</v>
      </c>
      <c r="AD368" s="582">
        <v>20.07</v>
      </c>
      <c r="AE368" s="582">
        <v>0.67</v>
      </c>
      <c r="AF368" s="582">
        <v>0.53</v>
      </c>
      <c r="AG368" s="622"/>
    </row>
    <row r="369" spans="1:33" s="4" customFormat="1" ht="24.75" customHeight="1">
      <c r="A369" s="35"/>
      <c r="B369" s="36"/>
      <c r="C369" s="36"/>
      <c r="D369" s="36"/>
      <c r="E369" s="36"/>
      <c r="F369" s="36"/>
      <c r="G369" s="36"/>
      <c r="H369" s="646"/>
      <c r="I369" s="646"/>
      <c r="J369" s="646"/>
      <c r="K369" s="646"/>
      <c r="L369" s="646"/>
      <c r="M369" s="646"/>
      <c r="N369" s="646"/>
      <c r="O369" s="646"/>
      <c r="P369" s="646"/>
      <c r="Q369" s="647"/>
      <c r="R369" s="35"/>
      <c r="S369" s="36"/>
      <c r="T369" s="36"/>
      <c r="U369" s="36"/>
      <c r="V369" s="36"/>
      <c r="W369" s="36"/>
      <c r="X369" s="36"/>
      <c r="Y369" s="38"/>
      <c r="Z369" s="38"/>
      <c r="AA369" s="38"/>
      <c r="AB369" s="38"/>
      <c r="AC369" s="38"/>
      <c r="AD369" s="38"/>
      <c r="AE369" s="38"/>
      <c r="AF369" s="38"/>
      <c r="AG369" s="622"/>
    </row>
    <row r="370" spans="1:33" s="4" customFormat="1" ht="24.75" customHeight="1">
      <c r="A370" s="35"/>
      <c r="B370" s="36"/>
      <c r="C370" s="36"/>
      <c r="D370" s="36"/>
      <c r="E370" s="36"/>
      <c r="F370" s="36"/>
      <c r="G370" s="36"/>
      <c r="H370" s="1150" t="s">
        <v>665</v>
      </c>
      <c r="I370" s="1150"/>
      <c r="J370" s="1150"/>
      <c r="K370" s="1150"/>
      <c r="L370" s="1150"/>
      <c r="M370" s="1150"/>
      <c r="N370" s="1150"/>
      <c r="O370" s="1150"/>
      <c r="P370" s="989" t="s">
        <v>66</v>
      </c>
      <c r="Q370" s="989" t="s">
        <v>67</v>
      </c>
      <c r="R370" s="35"/>
      <c r="S370" s="749"/>
      <c r="T370" s="749"/>
      <c r="U370" s="36"/>
      <c r="V370" s="36"/>
      <c r="W370" s="36"/>
      <c r="X370" s="36"/>
      <c r="Y370" s="24"/>
      <c r="Z370" s="24"/>
      <c r="AA370" s="24"/>
      <c r="AB370" s="24"/>
      <c r="AC370" s="24"/>
      <c r="AD370" s="24"/>
      <c r="AE370" s="24"/>
      <c r="AF370" s="24"/>
      <c r="AG370" s="622"/>
    </row>
    <row r="371" spans="1:33" s="4" customFormat="1" ht="24.75" customHeight="1">
      <c r="A371" s="35"/>
      <c r="B371" s="36"/>
      <c r="C371" s="36"/>
      <c r="D371" s="36"/>
      <c r="E371" s="36"/>
      <c r="F371" s="36"/>
      <c r="G371" s="36"/>
      <c r="H371" s="1150" t="s">
        <v>667</v>
      </c>
      <c r="I371" s="1150"/>
      <c r="J371" s="1150"/>
      <c r="K371" s="1150"/>
      <c r="L371" s="1150" t="s">
        <v>668</v>
      </c>
      <c r="M371" s="1150"/>
      <c r="N371" s="1150"/>
      <c r="O371" s="1150"/>
      <c r="P371" s="989"/>
      <c r="Q371" s="989"/>
      <c r="R371" s="35"/>
      <c r="S371" s="36"/>
      <c r="T371" s="36"/>
      <c r="U371" s="36"/>
      <c r="V371" s="36"/>
      <c r="W371" s="36"/>
      <c r="X371" s="36"/>
      <c r="Y371" s="7"/>
      <c r="Z371" s="7"/>
      <c r="AA371" s="7"/>
      <c r="AB371" s="7"/>
      <c r="AC371" s="7"/>
      <c r="AD371" s="10"/>
      <c r="AE371" s="10"/>
      <c r="AF371" s="10"/>
      <c r="AG371" s="662"/>
    </row>
    <row r="372" spans="1:33" s="4" customFormat="1" ht="24.75" customHeight="1">
      <c r="A372" s="35"/>
      <c r="B372" s="36"/>
      <c r="C372" s="36"/>
      <c r="D372" s="36"/>
      <c r="E372" s="36"/>
      <c r="F372" s="36"/>
      <c r="G372" s="36"/>
      <c r="H372" s="56" t="s">
        <v>669</v>
      </c>
      <c r="I372" s="56" t="s">
        <v>670</v>
      </c>
      <c r="J372" s="56" t="s">
        <v>671</v>
      </c>
      <c r="K372" s="56" t="s">
        <v>672</v>
      </c>
      <c r="L372" s="56" t="s">
        <v>673</v>
      </c>
      <c r="M372" s="56" t="s">
        <v>674</v>
      </c>
      <c r="N372" s="56" t="s">
        <v>675</v>
      </c>
      <c r="O372" s="56" t="s">
        <v>676</v>
      </c>
      <c r="P372" s="989"/>
      <c r="Q372" s="989"/>
      <c r="R372" s="35"/>
      <c r="S372" s="36"/>
      <c r="T372" s="36"/>
      <c r="U372" s="36"/>
      <c r="V372" s="36"/>
      <c r="W372" s="36"/>
      <c r="X372" s="36"/>
      <c r="Y372" s="8"/>
      <c r="Z372" s="8"/>
      <c r="AA372" s="8"/>
      <c r="AB372" s="8"/>
      <c r="AC372" s="8"/>
      <c r="AD372" s="8"/>
      <c r="AE372" s="8"/>
      <c r="AF372" s="8"/>
      <c r="AG372" s="688"/>
    </row>
    <row r="373" spans="1:33" s="4" customFormat="1" ht="24.75" customHeight="1">
      <c r="A373" s="35"/>
      <c r="B373" s="36"/>
      <c r="C373" s="36"/>
      <c r="D373" s="36"/>
      <c r="E373" s="36"/>
      <c r="F373" s="36"/>
      <c r="G373" s="36"/>
      <c r="H373" s="659">
        <f aca="true" t="shared" si="33" ref="H373:O373">H374+H387+H393+H399+H403+H405</f>
        <v>3.2573333333333334</v>
      </c>
      <c r="I373" s="659">
        <f t="shared" si="33"/>
        <v>0.33388333333333337</v>
      </c>
      <c r="J373" s="659">
        <f t="shared" si="33"/>
        <v>27.663000000000004</v>
      </c>
      <c r="K373" s="659">
        <f t="shared" si="33"/>
        <v>21.8353</v>
      </c>
      <c r="L373" s="659">
        <f t="shared" si="33"/>
        <v>107.00619999999999</v>
      </c>
      <c r="M373" s="659">
        <f t="shared" si="33"/>
        <v>174.66006666666667</v>
      </c>
      <c r="N373" s="659">
        <f t="shared" si="33"/>
        <v>101.035</v>
      </c>
      <c r="O373" s="659">
        <f t="shared" si="33"/>
        <v>3.9925</v>
      </c>
      <c r="P373" s="659"/>
      <c r="Q373" s="660" t="e">
        <f>Q374+Q387+Q393+Q399+Q403+Q405</f>
        <v>#REF!</v>
      </c>
      <c r="R373" s="35"/>
      <c r="S373" s="36"/>
      <c r="T373" s="36"/>
      <c r="U373" s="36"/>
      <c r="V373" s="36"/>
      <c r="W373" s="36"/>
      <c r="X373" s="36"/>
      <c r="Y373" s="7">
        <v>0.44</v>
      </c>
      <c r="Z373" s="7">
        <v>0.12320000000000002</v>
      </c>
      <c r="AA373" s="7">
        <v>9.9</v>
      </c>
      <c r="AB373" s="7">
        <v>28.7496</v>
      </c>
      <c r="AC373" s="7">
        <v>100.37280000000001</v>
      </c>
      <c r="AD373" s="7">
        <v>16.2448</v>
      </c>
      <c r="AE373" s="7">
        <v>1.32</v>
      </c>
      <c r="AF373" s="7">
        <v>0.792</v>
      </c>
      <c r="AG373" s="696"/>
    </row>
    <row r="374" spans="1:33" s="4" customFormat="1" ht="24.75" customHeight="1">
      <c r="A374" s="35"/>
      <c r="B374" s="749"/>
      <c r="C374" s="36"/>
      <c r="D374" s="36"/>
      <c r="E374" s="36"/>
      <c r="F374" s="36"/>
      <c r="G374" s="36"/>
      <c r="H374" s="7">
        <v>1.128</v>
      </c>
      <c r="I374" s="7">
        <v>0.024</v>
      </c>
      <c r="J374" s="7">
        <v>0</v>
      </c>
      <c r="K374" s="7">
        <v>2.08</v>
      </c>
      <c r="L374" s="7">
        <v>19.04</v>
      </c>
      <c r="M374" s="7">
        <v>38.96</v>
      </c>
      <c r="N374" s="7">
        <v>23.76</v>
      </c>
      <c r="O374" s="7">
        <v>0.5519999999999999</v>
      </c>
      <c r="P374" s="7"/>
      <c r="Q374" s="38" t="e">
        <f>SUM(Q375:Q380)</f>
        <v>#REF!</v>
      </c>
      <c r="R374" s="35"/>
      <c r="S374" s="36"/>
      <c r="T374" s="36"/>
      <c r="U374" s="36"/>
      <c r="V374" s="36"/>
      <c r="W374" s="36"/>
      <c r="X374" s="36"/>
      <c r="Y374" s="6"/>
      <c r="Z374" s="6"/>
      <c r="AA374" s="6"/>
      <c r="AB374" s="6"/>
      <c r="AC374" s="6"/>
      <c r="AD374" s="6"/>
      <c r="AE374" s="6"/>
      <c r="AF374" s="6"/>
      <c r="AG374" s="750"/>
    </row>
    <row r="375" spans="1:33" s="4" customFormat="1" ht="24.75" customHeight="1">
      <c r="A375" s="35"/>
      <c r="B375" s="36"/>
      <c r="C375" s="36"/>
      <c r="D375" s="36"/>
      <c r="E375" s="36"/>
      <c r="F375" s="36"/>
      <c r="G375" s="36"/>
      <c r="H375" s="7"/>
      <c r="I375" s="7"/>
      <c r="J375" s="7"/>
      <c r="K375" s="7"/>
      <c r="L375" s="7"/>
      <c r="M375" s="7"/>
      <c r="N375" s="7"/>
      <c r="O375" s="7"/>
      <c r="P375" s="45"/>
      <c r="Q375" s="8" t="e">
        <f>#REF!*P375/1000</f>
        <v>#REF!</v>
      </c>
      <c r="R375" s="35"/>
      <c r="S375" s="36"/>
      <c r="T375" s="36"/>
      <c r="U375" s="36"/>
      <c r="V375" s="36"/>
      <c r="W375" s="36"/>
      <c r="X375" s="36"/>
      <c r="Y375" s="617"/>
      <c r="Z375" s="617"/>
      <c r="AA375" s="617"/>
      <c r="AB375" s="617"/>
      <c r="AC375" s="617"/>
      <c r="AD375" s="617"/>
      <c r="AE375" s="617"/>
      <c r="AF375" s="617"/>
      <c r="AG375" s="751"/>
    </row>
    <row r="376" spans="1:33" s="4" customFormat="1" ht="24.75" customHeight="1">
      <c r="A376" s="35"/>
      <c r="B376" s="749"/>
      <c r="C376" s="749"/>
      <c r="D376" s="36"/>
      <c r="E376" s="36"/>
      <c r="F376" s="36"/>
      <c r="G376" s="36"/>
      <c r="H376" s="14"/>
      <c r="I376" s="14"/>
      <c r="J376" s="14"/>
      <c r="K376" s="14"/>
      <c r="L376" s="14"/>
      <c r="M376" s="14"/>
      <c r="N376" s="14"/>
      <c r="O376" s="14"/>
      <c r="P376" s="45">
        <v>23.4</v>
      </c>
      <c r="Q376" s="8" t="e">
        <f>P376*#REF!/1000</f>
        <v>#REF!</v>
      </c>
      <c r="R376" s="35"/>
      <c r="S376" s="36"/>
      <c r="T376" s="36"/>
      <c r="U376" s="36"/>
      <c r="V376" s="36"/>
      <c r="W376" s="36"/>
      <c r="X376" s="36"/>
      <c r="Y376" s="41"/>
      <c r="Z376" s="41"/>
      <c r="AA376" s="41"/>
      <c r="AB376" s="41"/>
      <c r="AC376" s="41"/>
      <c r="AD376" s="41"/>
      <c r="AE376" s="41"/>
      <c r="AF376" s="41"/>
      <c r="AG376" s="751"/>
    </row>
    <row r="377" spans="1:33" s="4" customFormat="1" ht="24.75" customHeight="1">
      <c r="A377" s="35"/>
      <c r="B377" s="36"/>
      <c r="C377" s="36"/>
      <c r="D377" s="36"/>
      <c r="E377" s="36"/>
      <c r="F377" s="36"/>
      <c r="G377" s="36"/>
      <c r="H377" s="7"/>
      <c r="I377" s="7"/>
      <c r="J377" s="7"/>
      <c r="K377" s="7"/>
      <c r="L377" s="7"/>
      <c r="M377" s="10"/>
      <c r="N377" s="10"/>
      <c r="O377" s="10"/>
      <c r="P377" s="45">
        <v>19.5</v>
      </c>
      <c r="Q377" s="8" t="e">
        <f>#REF!*P377/1000</f>
        <v>#REF!</v>
      </c>
      <c r="R377" s="35"/>
      <c r="S377" s="36"/>
      <c r="T377" s="36"/>
      <c r="U377" s="36"/>
      <c r="V377" s="36"/>
      <c r="W377" s="36"/>
      <c r="X377" s="36"/>
      <c r="Y377" s="41"/>
      <c r="Z377" s="41"/>
      <c r="AA377" s="41"/>
      <c r="AB377" s="41"/>
      <c r="AC377" s="41"/>
      <c r="AD377" s="41"/>
      <c r="AE377" s="41"/>
      <c r="AF377" s="41"/>
      <c r="AG377" s="622"/>
    </row>
    <row r="378" spans="1:45" s="4" customFormat="1" ht="34.5" customHeight="1">
      <c r="A378" s="35"/>
      <c r="B378" s="36"/>
      <c r="C378" s="36"/>
      <c r="D378" s="36"/>
      <c r="E378" s="36"/>
      <c r="F378" s="36"/>
      <c r="G378" s="36"/>
      <c r="H378" s="7"/>
      <c r="I378" s="7"/>
      <c r="J378" s="7"/>
      <c r="K378" s="7"/>
      <c r="L378" s="7"/>
      <c r="M378" s="10"/>
      <c r="N378" s="10"/>
      <c r="O378" s="10"/>
      <c r="P378" s="10">
        <v>98.49</v>
      </c>
      <c r="Q378" s="8" t="e">
        <f>#REF!*P378/1000</f>
        <v>#REF!</v>
      </c>
      <c r="R378" s="35"/>
      <c r="S378" s="36"/>
      <c r="T378" s="36"/>
      <c r="U378" s="36"/>
      <c r="V378" s="36"/>
      <c r="W378" s="36"/>
      <c r="X378" s="36"/>
      <c r="Y378" s="41"/>
      <c r="Z378" s="41"/>
      <c r="AA378" s="41"/>
      <c r="AB378" s="41"/>
      <c r="AC378" s="41"/>
      <c r="AD378" s="41"/>
      <c r="AE378" s="41"/>
      <c r="AF378" s="41"/>
      <c r="AG378" s="751"/>
      <c r="AM378" s="40"/>
      <c r="AN378" s="40"/>
      <c r="AO378" s="40"/>
      <c r="AP378" s="40"/>
      <c r="AQ378" s="40"/>
      <c r="AR378" s="40"/>
      <c r="AS378" s="40"/>
    </row>
    <row r="379" spans="1:45" s="4" customFormat="1" ht="24.75" customHeight="1">
      <c r="A379" s="35"/>
      <c r="B379" s="36"/>
      <c r="C379" s="36"/>
      <c r="D379" s="36"/>
      <c r="E379" s="36"/>
      <c r="F379" s="36"/>
      <c r="G379" s="36"/>
      <c r="H379" s="7"/>
      <c r="I379" s="7"/>
      <c r="J379" s="7"/>
      <c r="K379" s="7"/>
      <c r="L379" s="7"/>
      <c r="M379" s="10"/>
      <c r="N379" s="10"/>
      <c r="O379" s="10"/>
      <c r="P379" s="10">
        <v>79.3</v>
      </c>
      <c r="Q379" s="8" t="e">
        <f>#REF!*P379/1000</f>
        <v>#REF!</v>
      </c>
      <c r="R379" s="35"/>
      <c r="S379" s="36"/>
      <c r="T379" s="36"/>
      <c r="U379" s="36"/>
      <c r="V379" s="36"/>
      <c r="W379" s="36"/>
      <c r="X379" s="36"/>
      <c r="Y379" s="7">
        <v>2.16</v>
      </c>
      <c r="Z379" s="7">
        <v>0.14</v>
      </c>
      <c r="AA379" s="7">
        <v>24.78</v>
      </c>
      <c r="AB379" s="7">
        <v>0.384</v>
      </c>
      <c r="AC379" s="7">
        <v>13.560000000000002</v>
      </c>
      <c r="AD379" s="7">
        <v>101.11200000000001</v>
      </c>
      <c r="AE379" s="7">
        <v>76.2</v>
      </c>
      <c r="AF379" s="7">
        <v>2.5</v>
      </c>
      <c r="AG379" s="751"/>
      <c r="AH379" s="40"/>
      <c r="AI379" s="40"/>
      <c r="AJ379" s="40"/>
      <c r="AK379" s="40"/>
      <c r="AM379" s="40"/>
      <c r="AN379" s="40"/>
      <c r="AO379" s="40"/>
      <c r="AP379" s="40"/>
      <c r="AQ379" s="40"/>
      <c r="AR379" s="40"/>
      <c r="AS379" s="40"/>
    </row>
    <row r="380" spans="1:256" s="4" customFormat="1" ht="24.75" customHeight="1">
      <c r="A380" s="35"/>
      <c r="B380" s="36"/>
      <c r="C380" s="36"/>
      <c r="D380" s="36"/>
      <c r="E380" s="36"/>
      <c r="F380" s="36"/>
      <c r="G380" s="36"/>
      <c r="H380" s="7"/>
      <c r="I380" s="7"/>
      <c r="J380" s="7"/>
      <c r="K380" s="7"/>
      <c r="L380" s="7"/>
      <c r="M380" s="10"/>
      <c r="N380" s="10"/>
      <c r="O380" s="10"/>
      <c r="P380" s="10">
        <v>37.05</v>
      </c>
      <c r="Q380" s="8" t="e">
        <f>#REF!*P380/1000</f>
        <v>#REF!</v>
      </c>
      <c r="R380" s="35"/>
      <c r="S380" s="36"/>
      <c r="T380" s="36"/>
      <c r="U380" s="36"/>
      <c r="V380" s="36"/>
      <c r="W380" s="36"/>
      <c r="X380" s="36"/>
      <c r="Y380" s="41"/>
      <c r="Z380" s="41"/>
      <c r="AA380" s="41"/>
      <c r="AB380" s="41"/>
      <c r="AC380" s="41"/>
      <c r="AD380" s="41"/>
      <c r="AE380" s="41"/>
      <c r="AF380" s="41"/>
      <c r="AG380" s="751"/>
      <c r="AH380" s="40"/>
      <c r="AI380" s="40"/>
      <c r="AJ380" s="40"/>
      <c r="AK380" s="40"/>
      <c r="AL380" s="40"/>
      <c r="AM380" s="20"/>
      <c r="AN380" s="20"/>
      <c r="AO380" s="20"/>
      <c r="AP380" s="20"/>
      <c r="AQ380" s="20"/>
      <c r="AR380" s="20"/>
      <c r="AS380" s="2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  <c r="DM380" s="40"/>
      <c r="DN380" s="40"/>
      <c r="DO380" s="40"/>
      <c r="DP380" s="40"/>
      <c r="DQ380" s="40"/>
      <c r="DR380" s="40"/>
      <c r="DS380" s="40"/>
      <c r="DT380" s="40"/>
      <c r="DU380" s="40"/>
      <c r="DV380" s="40"/>
      <c r="DW380" s="40"/>
      <c r="DX380" s="40"/>
      <c r="DY380" s="40"/>
      <c r="DZ380" s="40"/>
      <c r="EA380" s="40"/>
      <c r="EB380" s="40"/>
      <c r="EC380" s="40"/>
      <c r="ED380" s="40"/>
      <c r="EE380" s="40"/>
      <c r="EF380" s="40"/>
      <c r="EG380" s="40"/>
      <c r="EH380" s="40"/>
      <c r="EI380" s="40"/>
      <c r="EJ380" s="40"/>
      <c r="EK380" s="40"/>
      <c r="EL380" s="40"/>
      <c r="EM380" s="40"/>
      <c r="EN380" s="40"/>
      <c r="EO380" s="40"/>
      <c r="EP380" s="40"/>
      <c r="EQ380" s="40"/>
      <c r="ER380" s="40"/>
      <c r="ES380" s="40"/>
      <c r="ET380" s="40"/>
      <c r="EU380" s="40"/>
      <c r="EV380" s="40"/>
      <c r="EW380" s="40"/>
      <c r="EX380" s="40"/>
      <c r="EY380" s="40"/>
      <c r="EZ380" s="40"/>
      <c r="FA380" s="40"/>
      <c r="FB380" s="40"/>
      <c r="FC380" s="40"/>
      <c r="FD380" s="40"/>
      <c r="FE380" s="40"/>
      <c r="FF380" s="40"/>
      <c r="FG380" s="40"/>
      <c r="FH380" s="40"/>
      <c r="FI380" s="40"/>
      <c r="FJ380" s="40"/>
      <c r="FK380" s="40"/>
      <c r="FL380" s="40"/>
      <c r="FM380" s="40"/>
      <c r="FN380" s="40"/>
      <c r="FO380" s="40"/>
      <c r="FP380" s="40"/>
      <c r="FQ380" s="40"/>
      <c r="FR380" s="40"/>
      <c r="FS380" s="40"/>
      <c r="FT380" s="40"/>
      <c r="FU380" s="40"/>
      <c r="FV380" s="40"/>
      <c r="FW380" s="40"/>
      <c r="FX380" s="40"/>
      <c r="FY380" s="40"/>
      <c r="FZ380" s="40"/>
      <c r="GA380" s="40"/>
      <c r="GB380" s="40"/>
      <c r="GC380" s="40"/>
      <c r="GD380" s="40"/>
      <c r="GE380" s="40"/>
      <c r="GF380" s="40"/>
      <c r="GG380" s="40"/>
      <c r="GH380" s="40"/>
      <c r="GI380" s="40"/>
      <c r="GJ380" s="40"/>
      <c r="GK380" s="40"/>
      <c r="GL380" s="40"/>
      <c r="GM380" s="40"/>
      <c r="GN380" s="40"/>
      <c r="GO380" s="40"/>
      <c r="GP380" s="40"/>
      <c r="GQ380" s="40"/>
      <c r="GR380" s="40"/>
      <c r="GS380" s="40"/>
      <c r="GT380" s="40"/>
      <c r="GU380" s="40"/>
      <c r="GV380" s="40"/>
      <c r="GW380" s="40"/>
      <c r="GX380" s="40"/>
      <c r="GY380" s="40"/>
      <c r="GZ380" s="40"/>
      <c r="HA380" s="40"/>
      <c r="HB380" s="40"/>
      <c r="HC380" s="40"/>
      <c r="HD380" s="40"/>
      <c r="HE380" s="40"/>
      <c r="HF380" s="40"/>
      <c r="HG380" s="40"/>
      <c r="HH380" s="40"/>
      <c r="HI380" s="40"/>
      <c r="HJ380" s="40"/>
      <c r="HK380" s="40"/>
      <c r="HL380" s="40"/>
      <c r="HM380" s="40"/>
      <c r="HN380" s="40"/>
      <c r="HO380" s="40"/>
      <c r="HP380" s="40"/>
      <c r="HQ380" s="40"/>
      <c r="HR380" s="40"/>
      <c r="HS380" s="40"/>
      <c r="HT380" s="40"/>
      <c r="HU380" s="40"/>
      <c r="HV380" s="40"/>
      <c r="HW380" s="40"/>
      <c r="HX380" s="40"/>
      <c r="HY380" s="40"/>
      <c r="HZ380" s="40"/>
      <c r="IA380" s="40"/>
      <c r="IB380" s="40"/>
      <c r="IC380" s="40"/>
      <c r="ID380" s="40"/>
      <c r="IE380" s="40"/>
      <c r="IF380" s="40"/>
      <c r="IG380" s="40"/>
      <c r="IH380" s="40"/>
      <c r="II380" s="40"/>
      <c r="IJ380" s="40"/>
      <c r="IK380" s="40"/>
      <c r="IL380" s="40"/>
      <c r="IM380" s="40"/>
      <c r="IN380" s="40"/>
      <c r="IO380" s="40"/>
      <c r="IP380" s="40"/>
      <c r="IQ380" s="40"/>
      <c r="IR380" s="40"/>
      <c r="IS380" s="40"/>
      <c r="IT380" s="40"/>
      <c r="IU380" s="40"/>
      <c r="IV380" s="40"/>
    </row>
    <row r="381" spans="1:256" s="4" customFormat="1" ht="24.75" customHeight="1">
      <c r="A381" s="35"/>
      <c r="B381" s="36"/>
      <c r="C381" s="36"/>
      <c r="D381" s="36"/>
      <c r="E381" s="36"/>
      <c r="F381" s="36"/>
      <c r="G381" s="36"/>
      <c r="H381" s="752"/>
      <c r="I381" s="752"/>
      <c r="J381" s="752"/>
      <c r="K381" s="752"/>
      <c r="L381" s="752"/>
      <c r="M381" s="752"/>
      <c r="N381" s="752"/>
      <c r="O381" s="752"/>
      <c r="P381" s="752"/>
      <c r="Q381" s="753"/>
      <c r="R381" s="35"/>
      <c r="S381" s="36"/>
      <c r="T381" s="36"/>
      <c r="U381" s="36"/>
      <c r="V381" s="36"/>
      <c r="W381" s="36"/>
      <c r="X381" s="36"/>
      <c r="Y381" s="38"/>
      <c r="Z381" s="38"/>
      <c r="AA381" s="38"/>
      <c r="AB381" s="38"/>
      <c r="AC381" s="38"/>
      <c r="AD381" s="38"/>
      <c r="AE381" s="38"/>
      <c r="AF381" s="38"/>
      <c r="AG381" s="751"/>
      <c r="AH381" s="20"/>
      <c r="AI381" s="20"/>
      <c r="AJ381" s="20"/>
      <c r="AK381" s="20"/>
      <c r="AL381" s="40"/>
      <c r="AM381" s="20"/>
      <c r="AN381" s="20"/>
      <c r="AO381" s="20"/>
      <c r="AP381" s="20"/>
      <c r="AQ381" s="20"/>
      <c r="AR381" s="20"/>
      <c r="AS381" s="2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  <c r="DG381" s="40"/>
      <c r="DH381" s="40"/>
      <c r="DI381" s="40"/>
      <c r="DJ381" s="40"/>
      <c r="DK381" s="40"/>
      <c r="DL381" s="40"/>
      <c r="DM381" s="40"/>
      <c r="DN381" s="40"/>
      <c r="DO381" s="40"/>
      <c r="DP381" s="40"/>
      <c r="DQ381" s="40"/>
      <c r="DR381" s="40"/>
      <c r="DS381" s="40"/>
      <c r="DT381" s="40"/>
      <c r="DU381" s="40"/>
      <c r="DV381" s="40"/>
      <c r="DW381" s="40"/>
      <c r="DX381" s="40"/>
      <c r="DY381" s="40"/>
      <c r="DZ381" s="40"/>
      <c r="EA381" s="40"/>
      <c r="EB381" s="40"/>
      <c r="EC381" s="40"/>
      <c r="ED381" s="40"/>
      <c r="EE381" s="40"/>
      <c r="EF381" s="40"/>
      <c r="EG381" s="40"/>
      <c r="EH381" s="40"/>
      <c r="EI381" s="40"/>
      <c r="EJ381" s="40"/>
      <c r="EK381" s="40"/>
      <c r="EL381" s="40"/>
      <c r="EM381" s="40"/>
      <c r="EN381" s="40"/>
      <c r="EO381" s="40"/>
      <c r="EP381" s="40"/>
      <c r="EQ381" s="40"/>
      <c r="ER381" s="40"/>
      <c r="ES381" s="40"/>
      <c r="ET381" s="40"/>
      <c r="EU381" s="40"/>
      <c r="EV381" s="40"/>
      <c r="EW381" s="40"/>
      <c r="EX381" s="40"/>
      <c r="EY381" s="40"/>
      <c r="EZ381" s="40"/>
      <c r="FA381" s="40"/>
      <c r="FB381" s="40"/>
      <c r="FC381" s="40"/>
      <c r="FD381" s="40"/>
      <c r="FE381" s="40"/>
      <c r="FF381" s="40"/>
      <c r="FG381" s="40"/>
      <c r="FH381" s="40"/>
      <c r="FI381" s="40"/>
      <c r="FJ381" s="40"/>
      <c r="FK381" s="40"/>
      <c r="FL381" s="40"/>
      <c r="FM381" s="40"/>
      <c r="FN381" s="40"/>
      <c r="FO381" s="40"/>
      <c r="FP381" s="40"/>
      <c r="FQ381" s="40"/>
      <c r="FR381" s="40"/>
      <c r="FS381" s="40"/>
      <c r="FT381" s="40"/>
      <c r="FU381" s="40"/>
      <c r="FV381" s="40"/>
      <c r="FW381" s="40"/>
      <c r="FX381" s="40"/>
      <c r="FY381" s="40"/>
      <c r="FZ381" s="40"/>
      <c r="GA381" s="40"/>
      <c r="GB381" s="40"/>
      <c r="GC381" s="40"/>
      <c r="GD381" s="40"/>
      <c r="GE381" s="40"/>
      <c r="GF381" s="40"/>
      <c r="GG381" s="40"/>
      <c r="GH381" s="40"/>
      <c r="GI381" s="40"/>
      <c r="GJ381" s="40"/>
      <c r="GK381" s="40"/>
      <c r="GL381" s="40"/>
      <c r="GM381" s="40"/>
      <c r="GN381" s="40"/>
      <c r="GO381" s="40"/>
      <c r="GP381" s="40"/>
      <c r="GQ381" s="40"/>
      <c r="GR381" s="40"/>
      <c r="GS381" s="40"/>
      <c r="GT381" s="40"/>
      <c r="GU381" s="40"/>
      <c r="GV381" s="40"/>
      <c r="GW381" s="40"/>
      <c r="GX381" s="40"/>
      <c r="GY381" s="40"/>
      <c r="GZ381" s="40"/>
      <c r="HA381" s="40"/>
      <c r="HB381" s="40"/>
      <c r="HC381" s="40"/>
      <c r="HD381" s="40"/>
      <c r="HE381" s="40"/>
      <c r="HF381" s="40"/>
      <c r="HG381" s="40"/>
      <c r="HH381" s="40"/>
      <c r="HI381" s="40"/>
      <c r="HJ381" s="40"/>
      <c r="HK381" s="40"/>
      <c r="HL381" s="40"/>
      <c r="HM381" s="40"/>
      <c r="HN381" s="40"/>
      <c r="HO381" s="40"/>
      <c r="HP381" s="40"/>
      <c r="HQ381" s="40"/>
      <c r="HR381" s="40"/>
      <c r="HS381" s="40"/>
      <c r="HT381" s="40"/>
      <c r="HU381" s="40"/>
      <c r="HV381" s="40"/>
      <c r="HW381" s="40"/>
      <c r="HX381" s="40"/>
      <c r="HY381" s="40"/>
      <c r="HZ381" s="40"/>
      <c r="IA381" s="40"/>
      <c r="IB381" s="40"/>
      <c r="IC381" s="40"/>
      <c r="ID381" s="40"/>
      <c r="IE381" s="40"/>
      <c r="IF381" s="40"/>
      <c r="IG381" s="40"/>
      <c r="IH381" s="40"/>
      <c r="II381" s="40"/>
      <c r="IJ381" s="40"/>
      <c r="IK381" s="40"/>
      <c r="IL381" s="40"/>
      <c r="IM381" s="40"/>
      <c r="IN381" s="40"/>
      <c r="IO381" s="40"/>
      <c r="IP381" s="40"/>
      <c r="IQ381" s="40"/>
      <c r="IR381" s="40"/>
      <c r="IS381" s="40"/>
      <c r="IT381" s="40"/>
      <c r="IU381" s="40"/>
      <c r="IV381" s="40"/>
    </row>
    <row r="382" spans="1:256" s="40" customFormat="1" ht="24.75" customHeight="1">
      <c r="A382" s="35"/>
      <c r="B382" s="36"/>
      <c r="C382" s="36"/>
      <c r="D382" s="36"/>
      <c r="E382" s="36"/>
      <c r="F382" s="36"/>
      <c r="G382" s="36"/>
      <c r="H382" s="582">
        <v>4.488</v>
      </c>
      <c r="I382" s="7">
        <v>0</v>
      </c>
      <c r="J382" s="582">
        <v>2.112</v>
      </c>
      <c r="K382" s="582">
        <v>17.408</v>
      </c>
      <c r="L382" s="582">
        <v>29.072000000000003</v>
      </c>
      <c r="M382" s="582">
        <v>16.055999999999997</v>
      </c>
      <c r="N382" s="582">
        <v>0.536</v>
      </c>
      <c r="O382" s="582">
        <v>0.42400000000000004</v>
      </c>
      <c r="P382" s="582"/>
      <c r="Q382" s="7" t="e">
        <f>SUM(Q383:Q386)</f>
        <v>#REF!</v>
      </c>
      <c r="R382" s="35"/>
      <c r="S382" s="36"/>
      <c r="T382" s="36"/>
      <c r="U382" s="36"/>
      <c r="V382" s="36"/>
      <c r="W382" s="36"/>
      <c r="X382" s="36"/>
      <c r="Y382" s="578"/>
      <c r="Z382" s="578"/>
      <c r="AA382" s="578"/>
      <c r="AB382" s="578"/>
      <c r="AC382" s="578"/>
      <c r="AD382" s="578"/>
      <c r="AE382" s="578"/>
      <c r="AF382" s="578"/>
      <c r="AG382" s="751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</row>
    <row r="383" spans="1:256" s="40" customFormat="1" ht="24.75" customHeight="1">
      <c r="A383" s="35"/>
      <c r="B383" s="36"/>
      <c r="C383" s="36"/>
      <c r="D383" s="36"/>
      <c r="E383" s="36"/>
      <c r="F383" s="36"/>
      <c r="G383" s="36"/>
      <c r="H383" s="14"/>
      <c r="I383" s="14"/>
      <c r="J383" s="14"/>
      <c r="K383" s="14"/>
      <c r="L383" s="14"/>
      <c r="M383" s="14"/>
      <c r="N383" s="14"/>
      <c r="O383" s="14"/>
      <c r="P383" s="45"/>
      <c r="Q383" s="8" t="e">
        <f>#REF!*P383/1000</f>
        <v>#REF!</v>
      </c>
      <c r="R383" s="35"/>
      <c r="S383" s="36"/>
      <c r="T383" s="36"/>
      <c r="U383" s="36"/>
      <c r="V383" s="36"/>
      <c r="W383" s="36"/>
      <c r="X383" s="36"/>
      <c r="Y383" s="56"/>
      <c r="Z383" s="56"/>
      <c r="AA383" s="56"/>
      <c r="AB383" s="56"/>
      <c r="AC383" s="56"/>
      <c r="AD383" s="56"/>
      <c r="AE383" s="56"/>
      <c r="AF383" s="56"/>
      <c r="AG383" s="751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20"/>
    </row>
    <row r="384" spans="8:33" ht="24.75" customHeight="1">
      <c r="H384" s="24"/>
      <c r="I384" s="24"/>
      <c r="J384" s="24"/>
      <c r="K384" s="24"/>
      <c r="L384" s="24"/>
      <c r="M384" s="24"/>
      <c r="N384" s="24"/>
      <c r="O384" s="24"/>
      <c r="P384" s="45">
        <v>23.4</v>
      </c>
      <c r="Q384" s="8" t="e">
        <f>P384*#REF!/1000</f>
        <v>#REF!</v>
      </c>
      <c r="Y384" s="754"/>
      <c r="Z384" s="754"/>
      <c r="AA384" s="754"/>
      <c r="AB384" s="754"/>
      <c r="AC384" s="754"/>
      <c r="AD384" s="754"/>
      <c r="AE384" s="754"/>
      <c r="AF384" s="754"/>
      <c r="AG384" s="751"/>
    </row>
    <row r="385" spans="8:33" ht="33" customHeight="1">
      <c r="H385" s="7"/>
      <c r="I385" s="7"/>
      <c r="J385" s="7"/>
      <c r="K385" s="7"/>
      <c r="L385" s="7"/>
      <c r="M385" s="10"/>
      <c r="N385" s="10"/>
      <c r="O385" s="10"/>
      <c r="P385" s="45">
        <v>88</v>
      </c>
      <c r="Q385" s="8" t="e">
        <f>P385*#REF!/1000</f>
        <v>#REF!</v>
      </c>
      <c r="Y385" s="16"/>
      <c r="Z385" s="16"/>
      <c r="AA385" s="16"/>
      <c r="AB385" s="16"/>
      <c r="AC385" s="16"/>
      <c r="AD385" s="16"/>
      <c r="AE385" s="16"/>
      <c r="AF385" s="16"/>
      <c r="AG385" s="751"/>
    </row>
    <row r="386" spans="8:33" ht="24.75" customHeight="1">
      <c r="H386" s="8"/>
      <c r="I386" s="8"/>
      <c r="J386" s="8"/>
      <c r="K386" s="8"/>
      <c r="L386" s="8"/>
      <c r="M386" s="8"/>
      <c r="N386" s="8"/>
      <c r="O386" s="8"/>
      <c r="P386" s="10">
        <v>79.3</v>
      </c>
      <c r="Q386" s="8" t="e">
        <f>P386*#REF!/1000</f>
        <v>#REF!</v>
      </c>
      <c r="Y386" s="41"/>
      <c r="Z386" s="41"/>
      <c r="AA386" s="41"/>
      <c r="AB386" s="41"/>
      <c r="AC386" s="41"/>
      <c r="AD386" s="41"/>
      <c r="AE386" s="41"/>
      <c r="AF386" s="41"/>
      <c r="AG386" s="751"/>
    </row>
    <row r="387" spans="8:34" ht="24.75" customHeight="1">
      <c r="H387" s="7">
        <v>0.29333333333333333</v>
      </c>
      <c r="I387" s="7">
        <v>0.08213333333333335</v>
      </c>
      <c r="J387" s="7">
        <v>6.6</v>
      </c>
      <c r="K387" s="7">
        <v>19.1664</v>
      </c>
      <c r="L387" s="7">
        <v>66.9152</v>
      </c>
      <c r="M387" s="7">
        <v>10.829866666666668</v>
      </c>
      <c r="N387" s="7">
        <v>0.88</v>
      </c>
      <c r="O387" s="7">
        <v>0.528</v>
      </c>
      <c r="P387" s="545"/>
      <c r="Q387" s="38" t="e">
        <f>SUM(Q388:Q392)</f>
        <v>#REF!</v>
      </c>
      <c r="Y387" s="38"/>
      <c r="Z387" s="38"/>
      <c r="AA387" s="38"/>
      <c r="AB387" s="38"/>
      <c r="AC387" s="38"/>
      <c r="AD387" s="38"/>
      <c r="AE387" s="38"/>
      <c r="AF387" s="38"/>
      <c r="AG387" s="751"/>
      <c r="AH387" s="4"/>
    </row>
    <row r="388" spans="8:45" ht="24.75" customHeight="1">
      <c r="H388" s="10"/>
      <c r="I388" s="10"/>
      <c r="J388" s="10"/>
      <c r="K388" s="10"/>
      <c r="L388" s="10"/>
      <c r="M388" s="10"/>
      <c r="N388" s="10"/>
      <c r="O388" s="10"/>
      <c r="P388" s="10">
        <v>235.04</v>
      </c>
      <c r="Q388" s="10" t="e">
        <f>#REF!*P388/1000</f>
        <v>#REF!</v>
      </c>
      <c r="Y388" s="7">
        <v>0</v>
      </c>
      <c r="Z388" s="7">
        <v>0.075</v>
      </c>
      <c r="AA388" s="7">
        <v>0</v>
      </c>
      <c r="AB388" s="7">
        <v>0</v>
      </c>
      <c r="AC388" s="7">
        <v>3.075</v>
      </c>
      <c r="AD388" s="7">
        <v>9.975</v>
      </c>
      <c r="AE388" s="7">
        <v>3</v>
      </c>
      <c r="AF388" s="7">
        <v>0.075</v>
      </c>
      <c r="AG388" s="751"/>
      <c r="AH388" s="4"/>
      <c r="AM388" s="5"/>
      <c r="AN388" s="5"/>
      <c r="AO388" s="5"/>
      <c r="AP388" s="5"/>
      <c r="AQ388" s="5"/>
      <c r="AR388" s="5"/>
      <c r="AS388" s="5"/>
    </row>
    <row r="389" spans="8:45" ht="24.75" customHeight="1">
      <c r="H389" s="7"/>
      <c r="I389" s="7"/>
      <c r="J389" s="7"/>
      <c r="K389" s="7"/>
      <c r="L389" s="7"/>
      <c r="M389" s="7"/>
      <c r="N389" s="7"/>
      <c r="O389" s="7"/>
      <c r="P389" s="7"/>
      <c r="Q389" s="10" t="e">
        <f>#REF!*P389/1000</f>
        <v>#REF!</v>
      </c>
      <c r="Y389" s="691"/>
      <c r="Z389" s="691"/>
      <c r="AA389" s="691"/>
      <c r="AB389" s="691"/>
      <c r="AC389" s="691"/>
      <c r="AD389" s="691"/>
      <c r="AE389" s="691"/>
      <c r="AF389" s="691"/>
      <c r="AG389" s="751"/>
      <c r="AH389" s="2"/>
      <c r="AI389" s="5"/>
      <c r="AJ389" s="5"/>
      <c r="AK389" s="5"/>
      <c r="AM389" s="5"/>
      <c r="AN389" s="5"/>
      <c r="AO389" s="5"/>
      <c r="AP389" s="5"/>
      <c r="AQ389" s="5"/>
      <c r="AR389" s="5"/>
      <c r="AS389" s="5"/>
    </row>
    <row r="390" spans="8:256" ht="24.75" customHeight="1">
      <c r="H390" s="41"/>
      <c r="I390" s="41"/>
      <c r="J390" s="41"/>
      <c r="K390" s="41"/>
      <c r="L390" s="41"/>
      <c r="M390" s="41"/>
      <c r="N390" s="41"/>
      <c r="O390" s="41"/>
      <c r="P390" s="10">
        <v>166.11</v>
      </c>
      <c r="Q390" s="10" t="e">
        <f>#REF!*P390/1000</f>
        <v>#REF!</v>
      </c>
      <c r="Y390" s="38">
        <v>0</v>
      </c>
      <c r="Z390" s="38">
        <v>0.045</v>
      </c>
      <c r="AA390" s="38">
        <v>0</v>
      </c>
      <c r="AB390" s="38">
        <v>0.3499999999999999</v>
      </c>
      <c r="AC390" s="38">
        <v>8.6</v>
      </c>
      <c r="AD390" s="38">
        <v>38.6</v>
      </c>
      <c r="AE390" s="38">
        <v>11.499999999999998</v>
      </c>
      <c r="AF390" s="38">
        <v>0.95</v>
      </c>
      <c r="AG390" s="751"/>
      <c r="AH390" s="2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8:256" ht="24.75" customHeight="1">
      <c r="H391" s="14"/>
      <c r="I391" s="14"/>
      <c r="J391" s="14"/>
      <c r="K391" s="14"/>
      <c r="L391" s="14"/>
      <c r="M391" s="14"/>
      <c r="N391" s="14"/>
      <c r="O391" s="14"/>
      <c r="P391" s="10">
        <v>23.4</v>
      </c>
      <c r="Q391" s="10" t="e">
        <f>#REF!*P391/1000</f>
        <v>#REF!</v>
      </c>
      <c r="Y391" s="659">
        <f aca="true" t="shared" si="34" ref="Y391:AF391">Y392+Y393</f>
        <v>13.2</v>
      </c>
      <c r="Z391" s="659">
        <f t="shared" si="34"/>
        <v>0.07</v>
      </c>
      <c r="AA391" s="659">
        <f t="shared" si="34"/>
        <v>10</v>
      </c>
      <c r="AB391" s="659">
        <f t="shared" si="34"/>
        <v>0.55</v>
      </c>
      <c r="AC391" s="659">
        <f t="shared" si="34"/>
        <v>143</v>
      </c>
      <c r="AD391" s="659">
        <f t="shared" si="34"/>
        <v>113.6</v>
      </c>
      <c r="AE391" s="659">
        <f t="shared" si="34"/>
        <v>50.6</v>
      </c>
      <c r="AF391" s="659">
        <f t="shared" si="34"/>
        <v>1.9500000000000002</v>
      </c>
      <c r="AG391" s="751"/>
      <c r="AH391" s="2"/>
      <c r="AI391" s="5"/>
      <c r="AJ391" s="5"/>
      <c r="AK391" s="5"/>
      <c r="AL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45" s="5" customFormat="1" ht="24.75" customHeight="1">
      <c r="A392" s="35"/>
      <c r="B392" s="36"/>
      <c r="C392" s="36"/>
      <c r="D392" s="36"/>
      <c r="E392" s="36"/>
      <c r="F392" s="36"/>
      <c r="G392" s="36"/>
      <c r="H392" s="41"/>
      <c r="I392" s="41"/>
      <c r="J392" s="41"/>
      <c r="K392" s="41"/>
      <c r="L392" s="41"/>
      <c r="M392" s="41"/>
      <c r="N392" s="41"/>
      <c r="O392" s="41"/>
      <c r="P392" s="10"/>
      <c r="Q392" s="10"/>
      <c r="R392" s="35"/>
      <c r="S392" s="36"/>
      <c r="T392" s="36"/>
      <c r="U392" s="36"/>
      <c r="V392" s="36"/>
      <c r="W392" s="36"/>
      <c r="X392" s="36"/>
      <c r="Y392" s="38">
        <v>0.6</v>
      </c>
      <c r="Z392" s="38">
        <v>0.03</v>
      </c>
      <c r="AA392" s="38">
        <v>10</v>
      </c>
      <c r="AB392" s="38">
        <v>0</v>
      </c>
      <c r="AC392" s="38">
        <v>124</v>
      </c>
      <c r="AD392" s="38">
        <v>95</v>
      </c>
      <c r="AE392" s="38">
        <v>15</v>
      </c>
      <c r="AF392" s="38">
        <v>0.1</v>
      </c>
      <c r="AG392" s="688"/>
      <c r="AH392" s="20"/>
      <c r="AI392" s="20"/>
      <c r="AJ392" s="20"/>
      <c r="AK392" s="20"/>
      <c r="AM392" s="20"/>
      <c r="AN392" s="20"/>
      <c r="AO392" s="20"/>
      <c r="AP392" s="20"/>
      <c r="AQ392" s="20"/>
      <c r="AR392" s="20"/>
      <c r="AS392" s="20"/>
    </row>
    <row r="393" spans="1:256" s="5" customFormat="1" ht="24.75" customHeight="1">
      <c r="A393" s="35"/>
      <c r="B393" s="36"/>
      <c r="C393" s="36"/>
      <c r="D393" s="36"/>
      <c r="E393" s="36"/>
      <c r="F393" s="36"/>
      <c r="G393" s="36"/>
      <c r="H393" s="17">
        <v>1.8360000000000003</v>
      </c>
      <c r="I393" s="17">
        <v>0.11900000000000001</v>
      </c>
      <c r="J393" s="17">
        <v>21.063000000000002</v>
      </c>
      <c r="K393" s="17">
        <v>0.3264</v>
      </c>
      <c r="L393" s="17">
        <v>11.526000000000002</v>
      </c>
      <c r="M393" s="17">
        <v>85.9452</v>
      </c>
      <c r="N393" s="17">
        <v>64.77</v>
      </c>
      <c r="O393" s="17">
        <v>2.125</v>
      </c>
      <c r="P393" s="17"/>
      <c r="Q393" s="725" t="e">
        <f>SUM(Q394:Q395)</f>
        <v>#REF!</v>
      </c>
      <c r="R393" s="35"/>
      <c r="S393" s="36"/>
      <c r="T393" s="36"/>
      <c r="U393" s="36"/>
      <c r="V393" s="36"/>
      <c r="W393" s="36"/>
      <c r="X393" s="36"/>
      <c r="Y393" s="582">
        <v>12.6</v>
      </c>
      <c r="Z393" s="7">
        <v>0.04</v>
      </c>
      <c r="AA393" s="582">
        <v>0</v>
      </c>
      <c r="AB393" s="7">
        <v>0.55</v>
      </c>
      <c r="AC393" s="582">
        <v>19</v>
      </c>
      <c r="AD393" s="582">
        <v>18.6</v>
      </c>
      <c r="AE393" s="582">
        <v>35.6</v>
      </c>
      <c r="AF393" s="582">
        <v>1.85</v>
      </c>
      <c r="AG393" s="755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  <c r="IT393" s="20"/>
      <c r="IU393" s="20"/>
      <c r="IV393" s="20"/>
    </row>
    <row r="394" spans="1:256" s="5" customFormat="1" ht="24.75" customHeight="1">
      <c r="A394" s="35"/>
      <c r="B394" s="36"/>
      <c r="C394" s="36"/>
      <c r="D394" s="36"/>
      <c r="E394" s="36"/>
      <c r="F394" s="36"/>
      <c r="G394" s="36"/>
      <c r="H394" s="742"/>
      <c r="I394" s="742"/>
      <c r="J394" s="742"/>
      <c r="K394" s="742"/>
      <c r="L394" s="742"/>
      <c r="M394" s="742"/>
      <c r="N394" s="742"/>
      <c r="O394" s="742"/>
      <c r="P394" s="741">
        <v>51.09</v>
      </c>
      <c r="Q394" s="739" t="e">
        <f>#REF!*P394/1000</f>
        <v>#REF!</v>
      </c>
      <c r="R394" s="35"/>
      <c r="S394" s="36"/>
      <c r="T394" s="36"/>
      <c r="U394" s="36"/>
      <c r="V394" s="36"/>
      <c r="W394" s="36"/>
      <c r="X394" s="36"/>
      <c r="Y394" s="680">
        <f aca="true" t="shared" si="35" ref="Y394:AF394">Y359+Y391</f>
        <v>21.41</v>
      </c>
      <c r="Z394" s="680">
        <f t="shared" si="35"/>
        <v>0.45320000000000005</v>
      </c>
      <c r="AA394" s="680">
        <f t="shared" si="35"/>
        <v>47.32</v>
      </c>
      <c r="AB394" s="680">
        <f t="shared" si="35"/>
        <v>51.793600000000005</v>
      </c>
      <c r="AC394" s="680">
        <f t="shared" si="35"/>
        <v>304.94780000000003</v>
      </c>
      <c r="AD394" s="680">
        <f t="shared" si="35"/>
        <v>299.6018</v>
      </c>
      <c r="AE394" s="680">
        <f t="shared" si="35"/>
        <v>143.29</v>
      </c>
      <c r="AF394" s="680">
        <f t="shared" si="35"/>
        <v>6.797000000000001</v>
      </c>
      <c r="AG394" s="688"/>
      <c r="AH394" s="20"/>
      <c r="AI394" s="20"/>
      <c r="AJ394" s="20"/>
      <c r="AK394" s="20"/>
      <c r="AL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</row>
    <row r="395" spans="8:45" ht="24.75" customHeight="1">
      <c r="H395" s="7"/>
      <c r="I395" s="7"/>
      <c r="J395" s="7"/>
      <c r="K395" s="7"/>
      <c r="L395" s="7"/>
      <c r="M395" s="7"/>
      <c r="N395" s="7"/>
      <c r="O395" s="7"/>
      <c r="P395" s="743">
        <v>356.71</v>
      </c>
      <c r="Q395" s="739" t="e">
        <f>#REF!*P395/1000</f>
        <v>#REF!</v>
      </c>
      <c r="Y395" s="688"/>
      <c r="Z395" s="688"/>
      <c r="AA395" s="688"/>
      <c r="AB395" s="688"/>
      <c r="AC395" s="688"/>
      <c r="AD395" s="688"/>
      <c r="AE395" s="688"/>
      <c r="AF395" s="688"/>
      <c r="AG395" s="674"/>
      <c r="AH395" s="5"/>
      <c r="AI395" s="5"/>
      <c r="AJ395" s="5"/>
      <c r="AK395" s="5"/>
      <c r="AM395" s="5"/>
      <c r="AN395" s="5"/>
      <c r="AO395" s="5"/>
      <c r="AP395" s="5"/>
      <c r="AQ395" s="5"/>
      <c r="AR395" s="5"/>
      <c r="AS395" s="5"/>
    </row>
    <row r="396" spans="8:256" ht="35.25" customHeight="1">
      <c r="H396" s="56"/>
      <c r="I396" s="56"/>
      <c r="J396" s="56"/>
      <c r="K396" s="56"/>
      <c r="L396" s="56"/>
      <c r="M396" s="56"/>
      <c r="N396" s="56"/>
      <c r="O396" s="56"/>
      <c r="P396" s="10">
        <v>81.67</v>
      </c>
      <c r="Q396" s="10" t="e">
        <f>#REF!*P396/1000</f>
        <v>#REF!</v>
      </c>
      <c r="Y396" s="1150" t="s">
        <v>665</v>
      </c>
      <c r="Z396" s="1150"/>
      <c r="AA396" s="1150"/>
      <c r="AB396" s="1150"/>
      <c r="AC396" s="1150"/>
      <c r="AD396" s="1150"/>
      <c r="AE396" s="1150"/>
      <c r="AF396" s="1150"/>
      <c r="AG396" s="674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8:256" ht="24.75" customHeight="1">
      <c r="H397" s="56"/>
      <c r="I397" s="56"/>
      <c r="J397" s="56"/>
      <c r="K397" s="56"/>
      <c r="L397" s="56"/>
      <c r="M397" s="56"/>
      <c r="N397" s="56"/>
      <c r="O397" s="56"/>
      <c r="P397" s="7"/>
      <c r="Q397" s="10" t="e">
        <f>#REF!*P397/1000</f>
        <v>#REF!</v>
      </c>
      <c r="Y397" s="1150" t="s">
        <v>667</v>
      </c>
      <c r="Z397" s="1150"/>
      <c r="AA397" s="1150"/>
      <c r="AB397" s="1150"/>
      <c r="AC397" s="1150" t="s">
        <v>668</v>
      </c>
      <c r="AD397" s="1150"/>
      <c r="AE397" s="1150"/>
      <c r="AF397" s="1150"/>
      <c r="AG397" s="674"/>
      <c r="AH397" s="5"/>
      <c r="AI397" s="5"/>
      <c r="AJ397" s="5"/>
      <c r="AK397" s="5"/>
      <c r="AL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45" s="5" customFormat="1" ht="24.75" customHeight="1">
      <c r="A398" s="35"/>
      <c r="B398" s="36"/>
      <c r="C398" s="36"/>
      <c r="D398" s="36"/>
      <c r="E398" s="36"/>
      <c r="F398" s="36"/>
      <c r="G398" s="36"/>
      <c r="H398" s="56"/>
      <c r="I398" s="56"/>
      <c r="J398" s="56"/>
      <c r="K398" s="56"/>
      <c r="L398" s="56"/>
      <c r="M398" s="56"/>
      <c r="N398" s="56"/>
      <c r="O398" s="56"/>
      <c r="P398" s="7"/>
      <c r="Q398" s="10" t="e">
        <f>#REF!*P398/1000</f>
        <v>#REF!</v>
      </c>
      <c r="R398" s="35"/>
      <c r="S398" s="36"/>
      <c r="T398" s="36"/>
      <c r="U398" s="36"/>
      <c r="V398" s="36"/>
      <c r="W398" s="36"/>
      <c r="X398" s="36"/>
      <c r="Y398" s="56" t="s">
        <v>669</v>
      </c>
      <c r="Z398" s="56" t="s">
        <v>670</v>
      </c>
      <c r="AA398" s="56" t="s">
        <v>671</v>
      </c>
      <c r="AB398" s="56" t="s">
        <v>672</v>
      </c>
      <c r="AC398" s="56" t="s">
        <v>673</v>
      </c>
      <c r="AD398" s="56" t="s">
        <v>674</v>
      </c>
      <c r="AE398" s="56" t="s">
        <v>675</v>
      </c>
      <c r="AF398" s="56" t="s">
        <v>676</v>
      </c>
      <c r="AG398" s="674"/>
      <c r="AH398" s="20"/>
      <c r="AI398" s="20"/>
      <c r="AJ398" s="20"/>
      <c r="AK398" s="20"/>
      <c r="AM398" s="20"/>
      <c r="AN398" s="20"/>
      <c r="AO398" s="20"/>
      <c r="AP398" s="20"/>
      <c r="AQ398" s="20"/>
      <c r="AR398" s="20"/>
      <c r="AS398" s="20"/>
    </row>
    <row r="399" spans="1:256" s="5" customFormat="1" ht="24.75" customHeight="1">
      <c r="A399" s="35"/>
      <c r="B399" s="36"/>
      <c r="C399" s="36"/>
      <c r="D399" s="36"/>
      <c r="E399" s="36"/>
      <c r="F399" s="36"/>
      <c r="G399" s="36"/>
      <c r="H399" s="754"/>
      <c r="I399" s="754"/>
      <c r="J399" s="754"/>
      <c r="K399" s="754"/>
      <c r="L399" s="754"/>
      <c r="M399" s="754"/>
      <c r="N399" s="754"/>
      <c r="O399" s="754"/>
      <c r="P399" s="38"/>
      <c r="Q399" s="38" t="e">
        <f>Q400+Q401+Q402</f>
        <v>#REF!</v>
      </c>
      <c r="R399" s="35"/>
      <c r="S399" s="36"/>
      <c r="T399" s="36"/>
      <c r="U399" s="36"/>
      <c r="V399" s="36"/>
      <c r="W399" s="36"/>
      <c r="X399" s="36"/>
      <c r="Y399" s="659">
        <f aca="true" t="shared" si="36" ref="Y399:AF399">Y400+Y403+Y416+Y419+Y421</f>
        <v>0.5922222222222222</v>
      </c>
      <c r="Z399" s="659">
        <f t="shared" si="36"/>
        <v>0.21138888888888888</v>
      </c>
      <c r="AA399" s="659">
        <f t="shared" si="36"/>
        <v>107.61333333333333</v>
      </c>
      <c r="AB399" s="659">
        <f t="shared" si="36"/>
        <v>1.4494444444444445</v>
      </c>
      <c r="AC399" s="659">
        <f t="shared" si="36"/>
        <v>415.1544444444444</v>
      </c>
      <c r="AD399" s="659">
        <f t="shared" si="36"/>
        <v>488.4188888888889</v>
      </c>
      <c r="AE399" s="659">
        <f t="shared" si="36"/>
        <v>67.28444444444445</v>
      </c>
      <c r="AF399" s="659">
        <f t="shared" si="36"/>
        <v>2.460555555555555</v>
      </c>
      <c r="AG399" s="674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</row>
    <row r="400" spans="1:256" s="5" customFormat="1" ht="33" customHeight="1">
      <c r="A400" s="35"/>
      <c r="B400" s="36"/>
      <c r="C400" s="36"/>
      <c r="D400" s="36"/>
      <c r="E400" s="36"/>
      <c r="F400" s="36"/>
      <c r="G400" s="36"/>
      <c r="H400" s="16"/>
      <c r="I400" s="16"/>
      <c r="J400" s="16"/>
      <c r="K400" s="16"/>
      <c r="L400" s="16"/>
      <c r="M400" s="16"/>
      <c r="N400" s="16"/>
      <c r="O400" s="16"/>
      <c r="P400" s="66">
        <v>39</v>
      </c>
      <c r="Q400" s="8" t="e">
        <f>#REF!*P400/1000</f>
        <v>#REF!</v>
      </c>
      <c r="R400" s="35"/>
      <c r="S400" s="36"/>
      <c r="T400" s="36"/>
      <c r="U400" s="36"/>
      <c r="V400" s="36"/>
      <c r="W400" s="36"/>
      <c r="X400" s="36"/>
      <c r="Y400" s="7">
        <v>0.07</v>
      </c>
      <c r="Z400" s="7">
        <v>0.05</v>
      </c>
      <c r="AA400" s="7">
        <v>20.58</v>
      </c>
      <c r="AB400" s="7">
        <v>0.43</v>
      </c>
      <c r="AC400" s="7">
        <v>104.76</v>
      </c>
      <c r="AD400" s="7">
        <v>84.38</v>
      </c>
      <c r="AE400" s="7">
        <v>15.09</v>
      </c>
      <c r="AF400" s="7">
        <v>0.66</v>
      </c>
      <c r="AG400" s="756"/>
      <c r="AH400" s="442"/>
      <c r="AI400" s="442"/>
      <c r="AJ400" s="442"/>
      <c r="AK400" s="442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8:45" ht="24.75" customHeight="1">
      <c r="H401" s="16"/>
      <c r="I401" s="16"/>
      <c r="J401" s="16"/>
      <c r="K401" s="16"/>
      <c r="L401" s="16"/>
      <c r="M401" s="16"/>
      <c r="N401" s="16"/>
      <c r="O401" s="16"/>
      <c r="P401" s="84">
        <v>37.05</v>
      </c>
      <c r="Q401" s="8" t="e">
        <f>#REF!*P401/1000</f>
        <v>#REF!</v>
      </c>
      <c r="Y401" s="38"/>
      <c r="Z401" s="38"/>
      <c r="AA401" s="38"/>
      <c r="AB401" s="38"/>
      <c r="AC401" s="38"/>
      <c r="AD401" s="38"/>
      <c r="AE401" s="38"/>
      <c r="AF401" s="38"/>
      <c r="AH401" s="442"/>
      <c r="AI401" s="442"/>
      <c r="AJ401" s="442"/>
      <c r="AK401" s="442"/>
      <c r="AM401" s="5"/>
      <c r="AN401" s="5"/>
      <c r="AO401" s="5"/>
      <c r="AP401" s="5"/>
      <c r="AQ401" s="5"/>
      <c r="AR401" s="5"/>
      <c r="AS401" s="5"/>
    </row>
    <row r="402" spans="8:45" ht="24.75" customHeight="1">
      <c r="H402" s="7"/>
      <c r="I402" s="7"/>
      <c r="J402" s="7"/>
      <c r="K402" s="7"/>
      <c r="L402" s="7"/>
      <c r="M402" s="7"/>
      <c r="N402" s="7"/>
      <c r="O402" s="7"/>
      <c r="P402" s="86">
        <v>50</v>
      </c>
      <c r="Q402" s="8" t="e">
        <f>#REF!*P402/1000</f>
        <v>#REF!</v>
      </c>
      <c r="Y402" s="7"/>
      <c r="Z402" s="7"/>
      <c r="AA402" s="7"/>
      <c r="AB402" s="7"/>
      <c r="AC402" s="7"/>
      <c r="AD402" s="7"/>
      <c r="AE402" s="7"/>
      <c r="AF402" s="7"/>
      <c r="AH402" s="471"/>
      <c r="AI402" s="471"/>
      <c r="AJ402" s="471"/>
      <c r="AK402" s="471"/>
      <c r="AM402" s="5"/>
      <c r="AN402" s="5"/>
      <c r="AO402" s="5"/>
      <c r="AP402" s="5"/>
      <c r="AQ402" s="5"/>
      <c r="AR402" s="5"/>
      <c r="AS402" s="5"/>
    </row>
    <row r="403" spans="8:256" ht="24.75" customHeight="1">
      <c r="H403" s="7">
        <v>0</v>
      </c>
      <c r="I403" s="7">
        <v>0.075</v>
      </c>
      <c r="J403" s="7">
        <v>0</v>
      </c>
      <c r="K403" s="7">
        <v>0</v>
      </c>
      <c r="L403" s="7">
        <v>3.075</v>
      </c>
      <c r="M403" s="7">
        <v>9.975</v>
      </c>
      <c r="N403" s="7">
        <v>3</v>
      </c>
      <c r="O403" s="7">
        <v>0.075</v>
      </c>
      <c r="P403" s="10">
        <v>40.3</v>
      </c>
      <c r="Q403" s="7">
        <f>C232*P403/1000</f>
        <v>0</v>
      </c>
      <c r="Y403" s="38">
        <v>0.5222222222222223</v>
      </c>
      <c r="Z403" s="38">
        <v>0.08888888888888889</v>
      </c>
      <c r="AA403" s="38">
        <v>87.03333333333333</v>
      </c>
      <c r="AB403" s="38">
        <v>0.8444444444444444</v>
      </c>
      <c r="AC403" s="38">
        <v>303.8444444444444</v>
      </c>
      <c r="AD403" s="38">
        <v>378.0888888888889</v>
      </c>
      <c r="AE403" s="38">
        <v>44.44444444444444</v>
      </c>
      <c r="AF403" s="38">
        <v>1.2555555555555553</v>
      </c>
      <c r="AH403" s="471"/>
      <c r="AI403" s="471"/>
      <c r="AJ403" s="471"/>
      <c r="AK403" s="471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8:256" ht="24.75" customHeight="1">
      <c r="H404" s="691"/>
      <c r="I404" s="691"/>
      <c r="J404" s="691"/>
      <c r="K404" s="691"/>
      <c r="L404" s="691"/>
      <c r="M404" s="691"/>
      <c r="N404" s="691"/>
      <c r="O404" s="691"/>
      <c r="P404" s="10"/>
      <c r="Q404" s="7"/>
      <c r="Y404" s="8"/>
      <c r="Z404" s="8"/>
      <c r="AA404" s="8"/>
      <c r="AB404" s="8"/>
      <c r="AC404" s="8"/>
      <c r="AD404" s="8"/>
      <c r="AE404" s="8"/>
      <c r="AF404" s="8"/>
      <c r="AH404" s="471"/>
      <c r="AI404" s="471"/>
      <c r="AJ404" s="471"/>
      <c r="AK404" s="471"/>
      <c r="AL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45" s="5" customFormat="1" ht="24.75" customHeight="1">
      <c r="A405" s="35"/>
      <c r="B405" s="36"/>
      <c r="C405" s="36"/>
      <c r="D405" s="36"/>
      <c r="E405" s="36"/>
      <c r="F405" s="36"/>
      <c r="G405" s="36"/>
      <c r="H405" s="38">
        <v>0</v>
      </c>
      <c r="I405" s="38">
        <v>0.033749999999999995</v>
      </c>
      <c r="J405" s="38">
        <v>0</v>
      </c>
      <c r="K405" s="38">
        <v>0.26249999999999996</v>
      </c>
      <c r="L405" s="38">
        <v>6.45</v>
      </c>
      <c r="M405" s="38">
        <v>28.95</v>
      </c>
      <c r="N405" s="38">
        <v>8.624999999999998</v>
      </c>
      <c r="O405" s="38">
        <v>0.7125</v>
      </c>
      <c r="P405" s="10">
        <v>32.5</v>
      </c>
      <c r="Q405" s="7">
        <f>C233*P405/1000</f>
        <v>0</v>
      </c>
      <c r="R405" s="35"/>
      <c r="S405" s="36"/>
      <c r="T405" s="36"/>
      <c r="U405" s="36"/>
      <c r="V405" s="36"/>
      <c r="W405" s="36"/>
      <c r="X405" s="36"/>
      <c r="Y405" s="14"/>
      <c r="Z405" s="14"/>
      <c r="AA405" s="14"/>
      <c r="AB405" s="14"/>
      <c r="AC405" s="14"/>
      <c r="AD405" s="14"/>
      <c r="AE405" s="14"/>
      <c r="AF405" s="14"/>
      <c r="AG405" s="651"/>
      <c r="AH405" s="442"/>
      <c r="AI405" s="442"/>
      <c r="AJ405" s="442"/>
      <c r="AK405" s="442"/>
      <c r="AM405" s="20"/>
      <c r="AN405" s="20"/>
      <c r="AO405" s="20"/>
      <c r="AP405" s="20"/>
      <c r="AQ405" s="20"/>
      <c r="AR405" s="20"/>
      <c r="AS405" s="20"/>
    </row>
    <row r="406" spans="1:256" s="5" customFormat="1" ht="24.75" customHeight="1">
      <c r="A406" s="35"/>
      <c r="B406" s="36"/>
      <c r="C406" s="36"/>
      <c r="D406" s="36"/>
      <c r="E406" s="36"/>
      <c r="F406" s="36"/>
      <c r="G406" s="36"/>
      <c r="H406" s="659">
        <f aca="true" t="shared" si="37" ref="H406:O406">H407+H408</f>
        <v>13.08</v>
      </c>
      <c r="I406" s="659">
        <f t="shared" si="37"/>
        <v>0.064</v>
      </c>
      <c r="J406" s="659">
        <f t="shared" si="37"/>
        <v>8</v>
      </c>
      <c r="K406" s="659">
        <f t="shared" si="37"/>
        <v>0.55</v>
      </c>
      <c r="L406" s="659">
        <f t="shared" si="37"/>
        <v>118.2</v>
      </c>
      <c r="M406" s="659">
        <f t="shared" si="37"/>
        <v>94.6</v>
      </c>
      <c r="N406" s="659">
        <f t="shared" si="37"/>
        <v>47.6</v>
      </c>
      <c r="O406" s="659">
        <f t="shared" si="37"/>
        <v>1.9300000000000002</v>
      </c>
      <c r="P406" s="616"/>
      <c r="Q406" s="660">
        <f>Q407+Q408</f>
        <v>12</v>
      </c>
      <c r="R406" s="35"/>
      <c r="S406" s="36"/>
      <c r="T406" s="36"/>
      <c r="U406" s="36"/>
      <c r="V406" s="36"/>
      <c r="W406" s="36"/>
      <c r="X406" s="36"/>
      <c r="Y406" s="130"/>
      <c r="Z406" s="130"/>
      <c r="AA406" s="130"/>
      <c r="AB406" s="130"/>
      <c r="AC406" s="130"/>
      <c r="AD406" s="130"/>
      <c r="AE406" s="130"/>
      <c r="AF406" s="130"/>
      <c r="AG406" s="651"/>
      <c r="AH406" s="442"/>
      <c r="AI406" s="442"/>
      <c r="AJ406" s="442"/>
      <c r="AK406" s="442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s="5" customFormat="1" ht="24.75" customHeight="1">
      <c r="A407" s="35"/>
      <c r="B407" s="36"/>
      <c r="C407" s="36"/>
      <c r="D407" s="36"/>
      <c r="E407" s="36"/>
      <c r="F407" s="36"/>
      <c r="G407" s="36"/>
      <c r="H407" s="38">
        <v>0.48</v>
      </c>
      <c r="I407" s="38">
        <v>0.024</v>
      </c>
      <c r="J407" s="38">
        <v>8</v>
      </c>
      <c r="K407" s="38">
        <v>0</v>
      </c>
      <c r="L407" s="38">
        <v>99.2</v>
      </c>
      <c r="M407" s="38">
        <v>76</v>
      </c>
      <c r="N407" s="38">
        <v>12</v>
      </c>
      <c r="O407" s="38">
        <v>0.08</v>
      </c>
      <c r="P407" s="10">
        <v>12</v>
      </c>
      <c r="Q407" s="38">
        <f>P407</f>
        <v>12</v>
      </c>
      <c r="R407" s="35"/>
      <c r="S407" s="36"/>
      <c r="T407" s="36"/>
      <c r="U407" s="36"/>
      <c r="V407" s="36"/>
      <c r="W407" s="36"/>
      <c r="X407" s="36"/>
      <c r="Y407" s="41"/>
      <c r="Z407" s="41"/>
      <c r="AA407" s="41"/>
      <c r="AB407" s="41"/>
      <c r="AC407" s="41"/>
      <c r="AD407" s="41"/>
      <c r="AE407" s="41"/>
      <c r="AF407" s="41"/>
      <c r="AG407" s="651"/>
      <c r="AH407" s="442"/>
      <c r="AI407" s="442"/>
      <c r="AJ407" s="442"/>
      <c r="AK407" s="442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8:37" ht="24.75" customHeight="1">
      <c r="H408" s="582">
        <v>12.6</v>
      </c>
      <c r="I408" s="7">
        <v>0.04</v>
      </c>
      <c r="J408" s="582">
        <v>0</v>
      </c>
      <c r="K408" s="7">
        <v>0.55</v>
      </c>
      <c r="L408" s="582">
        <v>19</v>
      </c>
      <c r="M408" s="582">
        <v>18.6</v>
      </c>
      <c r="N408" s="582">
        <v>35.6</v>
      </c>
      <c r="O408" s="582">
        <v>1.85</v>
      </c>
      <c r="P408" s="10">
        <v>66</v>
      </c>
      <c r="Q408" s="38">
        <f>C237*P408/1000</f>
        <v>0</v>
      </c>
      <c r="Y408" s="16"/>
      <c r="Z408" s="16"/>
      <c r="AA408" s="16"/>
      <c r="AB408" s="16"/>
      <c r="AC408" s="16"/>
      <c r="AD408" s="16"/>
      <c r="AE408" s="16"/>
      <c r="AF408" s="16"/>
      <c r="AG408" s="674"/>
      <c r="AH408" s="442"/>
      <c r="AI408" s="442"/>
      <c r="AJ408" s="442"/>
      <c r="AK408" s="442"/>
    </row>
    <row r="409" spans="8:37" ht="24.75" customHeight="1">
      <c r="H409" s="680">
        <f aca="true" t="shared" si="38" ref="H409:O409">H373+H406</f>
        <v>16.337333333333333</v>
      </c>
      <c r="I409" s="680">
        <f t="shared" si="38"/>
        <v>0.39788333333333337</v>
      </c>
      <c r="J409" s="680">
        <f t="shared" si="38"/>
        <v>35.663000000000004</v>
      </c>
      <c r="K409" s="680">
        <f t="shared" si="38"/>
        <v>22.3853</v>
      </c>
      <c r="L409" s="680">
        <f t="shared" si="38"/>
        <v>225.2062</v>
      </c>
      <c r="M409" s="680">
        <f t="shared" si="38"/>
        <v>269.26006666666666</v>
      </c>
      <c r="N409" s="680">
        <f t="shared" si="38"/>
        <v>148.635</v>
      </c>
      <c r="O409" s="680">
        <f t="shared" si="38"/>
        <v>5.9225</v>
      </c>
      <c r="P409" s="575"/>
      <c r="Q409" s="697" t="e">
        <f>Q373+Q406</f>
        <v>#REF!</v>
      </c>
      <c r="Y409" s="41"/>
      <c r="Z409" s="41"/>
      <c r="AA409" s="41"/>
      <c r="AB409" s="41"/>
      <c r="AC409" s="41"/>
      <c r="AD409" s="41"/>
      <c r="AE409" s="41"/>
      <c r="AF409" s="41"/>
      <c r="AH409" s="442"/>
      <c r="AI409" s="442"/>
      <c r="AJ409" s="442"/>
      <c r="AK409" s="442"/>
    </row>
    <row r="410" spans="8:37" ht="0" customHeight="1" hidden="1">
      <c r="H410" s="575"/>
      <c r="I410" s="575"/>
      <c r="J410" s="575"/>
      <c r="K410" s="575"/>
      <c r="L410" s="575"/>
      <c r="M410" s="575"/>
      <c r="N410" s="575"/>
      <c r="O410" s="575"/>
      <c r="P410" s="575"/>
      <c r="Q410" s="575"/>
      <c r="Y410" s="41"/>
      <c r="Z410" s="41"/>
      <c r="AA410" s="41"/>
      <c r="AB410" s="41"/>
      <c r="AC410" s="41"/>
      <c r="AD410" s="41"/>
      <c r="AE410" s="41"/>
      <c r="AF410" s="41"/>
      <c r="AG410" s="688"/>
      <c r="AH410" s="442"/>
      <c r="AI410" s="442"/>
      <c r="AJ410" s="442"/>
      <c r="AK410" s="442"/>
    </row>
    <row r="411" spans="8:37" ht="0" customHeight="1" hidden="1">
      <c r="H411" s="575"/>
      <c r="I411" s="575"/>
      <c r="J411" s="575"/>
      <c r="K411" s="575"/>
      <c r="L411" s="575"/>
      <c r="M411" s="575"/>
      <c r="N411" s="575"/>
      <c r="O411" s="575"/>
      <c r="P411" s="575"/>
      <c r="Q411" s="575"/>
      <c r="Y411" s="41"/>
      <c r="Z411" s="41"/>
      <c r="AA411" s="41"/>
      <c r="AB411" s="41"/>
      <c r="AC411" s="41"/>
      <c r="AD411" s="41"/>
      <c r="AE411" s="41"/>
      <c r="AF411" s="41"/>
      <c r="AG411" s="688"/>
      <c r="AH411" s="442"/>
      <c r="AI411" s="442"/>
      <c r="AJ411" s="442"/>
      <c r="AK411" s="442"/>
    </row>
    <row r="412" spans="8:37" ht="0" customHeight="1" hidden="1">
      <c r="H412" s="575"/>
      <c r="I412" s="575"/>
      <c r="J412" s="575"/>
      <c r="K412" s="575"/>
      <c r="L412" s="575"/>
      <c r="M412" s="575"/>
      <c r="N412" s="575"/>
      <c r="O412" s="575"/>
      <c r="P412" s="575"/>
      <c r="Q412" s="575"/>
      <c r="Y412" s="38"/>
      <c r="Z412" s="38"/>
      <c r="AA412" s="38"/>
      <c r="AB412" s="38"/>
      <c r="AC412" s="38"/>
      <c r="AD412" s="38"/>
      <c r="AE412" s="38"/>
      <c r="AF412" s="38"/>
      <c r="AG412" s="688"/>
      <c r="AH412" s="442"/>
      <c r="AI412" s="442"/>
      <c r="AJ412" s="442"/>
      <c r="AK412" s="442"/>
    </row>
    <row r="413" spans="8:37" ht="0" customHeight="1" hidden="1">
      <c r="H413" s="575"/>
      <c r="I413" s="575"/>
      <c r="J413" s="575"/>
      <c r="K413" s="575"/>
      <c r="L413" s="575"/>
      <c r="M413" s="575"/>
      <c r="N413" s="575"/>
      <c r="O413" s="575"/>
      <c r="P413" s="575"/>
      <c r="Q413" s="575"/>
      <c r="Y413" s="38"/>
      <c r="Z413" s="38"/>
      <c r="AA413" s="38"/>
      <c r="AB413" s="38"/>
      <c r="AC413" s="38"/>
      <c r="AD413" s="38"/>
      <c r="AE413" s="38"/>
      <c r="AF413" s="38"/>
      <c r="AG413" s="674"/>
      <c r="AH413" s="442"/>
      <c r="AI413" s="442"/>
      <c r="AJ413" s="442"/>
      <c r="AK413" s="442"/>
    </row>
    <row r="414" spans="8:37" ht="24.75" customHeight="1">
      <c r="H414" s="757"/>
      <c r="I414" s="757"/>
      <c r="J414" s="757"/>
      <c r="K414" s="757"/>
      <c r="L414" s="757"/>
      <c r="M414" s="757"/>
      <c r="N414" s="757"/>
      <c r="O414" s="757"/>
      <c r="P414" s="757"/>
      <c r="Q414" s="758"/>
      <c r="Y414" s="38"/>
      <c r="Z414" s="38"/>
      <c r="AA414" s="38"/>
      <c r="AB414" s="38"/>
      <c r="AC414" s="38"/>
      <c r="AD414" s="38"/>
      <c r="AE414" s="38"/>
      <c r="AF414" s="38"/>
      <c r="AG414" s="688"/>
      <c r="AH414" s="442"/>
      <c r="AI414" s="442"/>
      <c r="AJ414" s="442"/>
      <c r="AK414" s="442"/>
    </row>
    <row r="415" spans="8:45" ht="24.75" customHeight="1">
      <c r="H415" s="1150" t="s">
        <v>665</v>
      </c>
      <c r="I415" s="1150"/>
      <c r="J415" s="1150"/>
      <c r="K415" s="1150"/>
      <c r="L415" s="1150"/>
      <c r="M415" s="1150"/>
      <c r="N415" s="1150"/>
      <c r="O415" s="1150"/>
      <c r="P415" s="989" t="s">
        <v>66</v>
      </c>
      <c r="Q415" s="989" t="s">
        <v>67</v>
      </c>
      <c r="Y415" s="8"/>
      <c r="Z415" s="8"/>
      <c r="AA415" s="8"/>
      <c r="AB415" s="8"/>
      <c r="AC415" s="8"/>
      <c r="AD415" s="8"/>
      <c r="AE415" s="8"/>
      <c r="AF415" s="8"/>
      <c r="AG415" s="688"/>
      <c r="AH415" s="442"/>
      <c r="AI415" s="442"/>
      <c r="AJ415" s="442"/>
      <c r="AK415" s="442"/>
      <c r="AM415" s="5"/>
      <c r="AN415" s="5"/>
      <c r="AO415" s="5"/>
      <c r="AP415" s="5"/>
      <c r="AQ415" s="5"/>
      <c r="AR415" s="5"/>
      <c r="AS415" s="5"/>
    </row>
    <row r="416" spans="8:45" ht="24.75" customHeight="1">
      <c r="H416" s="1150" t="s">
        <v>667</v>
      </c>
      <c r="I416" s="1150"/>
      <c r="J416" s="1150"/>
      <c r="K416" s="1150"/>
      <c r="L416" s="1150" t="s">
        <v>668</v>
      </c>
      <c r="M416" s="1150"/>
      <c r="N416" s="1150"/>
      <c r="O416" s="1150"/>
      <c r="P416" s="989"/>
      <c r="Q416" s="989"/>
      <c r="Y416" s="38">
        <v>0</v>
      </c>
      <c r="Z416" s="38">
        <v>0</v>
      </c>
      <c r="AA416" s="38">
        <v>0</v>
      </c>
      <c r="AB416" s="38">
        <v>0</v>
      </c>
      <c r="AC416" s="38">
        <v>0.2</v>
      </c>
      <c r="AD416" s="38">
        <v>0</v>
      </c>
      <c r="AE416" s="38">
        <v>0</v>
      </c>
      <c r="AF416" s="38">
        <v>0.02</v>
      </c>
      <c r="AG416" s="611"/>
      <c r="AH416" s="5"/>
      <c r="AI416" s="5"/>
      <c r="AJ416" s="471"/>
      <c r="AK416" s="471"/>
      <c r="AM416" s="5"/>
      <c r="AN416" s="5"/>
      <c r="AO416" s="5"/>
      <c r="AP416" s="5"/>
      <c r="AQ416" s="5"/>
      <c r="AR416" s="5"/>
      <c r="AS416" s="5"/>
    </row>
    <row r="417" spans="8:256" ht="24.75" customHeight="1">
      <c r="H417" s="56" t="s">
        <v>669</v>
      </c>
      <c r="I417" s="56" t="s">
        <v>670</v>
      </c>
      <c r="J417" s="56" t="s">
        <v>671</v>
      </c>
      <c r="K417" s="56" t="s">
        <v>672</v>
      </c>
      <c r="L417" s="56" t="s">
        <v>673</v>
      </c>
      <c r="M417" s="56" t="s">
        <v>674</v>
      </c>
      <c r="N417" s="56" t="s">
        <v>675</v>
      </c>
      <c r="O417" s="56" t="s">
        <v>676</v>
      </c>
      <c r="P417" s="989"/>
      <c r="Q417" s="989"/>
      <c r="Y417" s="38"/>
      <c r="Z417" s="38"/>
      <c r="AA417" s="38"/>
      <c r="AB417" s="38"/>
      <c r="AC417" s="38"/>
      <c r="AD417" s="38"/>
      <c r="AE417" s="38"/>
      <c r="AF417" s="38"/>
      <c r="AG417" s="657"/>
      <c r="AH417" s="5"/>
      <c r="AI417" s="5"/>
      <c r="AJ417" s="471"/>
      <c r="AK417" s="471"/>
      <c r="AL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8:256" ht="24.75" customHeight="1">
      <c r="H418" s="659">
        <f aca="true" t="shared" si="39" ref="H418:O418">H419+H422+H435+H438</f>
        <v>8.873888888888889</v>
      </c>
      <c r="I418" s="659">
        <f t="shared" si="39"/>
        <v>0.1322222222222222</v>
      </c>
      <c r="J418" s="659">
        <f t="shared" si="39"/>
        <v>87.77833333333332</v>
      </c>
      <c r="K418" s="659">
        <f t="shared" si="39"/>
        <v>1.3944444444444444</v>
      </c>
      <c r="L418" s="659">
        <f t="shared" si="39"/>
        <v>354.3844444444444</v>
      </c>
      <c r="M418" s="659">
        <f t="shared" si="39"/>
        <v>400.2455555555556</v>
      </c>
      <c r="N418" s="659">
        <f t="shared" si="39"/>
        <v>71.60111111111111</v>
      </c>
      <c r="O418" s="659">
        <f t="shared" si="39"/>
        <v>2.7505555555555556</v>
      </c>
      <c r="P418" s="659"/>
      <c r="Q418" s="660" t="e">
        <f>Q419+Q422+Q435+Q438</f>
        <v>#REF!</v>
      </c>
      <c r="Y418" s="38"/>
      <c r="Z418" s="38"/>
      <c r="AA418" s="38"/>
      <c r="AB418" s="38"/>
      <c r="AC418" s="38"/>
      <c r="AD418" s="38"/>
      <c r="AE418" s="38"/>
      <c r="AF418" s="38"/>
      <c r="AG418" s="696"/>
      <c r="AJ418" s="442"/>
      <c r="AK418" s="442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s="5" customFormat="1" ht="24.75" customHeight="1">
      <c r="A419" s="35"/>
      <c r="B419" s="36"/>
      <c r="C419" s="36"/>
      <c r="D419" s="36"/>
      <c r="E419" s="36"/>
      <c r="F419" s="36"/>
      <c r="G419" s="36"/>
      <c r="H419" s="7">
        <v>0.03</v>
      </c>
      <c r="I419" s="7">
        <v>0.03</v>
      </c>
      <c r="J419" s="7">
        <v>13.8</v>
      </c>
      <c r="K419" s="7">
        <v>0.31</v>
      </c>
      <c r="L419" s="7">
        <v>83.25</v>
      </c>
      <c r="M419" s="7">
        <v>66.47</v>
      </c>
      <c r="N419" s="7">
        <v>10.09</v>
      </c>
      <c r="O419" s="7">
        <v>0.43</v>
      </c>
      <c r="P419" s="7"/>
      <c r="Q419" s="38" t="e">
        <f>SUM(Q420:Q421)</f>
        <v>#REF!</v>
      </c>
      <c r="R419" s="35"/>
      <c r="S419" s="36"/>
      <c r="T419" s="36"/>
      <c r="U419" s="36"/>
      <c r="V419" s="36"/>
      <c r="W419" s="36"/>
      <c r="X419" s="36"/>
      <c r="Y419" s="7">
        <v>0</v>
      </c>
      <c r="Z419" s="7">
        <v>0.05</v>
      </c>
      <c r="AA419" s="7">
        <v>0</v>
      </c>
      <c r="AB419" s="7">
        <v>0</v>
      </c>
      <c r="AC419" s="7">
        <v>2.05</v>
      </c>
      <c r="AD419" s="7">
        <v>6.65</v>
      </c>
      <c r="AE419" s="7">
        <v>2</v>
      </c>
      <c r="AF419" s="7">
        <v>0.05</v>
      </c>
      <c r="AG419" s="696"/>
      <c r="AJ419" s="471"/>
      <c r="AK419" s="471"/>
      <c r="AL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  <c r="IT419" s="20"/>
      <c r="IU419" s="20"/>
      <c r="IV419" s="20"/>
    </row>
    <row r="420" spans="1:45" s="5" customFormat="1" ht="24.75" customHeight="1">
      <c r="A420" s="35"/>
      <c r="B420" s="36"/>
      <c r="C420" s="36"/>
      <c r="D420" s="36"/>
      <c r="E420" s="36"/>
      <c r="F420" s="36"/>
      <c r="G420" s="36"/>
      <c r="H420" s="7"/>
      <c r="I420" s="7"/>
      <c r="J420" s="7"/>
      <c r="K420" s="7"/>
      <c r="L420" s="7"/>
      <c r="M420" s="7"/>
      <c r="N420" s="7"/>
      <c r="O420" s="7"/>
      <c r="P420" s="10">
        <v>380.78</v>
      </c>
      <c r="Q420" s="8" t="e">
        <f>#REF!*P420/1000</f>
        <v>#REF!</v>
      </c>
      <c r="R420" s="35"/>
      <c r="S420" s="36"/>
      <c r="T420" s="36"/>
      <c r="U420" s="36"/>
      <c r="V420" s="36"/>
      <c r="W420" s="36"/>
      <c r="X420" s="36"/>
      <c r="Y420" s="691"/>
      <c r="Z420" s="691"/>
      <c r="AA420" s="691"/>
      <c r="AB420" s="691"/>
      <c r="AC420" s="691"/>
      <c r="AD420" s="691"/>
      <c r="AE420" s="691"/>
      <c r="AF420" s="691"/>
      <c r="AG420" s="696"/>
      <c r="AJ420" s="471"/>
      <c r="AK420" s="471"/>
      <c r="AM420" s="20"/>
      <c r="AN420" s="20"/>
      <c r="AO420" s="20"/>
      <c r="AP420" s="20"/>
      <c r="AQ420" s="20"/>
      <c r="AR420" s="20"/>
      <c r="AS420" s="20"/>
    </row>
    <row r="421" spans="8:256" ht="24.75" customHeight="1">
      <c r="H421" s="7"/>
      <c r="I421" s="7"/>
      <c r="J421" s="7"/>
      <c r="K421" s="7"/>
      <c r="L421" s="7"/>
      <c r="M421" s="7"/>
      <c r="N421" s="7"/>
      <c r="O421" s="7"/>
      <c r="P421" s="10">
        <v>40.3</v>
      </c>
      <c r="Q421" s="8" t="e">
        <f>#REF!*P421/1000</f>
        <v>#REF!</v>
      </c>
      <c r="Y421" s="38">
        <v>0</v>
      </c>
      <c r="Z421" s="38">
        <v>0.0225</v>
      </c>
      <c r="AA421" s="38">
        <v>0</v>
      </c>
      <c r="AB421" s="38">
        <v>0.175</v>
      </c>
      <c r="AC421" s="38">
        <v>4.3</v>
      </c>
      <c r="AD421" s="38">
        <v>19.3</v>
      </c>
      <c r="AE421" s="38">
        <v>5.749999999999999</v>
      </c>
      <c r="AF421" s="38">
        <v>0.475</v>
      </c>
      <c r="AG421" s="662"/>
      <c r="AJ421" s="442"/>
      <c r="AK421" s="442"/>
      <c r="AL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s="5" customFormat="1" ht="24.75" customHeight="1">
      <c r="A422" s="35"/>
      <c r="B422" s="36"/>
      <c r="C422" s="36"/>
      <c r="D422" s="36"/>
      <c r="E422" s="36"/>
      <c r="F422" s="36"/>
      <c r="G422" s="36"/>
      <c r="H422" s="7">
        <v>0.44388888888888894</v>
      </c>
      <c r="I422" s="7">
        <v>0.07555555555555556</v>
      </c>
      <c r="J422" s="7">
        <v>73.97833333333332</v>
      </c>
      <c r="K422" s="7">
        <v>0.7177777777777777</v>
      </c>
      <c r="L422" s="7">
        <v>258.2677777777777</v>
      </c>
      <c r="M422" s="7">
        <v>321.3755555555556</v>
      </c>
      <c r="N422" s="7">
        <v>37.77777777777778</v>
      </c>
      <c r="O422" s="7">
        <v>1.067222222222222</v>
      </c>
      <c r="P422" s="50"/>
      <c r="Q422" s="7" t="e">
        <f>SUM(Q423:Q434)</f>
        <v>#REF!</v>
      </c>
      <c r="R422" s="35"/>
      <c r="S422" s="36"/>
      <c r="T422" s="36"/>
      <c r="U422" s="36"/>
      <c r="V422" s="36"/>
      <c r="W422" s="36"/>
      <c r="X422" s="36"/>
      <c r="Y422" s="659">
        <f aca="true" t="shared" si="40" ref="Y422:AF422">Y423+Y424</f>
        <v>1.22</v>
      </c>
      <c r="Z422" s="659">
        <f t="shared" si="40"/>
        <v>0.192</v>
      </c>
      <c r="AA422" s="659">
        <f t="shared" si="40"/>
        <v>48.768</v>
      </c>
      <c r="AB422" s="659">
        <f t="shared" si="40"/>
        <v>1.2</v>
      </c>
      <c r="AC422" s="659">
        <f t="shared" si="40"/>
        <v>266.64</v>
      </c>
      <c r="AD422" s="659">
        <f t="shared" si="40"/>
        <v>261.51599999999996</v>
      </c>
      <c r="AE422" s="659">
        <f t="shared" si="40"/>
        <v>42.072</v>
      </c>
      <c r="AF422" s="659">
        <f t="shared" si="40"/>
        <v>1.2979999999999998</v>
      </c>
      <c r="AG422" s="688"/>
      <c r="AH422" s="20"/>
      <c r="AI422" s="20"/>
      <c r="AJ422" s="442"/>
      <c r="AK422" s="442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  <c r="IT422" s="20"/>
      <c r="IU422" s="20"/>
      <c r="IV422" s="20"/>
    </row>
    <row r="423" spans="1:256" s="5" customFormat="1" ht="24.75" customHeight="1">
      <c r="A423" s="35"/>
      <c r="B423" s="36"/>
      <c r="C423" s="36"/>
      <c r="D423" s="36"/>
      <c r="E423" s="36"/>
      <c r="F423" s="36"/>
      <c r="G423" s="36"/>
      <c r="H423" s="10"/>
      <c r="I423" s="10"/>
      <c r="J423" s="10"/>
      <c r="K423" s="10"/>
      <c r="L423" s="10"/>
      <c r="M423" s="10"/>
      <c r="N423" s="10"/>
      <c r="O423" s="10"/>
      <c r="P423" s="10">
        <v>171.6</v>
      </c>
      <c r="Q423" s="10" t="e">
        <f>#REF!*P423/1000</f>
        <v>#REF!</v>
      </c>
      <c r="R423" s="35"/>
      <c r="S423" s="36"/>
      <c r="T423" s="36"/>
      <c r="U423" s="36"/>
      <c r="V423" s="36"/>
      <c r="W423" s="36"/>
      <c r="X423" s="36"/>
      <c r="Y423" s="38">
        <v>0.18</v>
      </c>
      <c r="Z423" s="38">
        <v>0.132</v>
      </c>
      <c r="AA423" s="38">
        <v>24.768</v>
      </c>
      <c r="AB423" s="38">
        <v>1.2</v>
      </c>
      <c r="AC423" s="38">
        <v>55.44</v>
      </c>
      <c r="AD423" s="38">
        <v>104.916</v>
      </c>
      <c r="AE423" s="38">
        <v>17.712</v>
      </c>
      <c r="AF423" s="38">
        <v>1.128</v>
      </c>
      <c r="AG423" s="688"/>
      <c r="AH423" s="20"/>
      <c r="AI423" s="20"/>
      <c r="AJ423" s="442"/>
      <c r="AK423" s="442"/>
      <c r="AL423" s="20"/>
      <c r="AM423" s="40"/>
      <c r="AN423" s="40"/>
      <c r="AO423" s="40"/>
      <c r="AP423" s="40"/>
      <c r="AQ423" s="40"/>
      <c r="AR423" s="40"/>
      <c r="AS423" s="4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8:37" ht="24.75" customHeight="1">
      <c r="H424" s="38"/>
      <c r="I424" s="38"/>
      <c r="J424" s="38"/>
      <c r="K424" s="38"/>
      <c r="L424" s="38"/>
      <c r="M424" s="38"/>
      <c r="N424" s="38"/>
      <c r="O424" s="38"/>
      <c r="P424" s="10">
        <v>29.9</v>
      </c>
      <c r="Q424" s="10" t="e">
        <f>#REF!*P424/1000</f>
        <v>#REF!</v>
      </c>
      <c r="Y424" s="7">
        <v>1.04</v>
      </c>
      <c r="Z424" s="7">
        <v>0.06</v>
      </c>
      <c r="AA424" s="7">
        <v>24</v>
      </c>
      <c r="AB424" s="7">
        <v>0</v>
      </c>
      <c r="AC424" s="7">
        <v>211.2</v>
      </c>
      <c r="AD424" s="7">
        <v>156.6</v>
      </c>
      <c r="AE424" s="7">
        <v>24.36</v>
      </c>
      <c r="AF424" s="7">
        <v>0.17</v>
      </c>
      <c r="AG424" s="688"/>
      <c r="AH424" s="40"/>
      <c r="AI424" s="40"/>
      <c r="AJ424" s="40"/>
      <c r="AK424" s="40"/>
    </row>
    <row r="425" spans="8:256" ht="24.75" customHeight="1">
      <c r="H425" s="545"/>
      <c r="I425" s="545"/>
      <c r="J425" s="545"/>
      <c r="K425" s="545"/>
      <c r="L425" s="545"/>
      <c r="M425" s="545"/>
      <c r="N425" s="545"/>
      <c r="O425" s="545"/>
      <c r="P425" s="545"/>
      <c r="Q425" s="10" t="e">
        <f>#REF!*P425/1000</f>
        <v>#REF!</v>
      </c>
      <c r="Y425" s="7"/>
      <c r="Z425" s="7"/>
      <c r="AA425" s="7"/>
      <c r="AB425" s="7"/>
      <c r="AC425" s="7"/>
      <c r="AD425" s="7"/>
      <c r="AE425" s="7"/>
      <c r="AF425" s="7"/>
      <c r="AG425" s="674"/>
      <c r="AL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  <c r="DD425" s="40"/>
      <c r="DE425" s="40"/>
      <c r="DF425" s="40"/>
      <c r="DG425" s="40"/>
      <c r="DH425" s="40"/>
      <c r="DI425" s="40"/>
      <c r="DJ425" s="40"/>
      <c r="DK425" s="40"/>
      <c r="DL425" s="40"/>
      <c r="DM425" s="40"/>
      <c r="DN425" s="40"/>
      <c r="DO425" s="40"/>
      <c r="DP425" s="40"/>
      <c r="DQ425" s="40"/>
      <c r="DR425" s="40"/>
      <c r="DS425" s="40"/>
      <c r="DT425" s="40"/>
      <c r="DU425" s="40"/>
      <c r="DV425" s="40"/>
      <c r="DW425" s="40"/>
      <c r="DX425" s="40"/>
      <c r="DY425" s="40"/>
      <c r="DZ425" s="40"/>
      <c r="EA425" s="40"/>
      <c r="EB425" s="40"/>
      <c r="EC425" s="40"/>
      <c r="ED425" s="40"/>
      <c r="EE425" s="40"/>
      <c r="EF425" s="40"/>
      <c r="EG425" s="40"/>
      <c r="EH425" s="40"/>
      <c r="EI425" s="40"/>
      <c r="EJ425" s="40"/>
      <c r="EK425" s="40"/>
      <c r="EL425" s="40"/>
      <c r="EM425" s="40"/>
      <c r="EN425" s="40"/>
      <c r="EO425" s="40"/>
      <c r="EP425" s="40"/>
      <c r="EQ425" s="40"/>
      <c r="ER425" s="40"/>
      <c r="ES425" s="40"/>
      <c r="ET425" s="40"/>
      <c r="EU425" s="40"/>
      <c r="EV425" s="40"/>
      <c r="EW425" s="40"/>
      <c r="EX425" s="40"/>
      <c r="EY425" s="40"/>
      <c r="EZ425" s="40"/>
      <c r="FA425" s="40"/>
      <c r="FB425" s="40"/>
      <c r="FC425" s="40"/>
      <c r="FD425" s="40"/>
      <c r="FE425" s="40"/>
      <c r="FF425" s="40"/>
      <c r="FG425" s="40"/>
      <c r="FH425" s="40"/>
      <c r="FI425" s="40"/>
      <c r="FJ425" s="40"/>
      <c r="FK425" s="40"/>
      <c r="FL425" s="40"/>
      <c r="FM425" s="40"/>
      <c r="FN425" s="40"/>
      <c r="FO425" s="40"/>
      <c r="FP425" s="40"/>
      <c r="FQ425" s="40"/>
      <c r="FR425" s="40"/>
      <c r="FS425" s="40"/>
      <c r="FT425" s="40"/>
      <c r="FU425" s="40"/>
      <c r="FV425" s="40"/>
      <c r="FW425" s="40"/>
      <c r="FX425" s="40"/>
      <c r="FY425" s="40"/>
      <c r="FZ425" s="40"/>
      <c r="GA425" s="40"/>
      <c r="GB425" s="40"/>
      <c r="GC425" s="40"/>
      <c r="GD425" s="40"/>
      <c r="GE425" s="40"/>
      <c r="GF425" s="40"/>
      <c r="GG425" s="40"/>
      <c r="GH425" s="40"/>
      <c r="GI425" s="40"/>
      <c r="GJ425" s="40"/>
      <c r="GK425" s="40"/>
      <c r="GL425" s="40"/>
      <c r="GM425" s="40"/>
      <c r="GN425" s="40"/>
      <c r="GO425" s="40"/>
      <c r="GP425" s="40"/>
      <c r="GQ425" s="40"/>
      <c r="GR425" s="40"/>
      <c r="GS425" s="40"/>
      <c r="GT425" s="40"/>
      <c r="GU425" s="40"/>
      <c r="GV425" s="40"/>
      <c r="GW425" s="40"/>
      <c r="GX425" s="40"/>
      <c r="GY425" s="40"/>
      <c r="GZ425" s="40"/>
      <c r="HA425" s="40"/>
      <c r="HB425" s="40"/>
      <c r="HC425" s="40"/>
      <c r="HD425" s="40"/>
      <c r="HE425" s="40"/>
      <c r="HF425" s="40"/>
      <c r="HG425" s="40"/>
      <c r="HH425" s="40"/>
      <c r="HI425" s="40"/>
      <c r="HJ425" s="40"/>
      <c r="HK425" s="40"/>
      <c r="HL425" s="40"/>
      <c r="HM425" s="40"/>
      <c r="HN425" s="40"/>
      <c r="HO425" s="40"/>
      <c r="HP425" s="40"/>
      <c r="HQ425" s="40"/>
      <c r="HR425" s="40"/>
      <c r="HS425" s="40"/>
      <c r="HT425" s="40"/>
      <c r="HU425" s="40"/>
      <c r="HV425" s="40"/>
      <c r="HW425" s="40"/>
      <c r="HX425" s="40"/>
      <c r="HY425" s="40"/>
      <c r="HZ425" s="40"/>
      <c r="IA425" s="40"/>
      <c r="IB425" s="40"/>
      <c r="IC425" s="40"/>
      <c r="ID425" s="40"/>
      <c r="IE425" s="40"/>
      <c r="IF425" s="40"/>
      <c r="IG425" s="40"/>
      <c r="IH425" s="40"/>
      <c r="II425" s="40"/>
      <c r="IJ425" s="40"/>
      <c r="IK425" s="40"/>
      <c r="IL425" s="40"/>
      <c r="IM425" s="40"/>
      <c r="IN425" s="40"/>
      <c r="IO425" s="40"/>
      <c r="IP425" s="40"/>
      <c r="IQ425" s="40"/>
      <c r="IR425" s="40"/>
      <c r="IS425" s="40"/>
      <c r="IT425" s="40"/>
      <c r="IU425" s="40"/>
      <c r="IV425" s="40"/>
    </row>
    <row r="426" spans="8:45" ht="24.75" customHeight="1">
      <c r="H426" s="16"/>
      <c r="I426" s="16"/>
      <c r="J426" s="16"/>
      <c r="K426" s="16"/>
      <c r="L426" s="16"/>
      <c r="M426" s="16"/>
      <c r="N426" s="16"/>
      <c r="O426" s="16"/>
      <c r="P426" s="10">
        <v>37.05</v>
      </c>
      <c r="Q426" s="10" t="e">
        <f>#REF!*P426/1000</f>
        <v>#REF!</v>
      </c>
      <c r="Y426" s="693">
        <f aca="true" t="shared" si="41" ref="Y426:AF426">Y399+Y422</f>
        <v>1.8122222222222222</v>
      </c>
      <c r="Z426" s="693">
        <f t="shared" si="41"/>
        <v>0.4033888888888889</v>
      </c>
      <c r="AA426" s="693">
        <f t="shared" si="41"/>
        <v>156.38133333333332</v>
      </c>
      <c r="AB426" s="693">
        <f t="shared" si="41"/>
        <v>2.6494444444444447</v>
      </c>
      <c r="AC426" s="693">
        <f t="shared" si="41"/>
        <v>681.7944444444444</v>
      </c>
      <c r="AD426" s="693">
        <f t="shared" si="41"/>
        <v>749.9348888888888</v>
      </c>
      <c r="AE426" s="693">
        <f t="shared" si="41"/>
        <v>109.35644444444445</v>
      </c>
      <c r="AF426" s="693">
        <f t="shared" si="41"/>
        <v>3.7585555555555548</v>
      </c>
      <c r="AG426" s="674"/>
      <c r="AM426" s="4"/>
      <c r="AN426" s="4"/>
      <c r="AO426" s="4"/>
      <c r="AP426" s="4"/>
      <c r="AQ426" s="4"/>
      <c r="AR426" s="4"/>
      <c r="AS426" s="4"/>
    </row>
    <row r="427" spans="1:256" s="40" customFormat="1" ht="24.75" customHeight="1">
      <c r="A427" s="35"/>
      <c r="B427" s="36"/>
      <c r="C427" s="36"/>
      <c r="D427" s="36"/>
      <c r="E427" s="36"/>
      <c r="F427" s="36"/>
      <c r="G427" s="36"/>
      <c r="H427" s="16"/>
      <c r="I427" s="16"/>
      <c r="J427" s="16"/>
      <c r="K427" s="16"/>
      <c r="L427" s="16"/>
      <c r="M427" s="16"/>
      <c r="N427" s="16"/>
      <c r="O427" s="16"/>
      <c r="P427" s="45">
        <v>5</v>
      </c>
      <c r="Q427" s="10" t="e">
        <f>#REF!*P427/40</f>
        <v>#REF!</v>
      </c>
      <c r="R427" s="35"/>
      <c r="S427" s="36"/>
      <c r="T427" s="36"/>
      <c r="U427" s="36"/>
      <c r="V427" s="36"/>
      <c r="W427" s="36"/>
      <c r="X427" s="36"/>
      <c r="Y427" s="486"/>
      <c r="Z427" s="486"/>
      <c r="AA427" s="486"/>
      <c r="AB427" s="486"/>
      <c r="AC427" s="486"/>
      <c r="AD427" s="486"/>
      <c r="AE427" s="486"/>
      <c r="AF427" s="486"/>
      <c r="AG427" s="674"/>
      <c r="AH427" s="4"/>
      <c r="AI427" s="4"/>
      <c r="AJ427" s="4"/>
      <c r="AK427" s="4"/>
      <c r="AL427" s="20"/>
      <c r="AM427" s="4"/>
      <c r="AN427" s="4"/>
      <c r="AO427" s="4"/>
      <c r="AP427" s="4"/>
      <c r="AQ427" s="4"/>
      <c r="AR427" s="4"/>
      <c r="AS427" s="4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8:256" ht="24.75" customHeight="1">
      <c r="H428" s="16"/>
      <c r="I428" s="16"/>
      <c r="J428" s="16"/>
      <c r="K428" s="16"/>
      <c r="L428" s="16"/>
      <c r="M428" s="16"/>
      <c r="N428" s="16"/>
      <c r="O428" s="16"/>
      <c r="P428" s="45">
        <v>156</v>
      </c>
      <c r="Q428" s="10" t="e">
        <f>#REF!*P428/1000</f>
        <v>#REF!</v>
      </c>
      <c r="Y428" s="486"/>
      <c r="Z428" s="486"/>
      <c r="AA428" s="486"/>
      <c r="AB428" s="486"/>
      <c r="AC428" s="486"/>
      <c r="AD428" s="486"/>
      <c r="AE428" s="486"/>
      <c r="AF428" s="486"/>
      <c r="AG428" s="67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8:256" ht="24.75" customHeight="1">
      <c r="H429" s="16"/>
      <c r="I429" s="16"/>
      <c r="J429" s="16"/>
      <c r="K429" s="16"/>
      <c r="L429" s="16"/>
      <c r="M429" s="16"/>
      <c r="N429" s="16"/>
      <c r="O429" s="16"/>
      <c r="P429" s="65">
        <v>356.71</v>
      </c>
      <c r="Q429" s="10" t="e">
        <f>#REF!*P429/1000</f>
        <v>#REF!</v>
      </c>
      <c r="Y429" s="486"/>
      <c r="Z429" s="486"/>
      <c r="AA429" s="486"/>
      <c r="AB429" s="486"/>
      <c r="AC429" s="486"/>
      <c r="AD429" s="486"/>
      <c r="AE429" s="486"/>
      <c r="AF429" s="486"/>
      <c r="AG429" s="67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33" s="4" customFormat="1" ht="24.75" customHeight="1">
      <c r="A430" s="35"/>
      <c r="B430" s="36"/>
      <c r="C430" s="36"/>
      <c r="D430" s="36"/>
      <c r="E430" s="36"/>
      <c r="F430" s="36"/>
      <c r="G430" s="36"/>
      <c r="H430" s="16"/>
      <c r="I430" s="16"/>
      <c r="J430" s="16"/>
      <c r="K430" s="16"/>
      <c r="L430" s="16"/>
      <c r="M430" s="16"/>
      <c r="N430" s="16"/>
      <c r="O430" s="16"/>
      <c r="P430" s="10">
        <v>72.8</v>
      </c>
      <c r="Q430" s="10" t="e">
        <f>#REF!*P430/1000</f>
        <v>#REF!</v>
      </c>
      <c r="R430" s="35"/>
      <c r="S430" s="36"/>
      <c r="T430" s="36"/>
      <c r="U430" s="36"/>
      <c r="V430" s="36"/>
      <c r="W430" s="36"/>
      <c r="X430" s="36"/>
      <c r="Y430" s="449"/>
      <c r="Z430" s="449"/>
      <c r="AA430" s="449"/>
      <c r="AB430" s="449"/>
      <c r="AC430" s="449"/>
      <c r="AD430" s="449"/>
      <c r="AE430" s="449"/>
      <c r="AF430" s="449"/>
      <c r="AG430" s="674"/>
    </row>
    <row r="431" spans="1:33" s="4" customFormat="1" ht="24.75" customHeight="1">
      <c r="A431" s="35"/>
      <c r="B431" s="36"/>
      <c r="C431" s="36"/>
      <c r="D431" s="36"/>
      <c r="E431" s="36"/>
      <c r="F431" s="36"/>
      <c r="G431" s="36"/>
      <c r="H431" s="7"/>
      <c r="I431" s="7"/>
      <c r="J431" s="7"/>
      <c r="K431" s="7"/>
      <c r="L431" s="7"/>
      <c r="M431" s="7"/>
      <c r="N431" s="7"/>
      <c r="O431" s="7"/>
      <c r="P431" s="10">
        <v>166.11</v>
      </c>
      <c r="Q431" s="10" t="e">
        <f>#REF!*P431/1000</f>
        <v>#REF!</v>
      </c>
      <c r="R431" s="35"/>
      <c r="S431" s="36"/>
      <c r="T431" s="36"/>
      <c r="U431" s="36"/>
      <c r="V431" s="36"/>
      <c r="W431" s="36"/>
      <c r="X431" s="36"/>
      <c r="Y431" s="1150" t="s">
        <v>665</v>
      </c>
      <c r="Z431" s="1150"/>
      <c r="AA431" s="1150"/>
      <c r="AB431" s="1150"/>
      <c r="AC431" s="1150"/>
      <c r="AD431" s="1150"/>
      <c r="AE431" s="1150"/>
      <c r="AF431" s="1150"/>
      <c r="AG431" s="688"/>
    </row>
    <row r="432" spans="1:33" s="4" customFormat="1" ht="24.75" customHeight="1">
      <c r="A432" s="35"/>
      <c r="B432" s="36"/>
      <c r="C432" s="36"/>
      <c r="D432" s="36"/>
      <c r="E432" s="36"/>
      <c r="F432" s="36"/>
      <c r="G432" s="36"/>
      <c r="H432" s="7"/>
      <c r="I432" s="7"/>
      <c r="J432" s="7"/>
      <c r="K432" s="7"/>
      <c r="L432" s="7"/>
      <c r="M432" s="7"/>
      <c r="N432" s="7"/>
      <c r="O432" s="7"/>
      <c r="P432" s="7"/>
      <c r="Q432" s="10"/>
      <c r="R432" s="35"/>
      <c r="S432" s="36"/>
      <c r="T432" s="36"/>
      <c r="U432" s="36"/>
      <c r="V432" s="36"/>
      <c r="W432" s="36"/>
      <c r="X432" s="36"/>
      <c r="Y432" s="1150" t="s">
        <v>667</v>
      </c>
      <c r="Z432" s="1150"/>
      <c r="AA432" s="1150"/>
      <c r="AB432" s="1150"/>
      <c r="AC432" s="1150" t="s">
        <v>668</v>
      </c>
      <c r="AD432" s="1150"/>
      <c r="AE432" s="1150"/>
      <c r="AF432" s="1150"/>
      <c r="AG432" s="688"/>
    </row>
    <row r="433" spans="1:33" s="4" customFormat="1" ht="24.75" customHeight="1">
      <c r="A433" s="35"/>
      <c r="B433" s="36"/>
      <c r="C433" s="36"/>
      <c r="D433" s="36"/>
      <c r="E433" s="36"/>
      <c r="F433" s="36"/>
      <c r="G433" s="36"/>
      <c r="H433" s="7"/>
      <c r="I433" s="7"/>
      <c r="J433" s="7"/>
      <c r="K433" s="7"/>
      <c r="L433" s="7"/>
      <c r="M433" s="7"/>
      <c r="N433" s="7"/>
      <c r="O433" s="7"/>
      <c r="P433" s="10">
        <v>79.3</v>
      </c>
      <c r="Q433" s="10" t="e">
        <f>#REF!*P433/1000</f>
        <v>#REF!</v>
      </c>
      <c r="R433" s="35"/>
      <c r="S433" s="36"/>
      <c r="T433" s="36"/>
      <c r="U433" s="36"/>
      <c r="V433" s="36"/>
      <c r="W433" s="36"/>
      <c r="X433" s="36"/>
      <c r="Y433" s="56" t="s">
        <v>669</v>
      </c>
      <c r="Z433" s="56" t="s">
        <v>670</v>
      </c>
      <c r="AA433" s="56" t="s">
        <v>671</v>
      </c>
      <c r="AB433" s="56" t="s">
        <v>672</v>
      </c>
      <c r="AC433" s="56" t="s">
        <v>673</v>
      </c>
      <c r="AD433" s="56" t="s">
        <v>674</v>
      </c>
      <c r="AE433" s="56" t="s">
        <v>675</v>
      </c>
      <c r="AF433" s="56" t="s">
        <v>676</v>
      </c>
      <c r="AG433" s="700"/>
    </row>
    <row r="434" spans="1:33" s="4" customFormat="1" ht="24.75" customHeight="1">
      <c r="A434" s="35"/>
      <c r="B434" s="36"/>
      <c r="C434" s="36"/>
      <c r="D434" s="36"/>
      <c r="E434" s="36"/>
      <c r="F434" s="36"/>
      <c r="G434" s="36"/>
      <c r="H434" s="10"/>
      <c r="I434" s="10"/>
      <c r="J434" s="10"/>
      <c r="K434" s="10"/>
      <c r="L434" s="10"/>
      <c r="M434" s="10"/>
      <c r="N434" s="10"/>
      <c r="O434" s="10"/>
      <c r="P434" s="10">
        <v>120</v>
      </c>
      <c r="Q434" s="10" t="e">
        <f>#REF!*P434/1000</f>
        <v>#REF!</v>
      </c>
      <c r="R434" s="35"/>
      <c r="S434" s="36"/>
      <c r="T434" s="36"/>
      <c r="U434" s="36"/>
      <c r="V434" s="36"/>
      <c r="W434" s="36"/>
      <c r="X434" s="36"/>
      <c r="Y434" s="659">
        <f aca="true" t="shared" si="42" ref="Y434:AF434">Y435+Y436+Y465+Y484+Y487+Y489</f>
        <v>11.247777777777777</v>
      </c>
      <c r="Z434" s="659">
        <f t="shared" si="42"/>
        <v>0.3518055555555556</v>
      </c>
      <c r="AA434" s="659">
        <f t="shared" si="42"/>
        <v>81.72</v>
      </c>
      <c r="AB434" s="659">
        <f t="shared" si="42"/>
        <v>4.090833333333333</v>
      </c>
      <c r="AC434" s="659">
        <f t="shared" si="42"/>
        <v>122.19777777777776</v>
      </c>
      <c r="AD434" s="659">
        <f t="shared" si="42"/>
        <v>365.2366666666667</v>
      </c>
      <c r="AE434" s="659">
        <f t="shared" si="42"/>
        <v>98.655</v>
      </c>
      <c r="AF434" s="659">
        <f t="shared" si="42"/>
        <v>5.395277777777777</v>
      </c>
      <c r="AG434" s="622"/>
    </row>
    <row r="435" spans="1:33" s="4" customFormat="1" ht="24.75" customHeight="1">
      <c r="A435" s="35"/>
      <c r="B435" s="36"/>
      <c r="C435" s="36"/>
      <c r="D435" s="36"/>
      <c r="E435" s="36"/>
      <c r="F435" s="36"/>
      <c r="G435" s="36"/>
      <c r="H435" s="38">
        <v>0</v>
      </c>
      <c r="I435" s="38">
        <v>0</v>
      </c>
      <c r="J435" s="38">
        <v>0</v>
      </c>
      <c r="K435" s="38">
        <v>0</v>
      </c>
      <c r="L435" s="38">
        <v>0.2</v>
      </c>
      <c r="M435" s="38">
        <v>0</v>
      </c>
      <c r="N435" s="38">
        <v>0</v>
      </c>
      <c r="O435" s="38">
        <v>0.02</v>
      </c>
      <c r="P435" s="7"/>
      <c r="Q435" s="38" t="e">
        <f>Q436+Q437</f>
        <v>#REF!</v>
      </c>
      <c r="R435" s="35"/>
      <c r="S435" s="36"/>
      <c r="T435" s="36"/>
      <c r="U435" s="36"/>
      <c r="V435" s="36"/>
      <c r="W435" s="36"/>
      <c r="X435" s="36"/>
      <c r="Y435" s="38">
        <v>0.02</v>
      </c>
      <c r="Z435" s="38">
        <v>0</v>
      </c>
      <c r="AA435" s="38">
        <v>60</v>
      </c>
      <c r="AB435" s="38">
        <v>0.24</v>
      </c>
      <c r="AC435" s="38">
        <v>19.36</v>
      </c>
      <c r="AD435" s="38">
        <v>66.82</v>
      </c>
      <c r="AE435" s="38">
        <v>4.18</v>
      </c>
      <c r="AF435" s="38">
        <v>0.87</v>
      </c>
      <c r="AG435" s="688"/>
    </row>
    <row r="436" spans="1:33" s="4" customFormat="1" ht="24.75" customHeight="1">
      <c r="A436" s="35"/>
      <c r="B436" s="36"/>
      <c r="C436" s="36"/>
      <c r="D436" s="36"/>
      <c r="E436" s="36"/>
      <c r="F436" s="36"/>
      <c r="G436" s="36"/>
      <c r="H436" s="38"/>
      <c r="I436" s="38"/>
      <c r="J436" s="38"/>
      <c r="K436" s="38"/>
      <c r="L436" s="38"/>
      <c r="M436" s="38"/>
      <c r="N436" s="38"/>
      <c r="O436" s="38"/>
      <c r="P436" s="66">
        <v>230.1</v>
      </c>
      <c r="Q436" s="8" t="e">
        <f>#REF!*P436/1000</f>
        <v>#REF!</v>
      </c>
      <c r="R436" s="35"/>
      <c r="S436" s="36"/>
      <c r="T436" s="36"/>
      <c r="U436" s="36"/>
      <c r="V436" s="36"/>
      <c r="W436" s="36"/>
      <c r="X436" s="36"/>
      <c r="Y436" s="7">
        <v>0.29</v>
      </c>
      <c r="Z436" s="7">
        <v>0.04</v>
      </c>
      <c r="AA436" s="7">
        <v>21.72</v>
      </c>
      <c r="AB436" s="7">
        <v>0.48</v>
      </c>
      <c r="AC436" s="7">
        <v>34.3</v>
      </c>
      <c r="AD436" s="7">
        <v>114.4</v>
      </c>
      <c r="AE436" s="7">
        <v>23.9</v>
      </c>
      <c r="AF436" s="7">
        <v>1.08</v>
      </c>
      <c r="AG436" s="674"/>
    </row>
    <row r="437" spans="1:33" s="4" customFormat="1" ht="24.75" customHeight="1">
      <c r="A437" s="35"/>
      <c r="B437" s="36"/>
      <c r="C437" s="36"/>
      <c r="D437" s="36"/>
      <c r="E437" s="36"/>
      <c r="F437" s="36"/>
      <c r="G437" s="36"/>
      <c r="H437" s="38"/>
      <c r="I437" s="38"/>
      <c r="J437" s="38"/>
      <c r="K437" s="38"/>
      <c r="L437" s="38"/>
      <c r="M437" s="38"/>
      <c r="N437" s="38"/>
      <c r="O437" s="38"/>
      <c r="P437" s="587">
        <v>37.05</v>
      </c>
      <c r="Q437" s="8" t="e">
        <f>#REF!*P437/1000</f>
        <v>#REF!</v>
      </c>
      <c r="R437" s="35"/>
      <c r="S437" s="36"/>
      <c r="T437" s="36"/>
      <c r="U437" s="36"/>
      <c r="V437" s="36"/>
      <c r="W437" s="36"/>
      <c r="X437" s="36"/>
      <c r="Y437" s="10"/>
      <c r="Z437" s="10"/>
      <c r="AA437" s="10"/>
      <c r="AB437" s="10"/>
      <c r="AC437" s="10"/>
      <c r="AD437" s="10"/>
      <c r="AE437" s="10"/>
      <c r="AF437" s="10"/>
      <c r="AG437" s="674"/>
    </row>
    <row r="438" spans="1:33" s="4" customFormat="1" ht="24.75" customHeight="1">
      <c r="A438" s="35"/>
      <c r="B438" s="36"/>
      <c r="C438" s="36"/>
      <c r="D438" s="36"/>
      <c r="E438" s="36"/>
      <c r="F438" s="36"/>
      <c r="G438" s="36"/>
      <c r="H438" s="582">
        <v>8.4</v>
      </c>
      <c r="I438" s="7">
        <v>0.02666666666666667</v>
      </c>
      <c r="J438" s="582">
        <v>0</v>
      </c>
      <c r="K438" s="7">
        <v>0.3666666666666667</v>
      </c>
      <c r="L438" s="582">
        <v>12.666666666666666</v>
      </c>
      <c r="M438" s="582">
        <v>12.400000000000002</v>
      </c>
      <c r="N438" s="582">
        <v>23.733333333333334</v>
      </c>
      <c r="O438" s="582">
        <v>1.2333333333333334</v>
      </c>
      <c r="P438" s="10">
        <v>80</v>
      </c>
      <c r="Q438" s="38">
        <f>C265*P438/1000</f>
        <v>0</v>
      </c>
      <c r="R438" s="35"/>
      <c r="S438" s="36"/>
      <c r="T438" s="36"/>
      <c r="U438" s="36"/>
      <c r="V438" s="36"/>
      <c r="W438" s="36"/>
      <c r="X438" s="36"/>
      <c r="Y438" s="6"/>
      <c r="Z438" s="6"/>
      <c r="AA438" s="6"/>
      <c r="AB438" s="6"/>
      <c r="AC438" s="6"/>
      <c r="AD438" s="6"/>
      <c r="AE438" s="6"/>
      <c r="AF438" s="6"/>
      <c r="AG438" s="674"/>
    </row>
    <row r="439" spans="1:33" s="4" customFormat="1" ht="24.75" customHeight="1">
      <c r="A439" s="35"/>
      <c r="B439" s="36"/>
      <c r="C439" s="36"/>
      <c r="D439" s="36"/>
      <c r="E439" s="36"/>
      <c r="F439" s="36"/>
      <c r="G439" s="36"/>
      <c r="H439" s="659">
        <f aca="true" t="shared" si="43" ref="H439:O439">H440+H441</f>
        <v>1.1942857142857144</v>
      </c>
      <c r="I439" s="659">
        <f t="shared" si="43"/>
        <v>0.17314285714285715</v>
      </c>
      <c r="J439" s="659">
        <f t="shared" si="43"/>
        <v>45.22971428571428</v>
      </c>
      <c r="K439" s="659">
        <f t="shared" si="43"/>
        <v>1.0285714285714285</v>
      </c>
      <c r="L439" s="659">
        <f t="shared" si="43"/>
        <v>258.71999999999997</v>
      </c>
      <c r="M439" s="659">
        <f t="shared" si="43"/>
        <v>246.528</v>
      </c>
      <c r="N439" s="659">
        <f t="shared" si="43"/>
        <v>39.541714285714285</v>
      </c>
      <c r="O439" s="659">
        <f t="shared" si="43"/>
        <v>1.1368571428571428</v>
      </c>
      <c r="P439" s="616"/>
      <c r="Q439" s="660" t="e">
        <f>Q440+Q441</f>
        <v>#REF!</v>
      </c>
      <c r="R439" s="35"/>
      <c r="S439" s="36"/>
      <c r="T439" s="36"/>
      <c r="U439" s="36"/>
      <c r="V439" s="36"/>
      <c r="W439" s="36"/>
      <c r="X439" s="36"/>
      <c r="Y439" s="16"/>
      <c r="Z439" s="16"/>
      <c r="AA439" s="16"/>
      <c r="AB439" s="16"/>
      <c r="AC439" s="16"/>
      <c r="AD439" s="16"/>
      <c r="AE439" s="16"/>
      <c r="AF439" s="16"/>
      <c r="AG439" s="674"/>
    </row>
    <row r="440" spans="1:33" s="4" customFormat="1" ht="39.75" customHeight="1">
      <c r="A440" s="35"/>
      <c r="B440" s="36"/>
      <c r="C440" s="36"/>
      <c r="D440" s="36"/>
      <c r="E440" s="36"/>
      <c r="F440" s="36"/>
      <c r="G440" s="36"/>
      <c r="H440" s="38">
        <v>0.15428571428571428</v>
      </c>
      <c r="I440" s="38">
        <v>0.11314285714285714</v>
      </c>
      <c r="J440" s="38">
        <v>21.229714285714284</v>
      </c>
      <c r="K440" s="38">
        <v>1.0285714285714285</v>
      </c>
      <c r="L440" s="38">
        <v>47.519999999999996</v>
      </c>
      <c r="M440" s="38">
        <v>89.928</v>
      </c>
      <c r="N440" s="38">
        <v>15.181714285714285</v>
      </c>
      <c r="O440" s="38">
        <v>0.9668571428571427</v>
      </c>
      <c r="P440" s="7">
        <v>15</v>
      </c>
      <c r="Q440" s="38">
        <f>P440</f>
        <v>15</v>
      </c>
      <c r="R440" s="35"/>
      <c r="S440" s="36"/>
      <c r="T440" s="36"/>
      <c r="U440" s="36"/>
      <c r="V440" s="36"/>
      <c r="W440" s="36"/>
      <c r="X440" s="36"/>
      <c r="Y440" s="16"/>
      <c r="Z440" s="16"/>
      <c r="AA440" s="16"/>
      <c r="AB440" s="16"/>
      <c r="AC440" s="16"/>
      <c r="AD440" s="16"/>
      <c r="AE440" s="16"/>
      <c r="AF440" s="16"/>
      <c r="AG440" s="674"/>
    </row>
    <row r="441" spans="1:33" s="4" customFormat="1" ht="24.75" customHeight="1">
      <c r="A441" s="35"/>
      <c r="B441" s="36"/>
      <c r="C441" s="36"/>
      <c r="D441" s="36"/>
      <c r="E441" s="36"/>
      <c r="F441" s="36"/>
      <c r="G441" s="36"/>
      <c r="H441" s="7">
        <v>1.04</v>
      </c>
      <c r="I441" s="7">
        <v>0.06</v>
      </c>
      <c r="J441" s="7">
        <v>24</v>
      </c>
      <c r="K441" s="7">
        <v>0</v>
      </c>
      <c r="L441" s="7">
        <v>211.2</v>
      </c>
      <c r="M441" s="7">
        <v>156.6</v>
      </c>
      <c r="N441" s="7">
        <v>24.36</v>
      </c>
      <c r="O441" s="7">
        <v>0.17</v>
      </c>
      <c r="P441" s="10">
        <v>37.57</v>
      </c>
      <c r="Q441" s="7" t="e">
        <f>#REF!*P441/1000</f>
        <v>#REF!</v>
      </c>
      <c r="R441" s="35"/>
      <c r="S441" s="36"/>
      <c r="T441" s="36"/>
      <c r="U441" s="36"/>
      <c r="V441" s="36"/>
      <c r="W441" s="36"/>
      <c r="X441" s="36"/>
      <c r="Y441" s="41"/>
      <c r="Z441" s="41"/>
      <c r="AA441" s="41"/>
      <c r="AB441" s="41"/>
      <c r="AC441" s="41"/>
      <c r="AD441" s="41"/>
      <c r="AE441" s="41"/>
      <c r="AF441" s="41"/>
      <c r="AG441" s="674"/>
    </row>
    <row r="442" spans="1:33" s="4" customFormat="1" ht="40.5" customHeight="1">
      <c r="A442" s="35"/>
      <c r="B442" s="36"/>
      <c r="C442" s="36"/>
      <c r="D442" s="36"/>
      <c r="E442" s="36"/>
      <c r="F442" s="36"/>
      <c r="G442" s="36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35"/>
      <c r="S442" s="36"/>
      <c r="T442" s="36"/>
      <c r="U442" s="36"/>
      <c r="V442" s="36"/>
      <c r="W442" s="36"/>
      <c r="X442" s="36"/>
      <c r="Y442" s="43"/>
      <c r="Z442" s="43"/>
      <c r="AA442" s="43"/>
      <c r="AB442" s="43"/>
      <c r="AC442" s="43"/>
      <c r="AD442" s="43"/>
      <c r="AE442" s="43"/>
      <c r="AF442" s="43"/>
      <c r="AG442" s="674"/>
    </row>
    <row r="443" spans="1:45" s="4" customFormat="1" ht="24.75" customHeight="1">
      <c r="A443" s="35"/>
      <c r="B443" s="36"/>
      <c r="C443" s="36"/>
      <c r="D443" s="36"/>
      <c r="E443" s="36"/>
      <c r="F443" s="36"/>
      <c r="G443" s="36"/>
      <c r="H443" s="693">
        <f aca="true" t="shared" si="44" ref="H443:O443">H418+H439</f>
        <v>10.068174603174603</v>
      </c>
      <c r="I443" s="732">
        <f t="shared" si="44"/>
        <v>0.3053650793650794</v>
      </c>
      <c r="J443" s="693">
        <f t="shared" si="44"/>
        <v>133.0080476190476</v>
      </c>
      <c r="K443" s="693">
        <f t="shared" si="44"/>
        <v>2.423015873015873</v>
      </c>
      <c r="L443" s="693">
        <f t="shared" si="44"/>
        <v>613.1044444444444</v>
      </c>
      <c r="M443" s="693">
        <f t="shared" si="44"/>
        <v>646.7735555555556</v>
      </c>
      <c r="N443" s="693">
        <f t="shared" si="44"/>
        <v>111.1428253968254</v>
      </c>
      <c r="O443" s="693">
        <f t="shared" si="44"/>
        <v>3.8874126984126987</v>
      </c>
      <c r="P443" s="486"/>
      <c r="Q443" s="707" t="e">
        <f>Q418+Q439</f>
        <v>#REF!</v>
      </c>
      <c r="R443" s="35"/>
      <c r="S443" s="36"/>
      <c r="T443" s="36"/>
      <c r="U443" s="36"/>
      <c r="V443" s="36"/>
      <c r="W443" s="36"/>
      <c r="X443" s="36"/>
      <c r="Y443" s="41"/>
      <c r="Z443" s="41"/>
      <c r="AA443" s="41"/>
      <c r="AB443" s="41"/>
      <c r="AC443" s="41"/>
      <c r="AD443" s="41"/>
      <c r="AE443" s="41"/>
      <c r="AF443" s="41"/>
      <c r="AG443" s="674"/>
      <c r="AM443" s="20"/>
      <c r="AN443" s="20"/>
      <c r="AO443" s="20"/>
      <c r="AP443" s="20"/>
      <c r="AQ443" s="20"/>
      <c r="AR443" s="20"/>
      <c r="AS443" s="20"/>
    </row>
    <row r="444" spans="1:37" s="4" customFormat="1" ht="24.75" customHeight="1">
      <c r="A444" s="35"/>
      <c r="B444" s="36"/>
      <c r="C444" s="36"/>
      <c r="D444" s="36"/>
      <c r="E444" s="36"/>
      <c r="F444" s="36"/>
      <c r="G444" s="36"/>
      <c r="H444" s="646"/>
      <c r="I444" s="646"/>
      <c r="J444" s="646"/>
      <c r="K444" s="646"/>
      <c r="L444" s="646"/>
      <c r="M444" s="646"/>
      <c r="N444" s="646"/>
      <c r="O444" s="646"/>
      <c r="P444" s="646"/>
      <c r="Q444" s="647"/>
      <c r="R444" s="35"/>
      <c r="S444" s="36"/>
      <c r="T444" s="36"/>
      <c r="U444" s="36"/>
      <c r="V444" s="36"/>
      <c r="W444" s="36"/>
      <c r="X444" s="36"/>
      <c r="Y444" s="41"/>
      <c r="Z444" s="41"/>
      <c r="AA444" s="41"/>
      <c r="AB444" s="41"/>
      <c r="AC444" s="41"/>
      <c r="AD444" s="41"/>
      <c r="AE444" s="41"/>
      <c r="AF444" s="41"/>
      <c r="AG444" s="674"/>
      <c r="AI444" s="20"/>
      <c r="AJ444" s="20"/>
      <c r="AK444" s="20"/>
    </row>
    <row r="445" spans="1:256" s="4" customFormat="1" ht="24.75" customHeight="1">
      <c r="A445" s="35"/>
      <c r="B445" s="36"/>
      <c r="C445" s="36"/>
      <c r="D445" s="36"/>
      <c r="E445" s="36"/>
      <c r="F445" s="36"/>
      <c r="G445" s="36"/>
      <c r="H445" s="1150" t="s">
        <v>665</v>
      </c>
      <c r="I445" s="1150"/>
      <c r="J445" s="1150"/>
      <c r="K445" s="1150"/>
      <c r="L445" s="1150"/>
      <c r="M445" s="1150"/>
      <c r="N445" s="1150"/>
      <c r="O445" s="1150"/>
      <c r="P445" s="989" t="s">
        <v>66</v>
      </c>
      <c r="Q445" s="989" t="s">
        <v>67</v>
      </c>
      <c r="R445" s="35"/>
      <c r="S445" s="36"/>
      <c r="T445" s="36"/>
      <c r="U445" s="36"/>
      <c r="V445" s="36"/>
      <c r="W445" s="36"/>
      <c r="X445" s="36"/>
      <c r="Y445" s="41"/>
      <c r="Z445" s="41"/>
      <c r="AA445" s="41"/>
      <c r="AB445" s="41"/>
      <c r="AC445" s="41"/>
      <c r="AD445" s="41"/>
      <c r="AE445" s="41"/>
      <c r="AF445" s="41"/>
      <c r="AG445" s="688"/>
      <c r="AL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  <c r="IT445" s="20"/>
      <c r="IU445" s="20"/>
      <c r="IV445" s="20"/>
    </row>
    <row r="446" spans="1:45" s="4" customFormat="1" ht="24.75" customHeight="1">
      <c r="A446" s="35"/>
      <c r="B446" s="36"/>
      <c r="C446" s="36"/>
      <c r="D446" s="36"/>
      <c r="E446" s="36"/>
      <c r="F446" s="36"/>
      <c r="G446" s="36"/>
      <c r="H446" s="1150" t="s">
        <v>667</v>
      </c>
      <c r="I446" s="1150"/>
      <c r="J446" s="1150"/>
      <c r="K446" s="1150"/>
      <c r="L446" s="1150" t="s">
        <v>668</v>
      </c>
      <c r="M446" s="1150"/>
      <c r="N446" s="1150"/>
      <c r="O446" s="1150"/>
      <c r="P446" s="989"/>
      <c r="Q446" s="989"/>
      <c r="R446" s="35"/>
      <c r="S446" s="36"/>
      <c r="T446" s="36"/>
      <c r="U446" s="36"/>
      <c r="V446" s="36"/>
      <c r="W446" s="36"/>
      <c r="X446" s="36"/>
      <c r="Y446" s="43"/>
      <c r="Z446" s="43"/>
      <c r="AA446" s="43"/>
      <c r="AB446" s="43"/>
      <c r="AC446" s="43"/>
      <c r="AD446" s="43"/>
      <c r="AE446" s="43"/>
      <c r="AF446" s="43"/>
      <c r="AG446" s="688"/>
      <c r="AM446" s="20"/>
      <c r="AN446" s="20"/>
      <c r="AO446" s="20"/>
      <c r="AP446" s="20"/>
      <c r="AQ446" s="20"/>
      <c r="AR446" s="20"/>
      <c r="AS446" s="20"/>
    </row>
    <row r="447" spans="8:256" ht="24.75" customHeight="1">
      <c r="H447" s="56" t="s">
        <v>669</v>
      </c>
      <c r="I447" s="56" t="s">
        <v>670</v>
      </c>
      <c r="J447" s="56" t="s">
        <v>671</v>
      </c>
      <c r="K447" s="56" t="s">
        <v>672</v>
      </c>
      <c r="L447" s="56" t="s">
        <v>673</v>
      </c>
      <c r="M447" s="56" t="s">
        <v>674</v>
      </c>
      <c r="N447" s="56" t="s">
        <v>675</v>
      </c>
      <c r="O447" s="56" t="s">
        <v>676</v>
      </c>
      <c r="P447" s="989"/>
      <c r="Q447" s="989"/>
      <c r="Y447" s="43"/>
      <c r="Z447" s="43"/>
      <c r="AA447" s="43"/>
      <c r="AB447" s="43"/>
      <c r="AC447" s="43"/>
      <c r="AD447" s="43"/>
      <c r="AE447" s="43"/>
      <c r="AF447" s="43"/>
      <c r="AG447" s="688"/>
      <c r="AH447" s="4"/>
      <c r="AL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s="4" customFormat="1" ht="24.75" customHeight="1">
      <c r="A448" s="35"/>
      <c r="B448" s="36"/>
      <c r="C448" s="36"/>
      <c r="D448" s="36"/>
      <c r="E448" s="36"/>
      <c r="F448" s="36"/>
      <c r="G448" s="36"/>
      <c r="H448" s="659">
        <f aca="true" t="shared" si="45" ref="H448:O448">H449+H450+H479+H498+H501+H503</f>
        <v>10.158571428571427</v>
      </c>
      <c r="I448" s="659">
        <f t="shared" si="45"/>
        <v>0.28875</v>
      </c>
      <c r="J448" s="659">
        <f t="shared" si="45"/>
        <v>81.72</v>
      </c>
      <c r="K448" s="659">
        <f t="shared" si="45"/>
        <v>3.6225000000000005</v>
      </c>
      <c r="L448" s="659">
        <f t="shared" si="45"/>
        <v>112.0442857142857</v>
      </c>
      <c r="M448" s="659">
        <f t="shared" si="45"/>
        <v>330.7364285714286</v>
      </c>
      <c r="N448" s="659">
        <f t="shared" si="45"/>
        <v>86.805</v>
      </c>
      <c r="O448" s="659">
        <f t="shared" si="45"/>
        <v>4.701785714285715</v>
      </c>
      <c r="P448" s="616"/>
      <c r="Q448" s="660" t="e">
        <f>Q449+Q450+Q469+Q498+Q501+Q503</f>
        <v>#REF!</v>
      </c>
      <c r="R448" s="35"/>
      <c r="S448" s="36"/>
      <c r="T448" s="36"/>
      <c r="U448" s="36"/>
      <c r="V448" s="36"/>
      <c r="W448" s="36"/>
      <c r="X448" s="36"/>
      <c r="Y448" s="759"/>
      <c r="Z448" s="759"/>
      <c r="AA448" s="759"/>
      <c r="AB448" s="759"/>
      <c r="AC448" s="759"/>
      <c r="AD448" s="759"/>
      <c r="AE448" s="759"/>
      <c r="AF448" s="759"/>
      <c r="AG448" s="688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  <c r="IT448" s="20"/>
      <c r="IU448" s="20"/>
      <c r="IV448" s="20"/>
    </row>
    <row r="449" spans="1:256" s="4" customFormat="1" ht="24.75" customHeight="1">
      <c r="A449" s="35"/>
      <c r="B449" s="36"/>
      <c r="C449" s="36"/>
      <c r="D449" s="36"/>
      <c r="E449" s="36"/>
      <c r="F449" s="36"/>
      <c r="G449" s="36"/>
      <c r="H449" s="38">
        <v>0.02</v>
      </c>
      <c r="I449" s="38">
        <v>0</v>
      </c>
      <c r="J449" s="38">
        <v>60</v>
      </c>
      <c r="K449" s="38">
        <v>0.24</v>
      </c>
      <c r="L449" s="38">
        <v>19.36</v>
      </c>
      <c r="M449" s="38">
        <v>66.82</v>
      </c>
      <c r="N449" s="38">
        <v>4.18</v>
      </c>
      <c r="O449" s="38">
        <v>0.87</v>
      </c>
      <c r="P449" s="10">
        <v>5</v>
      </c>
      <c r="Q449" s="7">
        <f>P449*C291/40</f>
        <v>0</v>
      </c>
      <c r="R449" s="35"/>
      <c r="S449" s="36"/>
      <c r="T449" s="36"/>
      <c r="U449" s="36"/>
      <c r="V449" s="36"/>
      <c r="W449" s="36"/>
      <c r="X449" s="36"/>
      <c r="Y449" s="41"/>
      <c r="Z449" s="41"/>
      <c r="AA449" s="41"/>
      <c r="AB449" s="41"/>
      <c r="AC449" s="41"/>
      <c r="AD449" s="41"/>
      <c r="AE449" s="41"/>
      <c r="AF449" s="41"/>
      <c r="AG449" s="688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</row>
    <row r="450" spans="8:33" ht="24.75" customHeight="1">
      <c r="H450" s="7">
        <v>0.29</v>
      </c>
      <c r="I450" s="7">
        <v>0.04</v>
      </c>
      <c r="J450" s="7">
        <v>21.72</v>
      </c>
      <c r="K450" s="7">
        <v>0.48</v>
      </c>
      <c r="L450" s="7">
        <v>34.3</v>
      </c>
      <c r="M450" s="7">
        <v>114.4</v>
      </c>
      <c r="N450" s="7">
        <v>23.9</v>
      </c>
      <c r="O450" s="7">
        <v>1.08</v>
      </c>
      <c r="P450" s="10"/>
      <c r="Q450" s="7" t="e">
        <f>SUM(Q451:Q468)</f>
        <v>#REF!</v>
      </c>
      <c r="Y450" s="43"/>
      <c r="Z450" s="43"/>
      <c r="AA450" s="43"/>
      <c r="AB450" s="43"/>
      <c r="AC450" s="43"/>
      <c r="AD450" s="43"/>
      <c r="AE450" s="43"/>
      <c r="AF450" s="43"/>
      <c r="AG450" s="688"/>
    </row>
    <row r="451" spans="8:33" ht="24.75" customHeight="1">
      <c r="H451" s="10"/>
      <c r="I451" s="10"/>
      <c r="J451" s="10"/>
      <c r="K451" s="10"/>
      <c r="L451" s="10"/>
      <c r="M451" s="10"/>
      <c r="N451" s="10"/>
      <c r="O451" s="10"/>
      <c r="P451" s="10"/>
      <c r="Q451" s="10" t="e">
        <f>#REF!*P451/1000</f>
        <v>#REF!</v>
      </c>
      <c r="Y451" s="43"/>
      <c r="Z451" s="43"/>
      <c r="AA451" s="43"/>
      <c r="AB451" s="43"/>
      <c r="AC451" s="43"/>
      <c r="AD451" s="43"/>
      <c r="AE451" s="43"/>
      <c r="AF451" s="43"/>
      <c r="AG451" s="688"/>
    </row>
    <row r="452" spans="8:33" ht="24.75" customHeight="1">
      <c r="H452" s="6"/>
      <c r="I452" s="6"/>
      <c r="J452" s="6"/>
      <c r="K452" s="6"/>
      <c r="L452" s="6"/>
      <c r="M452" s="6"/>
      <c r="N452" s="6"/>
      <c r="O452" s="6"/>
      <c r="P452" s="10"/>
      <c r="Q452" s="10" t="e">
        <f>#REF!*P452/1000</f>
        <v>#REF!</v>
      </c>
      <c r="Y452" s="43"/>
      <c r="Z452" s="43"/>
      <c r="AA452" s="43"/>
      <c r="AB452" s="43"/>
      <c r="AC452" s="43"/>
      <c r="AD452" s="43"/>
      <c r="AE452" s="43"/>
      <c r="AF452" s="43"/>
      <c r="AG452" s="688"/>
    </row>
    <row r="453" spans="8:33" ht="24.75" customHeight="1">
      <c r="H453" s="16"/>
      <c r="I453" s="16"/>
      <c r="J453" s="16"/>
      <c r="K453" s="16"/>
      <c r="L453" s="16"/>
      <c r="M453" s="16"/>
      <c r="N453" s="16"/>
      <c r="O453" s="16"/>
      <c r="P453" s="45">
        <v>312</v>
      </c>
      <c r="Q453" s="10" t="e">
        <f>#REF!*P453/1000</f>
        <v>#REF!</v>
      </c>
      <c r="Y453" s="43"/>
      <c r="Z453" s="43"/>
      <c r="AA453" s="43"/>
      <c r="AB453" s="43"/>
      <c r="AC453" s="43"/>
      <c r="AD453" s="43"/>
      <c r="AE453" s="43"/>
      <c r="AF453" s="43"/>
      <c r="AG453" s="688"/>
    </row>
    <row r="454" spans="8:33" ht="24.75" customHeight="1">
      <c r="H454" s="16"/>
      <c r="I454" s="16"/>
      <c r="J454" s="16"/>
      <c r="K454" s="16"/>
      <c r="L454" s="16"/>
      <c r="M454" s="16"/>
      <c r="N454" s="16"/>
      <c r="O454" s="16"/>
      <c r="P454" s="10">
        <v>40.3</v>
      </c>
      <c r="Q454" s="10" t="e">
        <f>#REF!*P454/1000</f>
        <v>#REF!</v>
      </c>
      <c r="Y454" s="43"/>
      <c r="Z454" s="43"/>
      <c r="AA454" s="43"/>
      <c r="AB454" s="43"/>
      <c r="AC454" s="43"/>
      <c r="AD454" s="43"/>
      <c r="AE454" s="43"/>
      <c r="AF454" s="43"/>
      <c r="AG454" s="688"/>
    </row>
    <row r="455" spans="8:33" ht="24.75" customHeight="1">
      <c r="H455" s="41"/>
      <c r="I455" s="41"/>
      <c r="J455" s="41"/>
      <c r="K455" s="41"/>
      <c r="L455" s="41"/>
      <c r="M455" s="41"/>
      <c r="N455" s="41"/>
      <c r="O455" s="41"/>
      <c r="P455" s="10">
        <v>19.5</v>
      </c>
      <c r="Q455" s="10" t="e">
        <f>#REF!*P455/1000</f>
        <v>#REF!</v>
      </c>
      <c r="Y455" s="38">
        <v>42.21111111111111</v>
      </c>
      <c r="Z455" s="38">
        <v>0.06666666666666667</v>
      </c>
      <c r="AA455" s="38">
        <v>0</v>
      </c>
      <c r="AB455" s="38">
        <v>2.811111111111111</v>
      </c>
      <c r="AC455" s="38">
        <v>103.4</v>
      </c>
      <c r="AD455" s="38">
        <v>77.83333333333333</v>
      </c>
      <c r="AE455" s="38">
        <v>39.94444444444445</v>
      </c>
      <c r="AF455" s="38">
        <v>1.4777777777777779</v>
      </c>
      <c r="AG455" s="602"/>
    </row>
    <row r="456" spans="8:32" ht="24.75" customHeight="1">
      <c r="H456" s="43"/>
      <c r="I456" s="43"/>
      <c r="J456" s="43"/>
      <c r="K456" s="43"/>
      <c r="L456" s="43"/>
      <c r="M456" s="43"/>
      <c r="N456" s="43"/>
      <c r="O456" s="43"/>
      <c r="P456" s="65">
        <v>356.71</v>
      </c>
      <c r="Q456" s="10" t="e">
        <f>#REF!*P456/1000</f>
        <v>#REF!</v>
      </c>
      <c r="Y456" s="41"/>
      <c r="Z456" s="41"/>
      <c r="AA456" s="41"/>
      <c r="AB456" s="41"/>
      <c r="AC456" s="41"/>
      <c r="AD456" s="41"/>
      <c r="AE456" s="41"/>
      <c r="AF456" s="41"/>
    </row>
    <row r="457" spans="8:34" ht="24.75" customHeight="1">
      <c r="H457" s="41"/>
      <c r="I457" s="41"/>
      <c r="J457" s="41"/>
      <c r="K457" s="41"/>
      <c r="L457" s="41"/>
      <c r="M457" s="41"/>
      <c r="N457" s="41"/>
      <c r="O457" s="41"/>
      <c r="P457" s="10">
        <v>37.57</v>
      </c>
      <c r="Q457" s="10" t="e">
        <f>#REF!*P457/1000</f>
        <v>#REF!</v>
      </c>
      <c r="Y457" s="41"/>
      <c r="Z457" s="41"/>
      <c r="AA457" s="41"/>
      <c r="AB457" s="41"/>
      <c r="AC457" s="41"/>
      <c r="AD457" s="41"/>
      <c r="AE457" s="41"/>
      <c r="AF457" s="41"/>
      <c r="AG457" s="622"/>
      <c r="AH457" s="4"/>
    </row>
    <row r="458" spans="8:34" ht="24.75" customHeight="1">
      <c r="H458" s="41"/>
      <c r="I458" s="41"/>
      <c r="J458" s="41"/>
      <c r="K458" s="41"/>
      <c r="L458" s="41"/>
      <c r="M458" s="41"/>
      <c r="N458" s="41"/>
      <c r="O458" s="41"/>
      <c r="P458" s="10">
        <v>23.4</v>
      </c>
      <c r="Q458" s="10" t="e">
        <f>#REF!*P458/1000</f>
        <v>#REF!</v>
      </c>
      <c r="Y458" s="14"/>
      <c r="Z458" s="14"/>
      <c r="AA458" s="14"/>
      <c r="AB458" s="14"/>
      <c r="AC458" s="14"/>
      <c r="AD458" s="14"/>
      <c r="AE458" s="14"/>
      <c r="AF458" s="14"/>
      <c r="AG458" s="688"/>
      <c r="AH458" s="4"/>
    </row>
    <row r="459" spans="8:34" ht="24.75" customHeight="1">
      <c r="H459" s="41"/>
      <c r="I459" s="41"/>
      <c r="J459" s="41"/>
      <c r="K459" s="41"/>
      <c r="L459" s="41"/>
      <c r="M459" s="41"/>
      <c r="N459" s="41"/>
      <c r="O459" s="41"/>
      <c r="P459" s="10"/>
      <c r="Q459" s="10"/>
      <c r="Y459" s="43"/>
      <c r="Z459" s="43"/>
      <c r="AA459" s="43"/>
      <c r="AB459" s="43"/>
      <c r="AC459" s="43"/>
      <c r="AD459" s="43"/>
      <c r="AE459" s="43"/>
      <c r="AF459" s="43"/>
      <c r="AG459" s="688"/>
      <c r="AH459" s="4"/>
    </row>
    <row r="460" spans="8:34" ht="24.75" customHeight="1">
      <c r="H460" s="43"/>
      <c r="I460" s="43"/>
      <c r="J460" s="43"/>
      <c r="K460" s="43"/>
      <c r="L460" s="43"/>
      <c r="M460" s="43"/>
      <c r="N460" s="43"/>
      <c r="O460" s="43"/>
      <c r="P460" s="7"/>
      <c r="Q460" s="8" t="e">
        <f>#REF!*P460/1000</f>
        <v>#REF!</v>
      </c>
      <c r="Y460" s="43"/>
      <c r="Z460" s="43"/>
      <c r="AA460" s="43"/>
      <c r="AB460" s="43"/>
      <c r="AC460" s="43"/>
      <c r="AD460" s="43"/>
      <c r="AE460" s="43"/>
      <c r="AF460" s="43"/>
      <c r="AG460" s="688"/>
      <c r="AH460" s="4"/>
    </row>
    <row r="461" spans="8:34" ht="24.75" customHeight="1">
      <c r="H461" s="43"/>
      <c r="I461" s="43"/>
      <c r="J461" s="43"/>
      <c r="K461" s="43"/>
      <c r="L461" s="43"/>
      <c r="M461" s="43"/>
      <c r="N461" s="43"/>
      <c r="O461" s="43"/>
      <c r="P461" s="65">
        <v>356.71</v>
      </c>
      <c r="Q461" s="8" t="e">
        <f>#REF!*P461/1000</f>
        <v>#REF!</v>
      </c>
      <c r="Y461" s="43"/>
      <c r="Z461" s="43"/>
      <c r="AA461" s="43"/>
      <c r="AB461" s="43"/>
      <c r="AC461" s="43"/>
      <c r="AD461" s="43"/>
      <c r="AE461" s="43"/>
      <c r="AF461" s="43"/>
      <c r="AG461" s="688"/>
      <c r="AH461" s="4"/>
    </row>
    <row r="462" spans="8:34" ht="24.75" customHeight="1">
      <c r="H462" s="759"/>
      <c r="I462" s="759"/>
      <c r="J462" s="759"/>
      <c r="K462" s="759"/>
      <c r="L462" s="759"/>
      <c r="M462" s="759"/>
      <c r="N462" s="759"/>
      <c r="O462" s="759"/>
      <c r="P462" s="45">
        <v>23.4</v>
      </c>
      <c r="Q462" s="8" t="e">
        <f>#REF!*P462/1000</f>
        <v>#REF!</v>
      </c>
      <c r="Y462" s="43"/>
      <c r="Z462" s="43"/>
      <c r="AA462" s="43"/>
      <c r="AB462" s="43"/>
      <c r="AC462" s="43"/>
      <c r="AD462" s="43"/>
      <c r="AE462" s="43"/>
      <c r="AF462" s="43"/>
      <c r="AG462" s="662"/>
      <c r="AH462" s="4"/>
    </row>
    <row r="463" spans="8:34" ht="24.75" customHeight="1">
      <c r="H463" s="41"/>
      <c r="I463" s="41"/>
      <c r="J463" s="41"/>
      <c r="K463" s="41"/>
      <c r="L463" s="41"/>
      <c r="M463" s="41"/>
      <c r="N463" s="41"/>
      <c r="O463" s="41"/>
      <c r="P463" s="45"/>
      <c r="Q463" s="8" t="e">
        <f>#REF!*P463/1000</f>
        <v>#REF!</v>
      </c>
      <c r="Y463" s="43"/>
      <c r="Z463" s="43"/>
      <c r="AA463" s="43"/>
      <c r="AB463" s="43"/>
      <c r="AC463" s="43"/>
      <c r="AD463" s="43"/>
      <c r="AE463" s="43"/>
      <c r="AF463" s="43"/>
      <c r="AG463" s="688"/>
      <c r="AH463" s="4"/>
    </row>
    <row r="464" spans="8:34" ht="24.75" customHeight="1">
      <c r="H464" s="43"/>
      <c r="I464" s="43"/>
      <c r="J464" s="43"/>
      <c r="K464" s="43"/>
      <c r="L464" s="43"/>
      <c r="M464" s="43"/>
      <c r="N464" s="43"/>
      <c r="O464" s="43"/>
      <c r="P464" s="45">
        <v>23.4</v>
      </c>
      <c r="Q464" s="8" t="e">
        <f>P464*#REF!/1000</f>
        <v>#REF!</v>
      </c>
      <c r="Y464" s="733"/>
      <c r="Z464" s="733"/>
      <c r="AA464" s="733"/>
      <c r="AB464" s="733"/>
      <c r="AC464" s="733"/>
      <c r="AD464" s="733"/>
      <c r="AE464" s="733"/>
      <c r="AF464" s="733"/>
      <c r="AG464" s="622"/>
      <c r="AH464" s="4"/>
    </row>
    <row r="465" spans="8:34" ht="24.75" customHeight="1">
      <c r="H465" s="43"/>
      <c r="I465" s="43"/>
      <c r="J465" s="43"/>
      <c r="K465" s="43"/>
      <c r="L465" s="43"/>
      <c r="M465" s="43"/>
      <c r="N465" s="43"/>
      <c r="O465" s="43"/>
      <c r="P465" s="45">
        <v>19.5</v>
      </c>
      <c r="Q465" s="8" t="e">
        <f>#REF!*P465/1000</f>
        <v>#REF!</v>
      </c>
      <c r="Y465" s="7">
        <v>10.777777777777777</v>
      </c>
      <c r="Z465" s="7">
        <v>0.15555555555555559</v>
      </c>
      <c r="AA465" s="7">
        <v>0</v>
      </c>
      <c r="AB465" s="7">
        <v>2.933333333333333</v>
      </c>
      <c r="AC465" s="7">
        <v>34.77777777777778</v>
      </c>
      <c r="AD465" s="7">
        <v>109.46666666666667</v>
      </c>
      <c r="AE465" s="7">
        <v>48</v>
      </c>
      <c r="AF465" s="7">
        <v>1.3777777777777778</v>
      </c>
      <c r="AG465" s="674"/>
      <c r="AH465" s="4"/>
    </row>
    <row r="466" spans="8:34" ht="32.25" customHeight="1">
      <c r="H466" s="43"/>
      <c r="I466" s="43"/>
      <c r="J466" s="43"/>
      <c r="K466" s="43"/>
      <c r="L466" s="43"/>
      <c r="M466" s="43"/>
      <c r="N466" s="43"/>
      <c r="O466" s="43"/>
      <c r="P466" s="10">
        <v>98.49</v>
      </c>
      <c r="Q466" s="8" t="e">
        <f>#REF!*P466/1000</f>
        <v>#REF!</v>
      </c>
      <c r="Y466" s="41"/>
      <c r="Z466" s="41"/>
      <c r="AA466" s="41"/>
      <c r="AB466" s="41"/>
      <c r="AC466" s="41"/>
      <c r="AD466" s="41"/>
      <c r="AE466" s="41"/>
      <c r="AF466" s="41"/>
      <c r="AG466" s="662"/>
      <c r="AH466" s="4"/>
    </row>
    <row r="467" spans="8:45" ht="24.75" customHeight="1">
      <c r="H467" s="43"/>
      <c r="I467" s="43"/>
      <c r="J467" s="43"/>
      <c r="K467" s="43"/>
      <c r="L467" s="43"/>
      <c r="M467" s="43"/>
      <c r="N467" s="43"/>
      <c r="O467" s="43"/>
      <c r="P467" s="10">
        <v>37.05</v>
      </c>
      <c r="Q467" s="8" t="e">
        <f>#REF!*P467/1000</f>
        <v>#REF!</v>
      </c>
      <c r="Y467" s="14"/>
      <c r="Z467" s="14"/>
      <c r="AA467" s="14"/>
      <c r="AB467" s="14"/>
      <c r="AC467" s="14"/>
      <c r="AD467" s="14"/>
      <c r="AE467" s="14"/>
      <c r="AF467" s="14"/>
      <c r="AG467" s="662"/>
      <c r="AH467" s="4"/>
      <c r="AM467" s="44"/>
      <c r="AN467" s="44"/>
      <c r="AO467" s="44"/>
      <c r="AP467" s="44"/>
      <c r="AQ467" s="44"/>
      <c r="AR467" s="44"/>
      <c r="AS467" s="44"/>
    </row>
    <row r="468" spans="8:45" ht="24.75" customHeight="1">
      <c r="H468" s="43"/>
      <c r="I468" s="43"/>
      <c r="J468" s="43"/>
      <c r="K468" s="43"/>
      <c r="L468" s="43"/>
      <c r="M468" s="43"/>
      <c r="N468" s="43"/>
      <c r="O468" s="43"/>
      <c r="P468" s="7"/>
      <c r="Q468" s="8" t="e">
        <f>#REF!*P468/1000</f>
        <v>#REF!</v>
      </c>
      <c r="Y468" s="41"/>
      <c r="Z468" s="41"/>
      <c r="AA468" s="41"/>
      <c r="AB468" s="41"/>
      <c r="AC468" s="41"/>
      <c r="AD468" s="41"/>
      <c r="AE468" s="41"/>
      <c r="AF468" s="41"/>
      <c r="AH468" s="4"/>
      <c r="AI468" s="44"/>
      <c r="AJ468" s="44"/>
      <c r="AK468" s="44"/>
      <c r="AM468" s="44"/>
      <c r="AN468" s="44"/>
      <c r="AO468" s="44"/>
      <c r="AP468" s="44"/>
      <c r="AQ468" s="44"/>
      <c r="AR468" s="44"/>
      <c r="AS468" s="44"/>
    </row>
    <row r="469" spans="8:256" ht="24.75" customHeight="1">
      <c r="H469" s="7">
        <v>37.99</v>
      </c>
      <c r="I469" s="7">
        <v>0.06</v>
      </c>
      <c r="J469" s="7">
        <v>0</v>
      </c>
      <c r="K469" s="7">
        <v>2.53</v>
      </c>
      <c r="L469" s="7">
        <v>93.06</v>
      </c>
      <c r="M469" s="7">
        <v>70.05</v>
      </c>
      <c r="N469" s="7">
        <v>35.95</v>
      </c>
      <c r="O469" s="7">
        <v>1.33</v>
      </c>
      <c r="P469" s="7"/>
      <c r="Q469" s="38" t="e">
        <f>SUM(Q470:Q477)</f>
        <v>#REF!</v>
      </c>
      <c r="Y469" s="41"/>
      <c r="Z469" s="41"/>
      <c r="AA469" s="41"/>
      <c r="AB469" s="41"/>
      <c r="AC469" s="41"/>
      <c r="AD469" s="41"/>
      <c r="AE469" s="41"/>
      <c r="AF469" s="41"/>
      <c r="AI469" s="44"/>
      <c r="AJ469" s="44"/>
      <c r="AK469" s="44"/>
      <c r="AL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  <c r="IV469" s="44"/>
    </row>
    <row r="470" spans="8:256" ht="24.75" customHeight="1">
      <c r="H470" s="16"/>
      <c r="I470" s="16"/>
      <c r="J470" s="16"/>
      <c r="K470" s="16"/>
      <c r="L470" s="16"/>
      <c r="M470" s="16"/>
      <c r="N470" s="16"/>
      <c r="O470" s="16"/>
      <c r="P470" s="45">
        <v>32.5</v>
      </c>
      <c r="Q470" s="8" t="e">
        <f>#REF!*P470/1000</f>
        <v>#REF!</v>
      </c>
      <c r="Y470" s="41"/>
      <c r="Z470" s="41"/>
      <c r="AA470" s="41"/>
      <c r="AB470" s="41"/>
      <c r="AC470" s="41"/>
      <c r="AD470" s="41"/>
      <c r="AE470" s="41"/>
      <c r="AF470" s="41"/>
      <c r="AL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  <c r="IR470" s="44"/>
      <c r="IS470" s="44"/>
      <c r="IT470" s="44"/>
      <c r="IU470" s="44"/>
      <c r="IV470" s="44"/>
    </row>
    <row r="471" spans="1:256" s="44" customFormat="1" ht="24.75" customHeight="1">
      <c r="A471" s="35"/>
      <c r="B471" s="36"/>
      <c r="C471" s="36"/>
      <c r="D471" s="36"/>
      <c r="E471" s="36"/>
      <c r="F471" s="36"/>
      <c r="G471" s="36"/>
      <c r="H471" s="14"/>
      <c r="I471" s="14"/>
      <c r="J471" s="14"/>
      <c r="K471" s="14"/>
      <c r="L471" s="14"/>
      <c r="M471" s="14"/>
      <c r="N471" s="14"/>
      <c r="O471" s="14"/>
      <c r="P471" s="45">
        <v>79.3</v>
      </c>
      <c r="Q471" s="8" t="e">
        <f>#REF!*P471/1000</f>
        <v>#REF!</v>
      </c>
      <c r="R471" s="35"/>
      <c r="S471" s="36"/>
      <c r="T471" s="36"/>
      <c r="U471" s="36"/>
      <c r="V471" s="36"/>
      <c r="W471" s="36"/>
      <c r="X471" s="36"/>
      <c r="Y471" s="41"/>
      <c r="Z471" s="41"/>
      <c r="AA471" s="41"/>
      <c r="AB471" s="41"/>
      <c r="AC471" s="41"/>
      <c r="AD471" s="41"/>
      <c r="AE471" s="41"/>
      <c r="AF471" s="41"/>
      <c r="AG471" s="651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  <c r="IT471" s="20"/>
      <c r="IU471" s="20"/>
      <c r="IV471" s="20"/>
    </row>
    <row r="472" spans="1:256" s="44" customFormat="1" ht="24.75" customHeight="1">
      <c r="A472" s="35"/>
      <c r="B472" s="36"/>
      <c r="C472" s="36"/>
      <c r="D472" s="36"/>
      <c r="E472" s="36"/>
      <c r="F472" s="36"/>
      <c r="G472" s="36"/>
      <c r="H472" s="16"/>
      <c r="I472" s="16"/>
      <c r="J472" s="16"/>
      <c r="K472" s="16"/>
      <c r="L472" s="16"/>
      <c r="M472" s="16"/>
      <c r="N472" s="16"/>
      <c r="O472" s="16"/>
      <c r="P472" s="45"/>
      <c r="Q472" s="8" t="e">
        <f>#REF!*P472/1000</f>
        <v>#REF!</v>
      </c>
      <c r="R472" s="35"/>
      <c r="S472" s="36"/>
      <c r="T472" s="36"/>
      <c r="U472" s="36"/>
      <c r="V472" s="36"/>
      <c r="W472" s="36"/>
      <c r="X472" s="36"/>
      <c r="Y472" s="41"/>
      <c r="Z472" s="41"/>
      <c r="AA472" s="41"/>
      <c r="AB472" s="41"/>
      <c r="AC472" s="41"/>
      <c r="AD472" s="41"/>
      <c r="AE472" s="41"/>
      <c r="AF472" s="41"/>
      <c r="AG472" s="651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  <c r="IT472" s="20"/>
      <c r="IU472" s="20"/>
      <c r="IV472" s="20"/>
    </row>
    <row r="473" spans="8:32" ht="24.75" customHeight="1">
      <c r="H473" s="712"/>
      <c r="I473" s="712"/>
      <c r="J473" s="712"/>
      <c r="K473" s="712"/>
      <c r="L473" s="712"/>
      <c r="M473" s="712"/>
      <c r="N473" s="712"/>
      <c r="O473" s="712"/>
      <c r="P473" s="45">
        <v>23.4</v>
      </c>
      <c r="Q473" s="8" t="e">
        <f>P473*#REF!/1000</f>
        <v>#REF!</v>
      </c>
      <c r="Y473" s="43"/>
      <c r="Z473" s="43"/>
      <c r="AA473" s="43"/>
      <c r="AB473" s="43"/>
      <c r="AC473" s="43"/>
      <c r="AD473" s="43"/>
      <c r="AE473" s="43"/>
      <c r="AF473" s="43"/>
    </row>
    <row r="474" spans="8:32" ht="24.75" customHeight="1">
      <c r="H474" s="712"/>
      <c r="I474" s="712"/>
      <c r="J474" s="712"/>
      <c r="K474" s="712"/>
      <c r="L474" s="712"/>
      <c r="M474" s="712"/>
      <c r="N474" s="712"/>
      <c r="O474" s="712"/>
      <c r="P474" s="45">
        <v>19.5</v>
      </c>
      <c r="Q474" s="8" t="e">
        <f>#REF!*P474/1000</f>
        <v>#REF!</v>
      </c>
      <c r="Y474" s="43"/>
      <c r="Z474" s="43"/>
      <c r="AA474" s="43"/>
      <c r="AB474" s="43"/>
      <c r="AC474" s="43"/>
      <c r="AD474" s="43"/>
      <c r="AE474" s="43"/>
      <c r="AF474" s="43"/>
    </row>
    <row r="475" spans="8:32" ht="36.75" customHeight="1">
      <c r="H475" s="712"/>
      <c r="I475" s="712"/>
      <c r="J475" s="712"/>
      <c r="K475" s="712"/>
      <c r="L475" s="712"/>
      <c r="M475" s="712"/>
      <c r="N475" s="712"/>
      <c r="O475" s="712"/>
      <c r="P475" s="10">
        <v>98.49</v>
      </c>
      <c r="Q475" s="8" t="e">
        <f>#REF!*P475/1000</f>
        <v>#REF!</v>
      </c>
      <c r="Y475" s="43"/>
      <c r="Z475" s="43"/>
      <c r="AA475" s="43"/>
      <c r="AB475" s="43"/>
      <c r="AC475" s="43"/>
      <c r="AD475" s="43"/>
      <c r="AE475" s="43"/>
      <c r="AF475" s="43"/>
    </row>
    <row r="476" spans="8:33" ht="24.75" customHeight="1">
      <c r="H476" s="712"/>
      <c r="I476" s="712"/>
      <c r="J476" s="712"/>
      <c r="K476" s="712"/>
      <c r="L476" s="712"/>
      <c r="M476" s="712"/>
      <c r="N476" s="712"/>
      <c r="O476" s="712"/>
      <c r="P476" s="45">
        <v>23.4</v>
      </c>
      <c r="Q476" s="8" t="e">
        <f>#REF!*P476/1000</f>
        <v>#REF!</v>
      </c>
      <c r="Y476" s="43"/>
      <c r="Z476" s="43"/>
      <c r="AA476" s="43"/>
      <c r="AB476" s="43"/>
      <c r="AC476" s="43"/>
      <c r="AD476" s="43"/>
      <c r="AE476" s="43"/>
      <c r="AF476" s="43"/>
      <c r="AG476" s="688"/>
    </row>
    <row r="477" spans="8:32" ht="24.75" customHeight="1">
      <c r="H477" s="712"/>
      <c r="I477" s="712"/>
      <c r="J477" s="712"/>
      <c r="K477" s="712"/>
      <c r="L477" s="712"/>
      <c r="M477" s="712"/>
      <c r="N477" s="712"/>
      <c r="O477" s="712"/>
      <c r="P477" s="10">
        <v>37.05</v>
      </c>
      <c r="Q477" s="8" t="e">
        <f>#REF!*P477/1000</f>
        <v>#REF!</v>
      </c>
      <c r="Y477" s="43"/>
      <c r="Z477" s="43"/>
      <c r="AA477" s="43"/>
      <c r="AB477" s="43"/>
      <c r="AC477" s="43"/>
      <c r="AD477" s="43"/>
      <c r="AE477" s="43"/>
      <c r="AF477" s="43"/>
    </row>
    <row r="478" spans="8:33" ht="24.75" customHeight="1">
      <c r="H478" s="644"/>
      <c r="I478" s="644"/>
      <c r="J478" s="644"/>
      <c r="K478" s="644"/>
      <c r="L478" s="644"/>
      <c r="M478" s="644"/>
      <c r="N478" s="644"/>
      <c r="O478" s="644"/>
      <c r="P478" s="644"/>
      <c r="Q478" s="760"/>
      <c r="Y478" s="43"/>
      <c r="Z478" s="43"/>
      <c r="AA478" s="43"/>
      <c r="AB478" s="43"/>
      <c r="AC478" s="43"/>
      <c r="AD478" s="43"/>
      <c r="AE478" s="43"/>
      <c r="AF478" s="43"/>
      <c r="AG478" s="674"/>
    </row>
    <row r="479" spans="8:32" ht="24.75" customHeight="1">
      <c r="H479" s="7">
        <v>9.7</v>
      </c>
      <c r="I479" s="7">
        <v>0.14</v>
      </c>
      <c r="J479" s="7">
        <v>0</v>
      </c>
      <c r="K479" s="7">
        <v>2.6400000000000006</v>
      </c>
      <c r="L479" s="7">
        <v>31.3</v>
      </c>
      <c r="M479" s="7">
        <v>98.51999999999998</v>
      </c>
      <c r="N479" s="7">
        <v>43.2</v>
      </c>
      <c r="O479" s="7">
        <v>1.2400000000000002</v>
      </c>
      <c r="P479" s="7"/>
      <c r="Q479" s="7" t="e">
        <f>SUM(Q480:Q497)</f>
        <v>#REF!</v>
      </c>
      <c r="Y479" s="41"/>
      <c r="Z479" s="41"/>
      <c r="AA479" s="41"/>
      <c r="AB479" s="41"/>
      <c r="AC479" s="41"/>
      <c r="AD479" s="41"/>
      <c r="AE479" s="41"/>
      <c r="AF479" s="41"/>
    </row>
    <row r="480" spans="8:32" ht="24.75" customHeight="1">
      <c r="H480" s="41"/>
      <c r="I480" s="41"/>
      <c r="J480" s="41"/>
      <c r="K480" s="41"/>
      <c r="L480" s="41"/>
      <c r="M480" s="41"/>
      <c r="N480" s="41"/>
      <c r="O480" s="41"/>
      <c r="P480" s="10"/>
      <c r="Q480" s="8" t="e">
        <f>#REF!*P480/1000</f>
        <v>#REF!</v>
      </c>
      <c r="Y480" s="43"/>
      <c r="Z480" s="43"/>
      <c r="AA480" s="43"/>
      <c r="AB480" s="43"/>
      <c r="AC480" s="43"/>
      <c r="AD480" s="43"/>
      <c r="AE480" s="43"/>
      <c r="AF480" s="43"/>
    </row>
    <row r="481" spans="8:34" ht="24.75" customHeight="1">
      <c r="H481" s="14"/>
      <c r="I481" s="14"/>
      <c r="J481" s="14"/>
      <c r="K481" s="14"/>
      <c r="L481" s="14"/>
      <c r="M481" s="14"/>
      <c r="N481" s="14"/>
      <c r="O481" s="14"/>
      <c r="P481" s="10"/>
      <c r="Q481" s="8" t="e">
        <f>#REF!*P481/1000</f>
        <v>#REF!</v>
      </c>
      <c r="Y481" s="43"/>
      <c r="Z481" s="43"/>
      <c r="AA481" s="43"/>
      <c r="AB481" s="43"/>
      <c r="AC481" s="43"/>
      <c r="AD481" s="43"/>
      <c r="AE481" s="43"/>
      <c r="AF481" s="43"/>
      <c r="AH481" s="4"/>
    </row>
    <row r="482" spans="8:33" ht="24.75" customHeight="1">
      <c r="H482" s="41"/>
      <c r="I482" s="41"/>
      <c r="J482" s="41"/>
      <c r="K482" s="41"/>
      <c r="L482" s="41"/>
      <c r="M482" s="41"/>
      <c r="N482" s="41"/>
      <c r="O482" s="41"/>
      <c r="P482" s="45">
        <v>19.5</v>
      </c>
      <c r="Q482" s="8" t="e">
        <f>#REF!*P482/1000</f>
        <v>#REF!</v>
      </c>
      <c r="Y482" s="43"/>
      <c r="Z482" s="43"/>
      <c r="AA482" s="43"/>
      <c r="AB482" s="43"/>
      <c r="AC482" s="43"/>
      <c r="AD482" s="43"/>
      <c r="AE482" s="43"/>
      <c r="AF482" s="43"/>
      <c r="AG482" s="688"/>
    </row>
    <row r="483" spans="8:33" ht="24.75" customHeight="1">
      <c r="H483" s="41"/>
      <c r="I483" s="41"/>
      <c r="J483" s="41"/>
      <c r="K483" s="41"/>
      <c r="L483" s="41"/>
      <c r="M483" s="41"/>
      <c r="N483" s="41"/>
      <c r="O483" s="41"/>
      <c r="P483" s="10"/>
      <c r="Q483" s="8" t="e">
        <f>#REF!*P483/1000</f>
        <v>#REF!</v>
      </c>
      <c r="Y483" s="43"/>
      <c r="Z483" s="43"/>
      <c r="AA483" s="43"/>
      <c r="AB483" s="43"/>
      <c r="AC483" s="43"/>
      <c r="AD483" s="43"/>
      <c r="AE483" s="43"/>
      <c r="AF483" s="43"/>
      <c r="AG483" s="688"/>
    </row>
    <row r="484" spans="8:33" ht="24.75" customHeight="1">
      <c r="H484" s="41"/>
      <c r="I484" s="41"/>
      <c r="J484" s="41"/>
      <c r="K484" s="41"/>
      <c r="L484" s="41"/>
      <c r="M484" s="41"/>
      <c r="N484" s="41"/>
      <c r="O484" s="41"/>
      <c r="P484" s="45">
        <v>32.5</v>
      </c>
      <c r="Q484" s="8" t="e">
        <f>#REF!*P484/1000</f>
        <v>#REF!</v>
      </c>
      <c r="Y484" s="7">
        <v>0.16</v>
      </c>
      <c r="Z484" s="7">
        <v>0</v>
      </c>
      <c r="AA484" s="7">
        <v>0</v>
      </c>
      <c r="AB484" s="7">
        <v>0</v>
      </c>
      <c r="AC484" s="7">
        <v>18.91</v>
      </c>
      <c r="AD484" s="7">
        <v>13</v>
      </c>
      <c r="AE484" s="7">
        <v>4.2</v>
      </c>
      <c r="AF484" s="7">
        <v>0.78</v>
      </c>
      <c r="AG484" s="756"/>
    </row>
    <row r="485" spans="8:33" ht="24.75" customHeight="1">
      <c r="H485" s="41"/>
      <c r="I485" s="41"/>
      <c r="J485" s="41"/>
      <c r="K485" s="41"/>
      <c r="L485" s="41"/>
      <c r="M485" s="41"/>
      <c r="N485" s="41"/>
      <c r="O485" s="41"/>
      <c r="P485" s="45">
        <v>79.3</v>
      </c>
      <c r="Q485" s="8" t="e">
        <f>#REF!*P485/1000</f>
        <v>#REF!</v>
      </c>
      <c r="Y485" s="8"/>
      <c r="Z485" s="41"/>
      <c r="AA485" s="41"/>
      <c r="AB485" s="41"/>
      <c r="AC485" s="41"/>
      <c r="AD485" s="41"/>
      <c r="AE485" s="41"/>
      <c r="AF485" s="41"/>
      <c r="AG485" s="761"/>
    </row>
    <row r="486" spans="8:33" ht="24.75" customHeight="1">
      <c r="H486" s="41"/>
      <c r="I486" s="41"/>
      <c r="J486" s="41"/>
      <c r="K486" s="41"/>
      <c r="L486" s="41"/>
      <c r="M486" s="41"/>
      <c r="N486" s="41"/>
      <c r="O486" s="41"/>
      <c r="P486" s="45"/>
      <c r="Q486" s="8" t="e">
        <f>#REF!*P486/1000</f>
        <v>#REF!</v>
      </c>
      <c r="Y486" s="8"/>
      <c r="Z486" s="8"/>
      <c r="AA486" s="8"/>
      <c r="AB486" s="8"/>
      <c r="AC486" s="8"/>
      <c r="AD486" s="8"/>
      <c r="AE486" s="8"/>
      <c r="AF486" s="8"/>
      <c r="AG486" s="761"/>
    </row>
    <row r="487" spans="8:32" ht="24.75" customHeight="1">
      <c r="H487" s="43"/>
      <c r="I487" s="43"/>
      <c r="J487" s="43"/>
      <c r="K487" s="43"/>
      <c r="L487" s="43"/>
      <c r="M487" s="43"/>
      <c r="N487" s="43"/>
      <c r="O487" s="43"/>
      <c r="P487" s="45">
        <v>23.4</v>
      </c>
      <c r="Q487" s="8" t="e">
        <f>P487*#REF!/1000</f>
        <v>#REF!</v>
      </c>
      <c r="Y487" s="7">
        <v>0</v>
      </c>
      <c r="Z487" s="7">
        <v>0.1</v>
      </c>
      <c r="AA487" s="7">
        <v>0</v>
      </c>
      <c r="AB487" s="7">
        <v>0</v>
      </c>
      <c r="AC487" s="7">
        <v>4.1</v>
      </c>
      <c r="AD487" s="7">
        <v>13.3</v>
      </c>
      <c r="AE487" s="7">
        <v>4</v>
      </c>
      <c r="AF487" s="7">
        <v>0.1</v>
      </c>
    </row>
    <row r="488" spans="8:32" ht="24.75" customHeight="1">
      <c r="H488" s="43"/>
      <c r="I488" s="43"/>
      <c r="J488" s="43"/>
      <c r="K488" s="43"/>
      <c r="L488" s="43"/>
      <c r="M488" s="43"/>
      <c r="N488" s="43"/>
      <c r="O488" s="43"/>
      <c r="P488" s="45">
        <v>19.5</v>
      </c>
      <c r="Q488" s="8" t="e">
        <f>#REF!*P488/1000</f>
        <v>#REF!</v>
      </c>
      <c r="Y488" s="691"/>
      <c r="Z488" s="691"/>
      <c r="AA488" s="691"/>
      <c r="AB488" s="691"/>
      <c r="AC488" s="691"/>
      <c r="AD488" s="691"/>
      <c r="AE488" s="691"/>
      <c r="AF488" s="691"/>
    </row>
    <row r="489" spans="8:33" ht="24.75" customHeight="1">
      <c r="H489" s="43"/>
      <c r="I489" s="43"/>
      <c r="J489" s="43"/>
      <c r="K489" s="43"/>
      <c r="L489" s="43"/>
      <c r="M489" s="43"/>
      <c r="N489" s="43"/>
      <c r="O489" s="43"/>
      <c r="P489" s="7"/>
      <c r="Q489" s="8" t="e">
        <f>#REF!*P489/1000</f>
        <v>#REF!</v>
      </c>
      <c r="Y489" s="38">
        <v>0</v>
      </c>
      <c r="Z489" s="38">
        <v>0.05625</v>
      </c>
      <c r="AA489" s="38">
        <v>0</v>
      </c>
      <c r="AB489" s="38">
        <v>0.4375</v>
      </c>
      <c r="AC489" s="38">
        <v>10.75</v>
      </c>
      <c r="AD489" s="38">
        <v>48.25</v>
      </c>
      <c r="AE489" s="38">
        <v>14.374999999999996</v>
      </c>
      <c r="AF489" s="38">
        <v>1.1875</v>
      </c>
      <c r="AG489" s="688"/>
    </row>
    <row r="490" spans="8:33" ht="24.75" customHeight="1">
      <c r="H490" s="43"/>
      <c r="I490" s="43"/>
      <c r="J490" s="43"/>
      <c r="K490" s="43"/>
      <c r="L490" s="43"/>
      <c r="M490" s="43"/>
      <c r="N490" s="43"/>
      <c r="O490" s="43"/>
      <c r="P490" s="65">
        <v>356.71</v>
      </c>
      <c r="Q490" s="8" t="e">
        <f>#REF!*P490/1000</f>
        <v>#REF!</v>
      </c>
      <c r="Y490" s="659">
        <f aca="true" t="shared" si="46" ref="Y490:AF490">Y491+Y492</f>
        <v>13.2</v>
      </c>
      <c r="Z490" s="659">
        <f t="shared" si="46"/>
        <v>0.07</v>
      </c>
      <c r="AA490" s="659">
        <f t="shared" si="46"/>
        <v>10</v>
      </c>
      <c r="AB490" s="659">
        <f t="shared" si="46"/>
        <v>0.55</v>
      </c>
      <c r="AC490" s="659">
        <f t="shared" si="46"/>
        <v>143</v>
      </c>
      <c r="AD490" s="659">
        <f t="shared" si="46"/>
        <v>113.6</v>
      </c>
      <c r="AE490" s="659">
        <f t="shared" si="46"/>
        <v>50.6</v>
      </c>
      <c r="AF490" s="659">
        <f t="shared" si="46"/>
        <v>1.9500000000000002</v>
      </c>
      <c r="AG490" s="688"/>
    </row>
    <row r="491" spans="8:33" ht="34.5" customHeight="1">
      <c r="H491" s="43"/>
      <c r="I491" s="43"/>
      <c r="J491" s="43"/>
      <c r="K491" s="43"/>
      <c r="L491" s="43"/>
      <c r="M491" s="43"/>
      <c r="N491" s="43"/>
      <c r="O491" s="43"/>
      <c r="P491" s="10">
        <v>98.49</v>
      </c>
      <c r="Q491" s="8" t="e">
        <f>#REF!*P491/1000</f>
        <v>#REF!</v>
      </c>
      <c r="Y491" s="582">
        <v>12.6</v>
      </c>
      <c r="Z491" s="7">
        <v>0.04</v>
      </c>
      <c r="AA491" s="582">
        <v>0</v>
      </c>
      <c r="AB491" s="7">
        <v>0.55</v>
      </c>
      <c r="AC491" s="582">
        <v>19</v>
      </c>
      <c r="AD491" s="582">
        <v>18.6</v>
      </c>
      <c r="AE491" s="582">
        <v>35.6</v>
      </c>
      <c r="AF491" s="582">
        <v>1.85</v>
      </c>
      <c r="AG491" s="688"/>
    </row>
    <row r="492" spans="8:33" ht="24.75" customHeight="1">
      <c r="H492" s="43"/>
      <c r="I492" s="43"/>
      <c r="J492" s="43"/>
      <c r="K492" s="43"/>
      <c r="L492" s="43"/>
      <c r="M492" s="43"/>
      <c r="N492" s="43"/>
      <c r="O492" s="43"/>
      <c r="P492" s="7"/>
      <c r="Q492" s="8" t="e">
        <f>#REF!*P492/1000</f>
        <v>#REF!</v>
      </c>
      <c r="Y492" s="38">
        <v>0.6</v>
      </c>
      <c r="Z492" s="38">
        <v>0.03</v>
      </c>
      <c r="AA492" s="38">
        <v>10</v>
      </c>
      <c r="AB492" s="38">
        <v>0</v>
      </c>
      <c r="AC492" s="38">
        <v>124</v>
      </c>
      <c r="AD492" s="38">
        <v>95</v>
      </c>
      <c r="AE492" s="38">
        <v>15</v>
      </c>
      <c r="AF492" s="38">
        <v>0.1</v>
      </c>
      <c r="AG492" s="674"/>
    </row>
    <row r="493" spans="8:33" ht="24.75" customHeight="1">
      <c r="H493" s="41"/>
      <c r="I493" s="41"/>
      <c r="J493" s="41"/>
      <c r="K493" s="41"/>
      <c r="L493" s="41"/>
      <c r="M493" s="41"/>
      <c r="N493" s="41"/>
      <c r="O493" s="41"/>
      <c r="P493" s="45"/>
      <c r="Q493" s="8" t="e">
        <f>#REF!*P493/1000</f>
        <v>#REF!</v>
      </c>
      <c r="Y493" s="661">
        <f aca="true" t="shared" si="47" ref="Y493:AF493">Y434+Y490</f>
        <v>24.447777777777777</v>
      </c>
      <c r="Z493" s="659">
        <f t="shared" si="47"/>
        <v>0.4218055555555556</v>
      </c>
      <c r="AA493" s="659">
        <f t="shared" si="47"/>
        <v>91.72</v>
      </c>
      <c r="AB493" s="659">
        <f t="shared" si="47"/>
        <v>4.640833333333333</v>
      </c>
      <c r="AC493" s="659">
        <f t="shared" si="47"/>
        <v>265.1977777777778</v>
      </c>
      <c r="AD493" s="659">
        <f t="shared" si="47"/>
        <v>478.8366666666667</v>
      </c>
      <c r="AE493" s="659">
        <f t="shared" si="47"/>
        <v>149.255</v>
      </c>
      <c r="AF493" s="659">
        <f t="shared" si="47"/>
        <v>7.345277777777778</v>
      </c>
      <c r="AG493" s="688"/>
    </row>
    <row r="494" spans="8:33" ht="24.75" customHeight="1">
      <c r="H494" s="43"/>
      <c r="I494" s="43"/>
      <c r="J494" s="43"/>
      <c r="K494" s="43"/>
      <c r="L494" s="43"/>
      <c r="M494" s="43"/>
      <c r="N494" s="43"/>
      <c r="O494" s="43"/>
      <c r="P494" s="45">
        <v>23.4</v>
      </c>
      <c r="Q494" s="8" t="e">
        <f>P494*#REF!/1000</f>
        <v>#REF!</v>
      </c>
      <c r="Y494" s="688"/>
      <c r="Z494" s="688"/>
      <c r="AA494" s="688"/>
      <c r="AB494" s="688"/>
      <c r="AC494" s="688"/>
      <c r="AD494" s="688"/>
      <c r="AE494" s="688"/>
      <c r="AF494" s="688"/>
      <c r="AG494" s="611"/>
    </row>
    <row r="495" spans="8:45" ht="24.75" customHeight="1">
      <c r="H495" s="43"/>
      <c r="I495" s="43"/>
      <c r="J495" s="43"/>
      <c r="K495" s="43"/>
      <c r="L495" s="43"/>
      <c r="M495" s="43"/>
      <c r="N495" s="43"/>
      <c r="O495" s="43"/>
      <c r="P495" s="45">
        <v>19.5</v>
      </c>
      <c r="Q495" s="8" t="e">
        <f>#REF!*P495/1000</f>
        <v>#REF!</v>
      </c>
      <c r="Y495" s="1150" t="s">
        <v>665</v>
      </c>
      <c r="Z495" s="1150"/>
      <c r="AA495" s="1150"/>
      <c r="AB495" s="1150"/>
      <c r="AC495" s="1150"/>
      <c r="AD495" s="1150"/>
      <c r="AE495" s="1150"/>
      <c r="AF495" s="1150"/>
      <c r="AG495" s="696"/>
      <c r="AM495" s="4"/>
      <c r="AN495" s="4"/>
      <c r="AO495" s="4"/>
      <c r="AP495" s="4"/>
      <c r="AQ495" s="4"/>
      <c r="AR495" s="4"/>
      <c r="AS495" s="4"/>
    </row>
    <row r="496" spans="8:45" ht="24.75" customHeight="1">
      <c r="H496" s="43"/>
      <c r="I496" s="43"/>
      <c r="J496" s="43"/>
      <c r="K496" s="43"/>
      <c r="L496" s="43"/>
      <c r="M496" s="43"/>
      <c r="N496" s="43"/>
      <c r="O496" s="43"/>
      <c r="P496" s="45">
        <v>23.4</v>
      </c>
      <c r="Q496" s="8" t="e">
        <f>#REF!*P496/1000</f>
        <v>#REF!</v>
      </c>
      <c r="Y496" s="1150" t="s">
        <v>667</v>
      </c>
      <c r="Z496" s="1150"/>
      <c r="AA496" s="1150"/>
      <c r="AB496" s="1150"/>
      <c r="AC496" s="1150" t="s">
        <v>668</v>
      </c>
      <c r="AD496" s="1150"/>
      <c r="AE496" s="1150"/>
      <c r="AF496" s="1150"/>
      <c r="AG496" s="696"/>
      <c r="AI496" s="4"/>
      <c r="AJ496" s="4"/>
      <c r="AK496" s="4"/>
      <c r="AM496" s="4"/>
      <c r="AN496" s="4"/>
      <c r="AO496" s="4"/>
      <c r="AP496" s="4"/>
      <c r="AQ496" s="4"/>
      <c r="AR496" s="4"/>
      <c r="AS496" s="4"/>
    </row>
    <row r="497" spans="8:256" ht="24.75" customHeight="1">
      <c r="H497" s="43"/>
      <c r="I497" s="43"/>
      <c r="J497" s="43"/>
      <c r="K497" s="43"/>
      <c r="L497" s="43"/>
      <c r="M497" s="43"/>
      <c r="N497" s="43"/>
      <c r="O497" s="43"/>
      <c r="P497" s="10">
        <v>37.05</v>
      </c>
      <c r="Q497" s="8" t="e">
        <f>#REF!*P497/1000</f>
        <v>#REF!</v>
      </c>
      <c r="Y497" s="56" t="s">
        <v>669</v>
      </c>
      <c r="Z497" s="56" t="s">
        <v>670</v>
      </c>
      <c r="AA497" s="56" t="s">
        <v>671</v>
      </c>
      <c r="AB497" s="56" t="s">
        <v>672</v>
      </c>
      <c r="AC497" s="56" t="s">
        <v>673</v>
      </c>
      <c r="AD497" s="56" t="s">
        <v>674</v>
      </c>
      <c r="AE497" s="56" t="s">
        <v>675</v>
      </c>
      <c r="AF497" s="56" t="s">
        <v>676</v>
      </c>
      <c r="AG497" s="696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8:256" ht="24.75" customHeight="1">
      <c r="H498" s="7">
        <v>0.14857142857142858</v>
      </c>
      <c r="I498" s="7">
        <v>0</v>
      </c>
      <c r="J498" s="7">
        <v>0</v>
      </c>
      <c r="K498" s="7">
        <v>0</v>
      </c>
      <c r="L498" s="7">
        <v>17.559285714285714</v>
      </c>
      <c r="M498" s="7">
        <v>12.071428571428571</v>
      </c>
      <c r="N498" s="7">
        <v>3.9</v>
      </c>
      <c r="O498" s="7">
        <v>0.7242857142857143</v>
      </c>
      <c r="P498" s="10"/>
      <c r="Q498" s="7" t="e">
        <f>SUM(Q499:Q500)</f>
        <v>#REF!</v>
      </c>
      <c r="Y498" s="659">
        <f aca="true" t="shared" si="48" ref="Y498:AF498">Y499+Y512+Y522+Y533+Y535+Y537</f>
        <v>18.775</v>
      </c>
      <c r="Z498" s="659">
        <f t="shared" si="48"/>
        <v>0.9748611111111112</v>
      </c>
      <c r="AA498" s="659">
        <f t="shared" si="48"/>
        <v>41.17916666666667</v>
      </c>
      <c r="AB498" s="659">
        <f t="shared" si="48"/>
        <v>4.912222222222223</v>
      </c>
      <c r="AC498" s="659">
        <f t="shared" si="48"/>
        <v>139.29027777777776</v>
      </c>
      <c r="AD498" s="659">
        <f t="shared" si="48"/>
        <v>391.6372222222222</v>
      </c>
      <c r="AE498" s="659">
        <f t="shared" si="48"/>
        <v>108.425</v>
      </c>
      <c r="AF498" s="659">
        <f t="shared" si="48"/>
        <v>6.519444444444445</v>
      </c>
      <c r="AG498" s="662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45" s="4" customFormat="1" ht="24.75" customHeight="1">
      <c r="A499" s="35"/>
      <c r="B499" s="36"/>
      <c r="C499" s="36"/>
      <c r="D499" s="36"/>
      <c r="E499" s="36"/>
      <c r="F499" s="36"/>
      <c r="G499" s="36"/>
      <c r="H499" s="8"/>
      <c r="I499" s="41"/>
      <c r="J499" s="41"/>
      <c r="K499" s="41"/>
      <c r="L499" s="41"/>
      <c r="M499" s="41"/>
      <c r="N499" s="41"/>
      <c r="O499" s="41"/>
      <c r="P499" s="45">
        <v>55.9</v>
      </c>
      <c r="Q499" s="10" t="e">
        <f>#REF!*P499/1000</f>
        <v>#REF!</v>
      </c>
      <c r="R499" s="35"/>
      <c r="S499" s="36"/>
      <c r="T499" s="36"/>
      <c r="U499" s="36"/>
      <c r="V499" s="36"/>
      <c r="W499" s="36"/>
      <c r="X499" s="36"/>
      <c r="Y499" s="38">
        <v>9.8</v>
      </c>
      <c r="Z499" s="38">
        <v>0.03</v>
      </c>
      <c r="AA499" s="38">
        <v>0</v>
      </c>
      <c r="AB499" s="38">
        <v>0.1</v>
      </c>
      <c r="AC499" s="38">
        <v>22.5</v>
      </c>
      <c r="AD499" s="38">
        <v>41.16</v>
      </c>
      <c r="AE499" s="38">
        <v>13.7</v>
      </c>
      <c r="AF499" s="38">
        <v>0.59</v>
      </c>
      <c r="AG499" s="622"/>
      <c r="AH499" s="20"/>
      <c r="AM499" s="20"/>
      <c r="AN499" s="20"/>
      <c r="AO499" s="20"/>
      <c r="AP499" s="20"/>
      <c r="AQ499" s="20"/>
      <c r="AR499" s="20"/>
      <c r="AS499" s="20"/>
    </row>
    <row r="500" spans="1:45" s="4" customFormat="1" ht="24.75" customHeight="1">
      <c r="A500" s="35"/>
      <c r="B500" s="36"/>
      <c r="C500" s="36"/>
      <c r="D500" s="36"/>
      <c r="E500" s="36"/>
      <c r="F500" s="36"/>
      <c r="G500" s="36"/>
      <c r="H500" s="8"/>
      <c r="I500" s="8"/>
      <c r="J500" s="8"/>
      <c r="K500" s="8"/>
      <c r="L500" s="8"/>
      <c r="M500" s="8"/>
      <c r="N500" s="8"/>
      <c r="O500" s="8"/>
      <c r="P500" s="587">
        <v>37.05</v>
      </c>
      <c r="Q500" s="10" t="e">
        <f>#REF!*P500/1000</f>
        <v>#REF!</v>
      </c>
      <c r="R500" s="35"/>
      <c r="S500" s="36"/>
      <c r="T500" s="36"/>
      <c r="U500" s="36"/>
      <c r="V500" s="36"/>
      <c r="W500" s="36"/>
      <c r="X500" s="36"/>
      <c r="Y500" s="38"/>
      <c r="Z500" s="38"/>
      <c r="AA500" s="38"/>
      <c r="AB500" s="38"/>
      <c r="AC500" s="38"/>
      <c r="AD500" s="38"/>
      <c r="AE500" s="38"/>
      <c r="AF500" s="38"/>
      <c r="AG500" s="667"/>
      <c r="AH500" s="20"/>
      <c r="AI500" s="20"/>
      <c r="AJ500" s="20"/>
      <c r="AK500" s="20"/>
      <c r="AM500" s="20"/>
      <c r="AN500" s="20"/>
      <c r="AO500" s="20"/>
      <c r="AP500" s="20"/>
      <c r="AQ500" s="20"/>
      <c r="AR500" s="20"/>
      <c r="AS500" s="20"/>
    </row>
    <row r="501" spans="1:256" s="4" customFormat="1" ht="24.75" customHeight="1">
      <c r="A501" s="35"/>
      <c r="B501" s="36"/>
      <c r="C501" s="36"/>
      <c r="D501" s="36"/>
      <c r="E501" s="36"/>
      <c r="F501" s="36"/>
      <c r="G501" s="36"/>
      <c r="H501" s="7">
        <v>0</v>
      </c>
      <c r="I501" s="7">
        <v>0.075</v>
      </c>
      <c r="J501" s="7">
        <v>0</v>
      </c>
      <c r="K501" s="7">
        <v>0</v>
      </c>
      <c r="L501" s="7">
        <v>3.075</v>
      </c>
      <c r="M501" s="7">
        <v>9.975</v>
      </c>
      <c r="N501" s="7">
        <v>3</v>
      </c>
      <c r="O501" s="7">
        <v>0.075</v>
      </c>
      <c r="P501" s="10">
        <v>40.3</v>
      </c>
      <c r="Q501" s="7">
        <f>P501*C296/1000</f>
        <v>0</v>
      </c>
      <c r="R501" s="35"/>
      <c r="S501" s="36"/>
      <c r="T501" s="36"/>
      <c r="U501" s="36"/>
      <c r="V501" s="36"/>
      <c r="W501" s="36"/>
      <c r="X501" s="36"/>
      <c r="Y501" s="582">
        <v>0.83</v>
      </c>
      <c r="Z501" s="582">
        <v>0.1</v>
      </c>
      <c r="AA501" s="582">
        <v>11.19</v>
      </c>
      <c r="AB501" s="582">
        <v>4.51</v>
      </c>
      <c r="AC501" s="582">
        <v>22.2</v>
      </c>
      <c r="AD501" s="577">
        <v>113.97</v>
      </c>
      <c r="AE501" s="582">
        <v>27.6</v>
      </c>
      <c r="AF501" s="582">
        <v>0.67</v>
      </c>
      <c r="AG501" s="667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  <c r="GD501" s="20"/>
      <c r="GE501" s="20"/>
      <c r="GF501" s="20"/>
      <c r="GG501" s="20"/>
      <c r="GH501" s="20"/>
      <c r="GI501" s="20"/>
      <c r="GJ501" s="20"/>
      <c r="GK501" s="20"/>
      <c r="GL501" s="20"/>
      <c r="GM501" s="20"/>
      <c r="GN501" s="20"/>
      <c r="GO501" s="20"/>
      <c r="GP501" s="20"/>
      <c r="GQ501" s="20"/>
      <c r="GR501" s="20"/>
      <c r="GS501" s="20"/>
      <c r="GT501" s="20"/>
      <c r="GU501" s="20"/>
      <c r="GV501" s="20"/>
      <c r="GW501" s="20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0"/>
      <c r="HM501" s="20"/>
      <c r="HN501" s="20"/>
      <c r="HO501" s="20"/>
      <c r="HP501" s="20"/>
      <c r="HQ501" s="20"/>
      <c r="HR501" s="20"/>
      <c r="HS501" s="20"/>
      <c r="HT501" s="20"/>
      <c r="HU501" s="20"/>
      <c r="HV501" s="20"/>
      <c r="HW501" s="20"/>
      <c r="HX501" s="20"/>
      <c r="HY501" s="20"/>
      <c r="HZ501" s="20"/>
      <c r="IA501" s="20"/>
      <c r="IB501" s="20"/>
      <c r="IC501" s="20"/>
      <c r="ID501" s="20"/>
      <c r="IE501" s="20"/>
      <c r="IF501" s="20"/>
      <c r="IG501" s="20"/>
      <c r="IH501" s="20"/>
      <c r="II501" s="20"/>
      <c r="IJ501" s="20"/>
      <c r="IK501" s="20"/>
      <c r="IL501" s="20"/>
      <c r="IM501" s="20"/>
      <c r="IN501" s="20"/>
      <c r="IO501" s="20"/>
      <c r="IP501" s="20"/>
      <c r="IQ501" s="20"/>
      <c r="IR501" s="20"/>
      <c r="IS501" s="20"/>
      <c r="IT501" s="20"/>
      <c r="IU501" s="20"/>
      <c r="IV501" s="20"/>
    </row>
    <row r="502" spans="1:256" s="4" customFormat="1" ht="24.75" customHeight="1">
      <c r="A502" s="35"/>
      <c r="B502" s="36"/>
      <c r="C502" s="36"/>
      <c r="D502" s="36"/>
      <c r="E502" s="36"/>
      <c r="F502" s="36"/>
      <c r="G502" s="36"/>
      <c r="H502" s="691"/>
      <c r="I502" s="691"/>
      <c r="J502" s="691"/>
      <c r="K502" s="691"/>
      <c r="L502" s="691"/>
      <c r="M502" s="691"/>
      <c r="N502" s="691"/>
      <c r="O502" s="691"/>
      <c r="P502" s="10"/>
      <c r="Q502" s="7"/>
      <c r="R502" s="35"/>
      <c r="S502" s="36"/>
      <c r="T502" s="36"/>
      <c r="U502" s="36"/>
      <c r="V502" s="36"/>
      <c r="W502" s="36"/>
      <c r="X502" s="36"/>
      <c r="Y502" s="7"/>
      <c r="Z502" s="7"/>
      <c r="AA502" s="7"/>
      <c r="AB502" s="7"/>
      <c r="AC502" s="7"/>
      <c r="AD502" s="7"/>
      <c r="AE502" s="7"/>
      <c r="AF502" s="7"/>
      <c r="AG502" s="662"/>
      <c r="AH502" s="44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  <c r="GD502" s="20"/>
      <c r="GE502" s="20"/>
      <c r="GF502" s="20"/>
      <c r="GG502" s="20"/>
      <c r="GH502" s="20"/>
      <c r="GI502" s="20"/>
      <c r="GJ502" s="20"/>
      <c r="GK502" s="20"/>
      <c r="GL502" s="20"/>
      <c r="GM502" s="20"/>
      <c r="GN502" s="20"/>
      <c r="GO502" s="20"/>
      <c r="GP502" s="20"/>
      <c r="GQ502" s="20"/>
      <c r="GR502" s="20"/>
      <c r="GS502" s="20"/>
      <c r="GT502" s="20"/>
      <c r="GU502" s="20"/>
      <c r="GV502" s="20"/>
      <c r="GW502" s="20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0"/>
      <c r="HM502" s="20"/>
      <c r="HN502" s="20"/>
      <c r="HO502" s="20"/>
      <c r="HP502" s="20"/>
      <c r="HQ502" s="20"/>
      <c r="HR502" s="20"/>
      <c r="HS502" s="20"/>
      <c r="HT502" s="20"/>
      <c r="HU502" s="20"/>
      <c r="HV502" s="20"/>
      <c r="HW502" s="20"/>
      <c r="HX502" s="20"/>
      <c r="HY502" s="20"/>
      <c r="HZ502" s="20"/>
      <c r="IA502" s="20"/>
      <c r="IB502" s="20"/>
      <c r="IC502" s="20"/>
      <c r="ID502" s="20"/>
      <c r="IE502" s="20"/>
      <c r="IF502" s="20"/>
      <c r="IG502" s="20"/>
      <c r="IH502" s="20"/>
      <c r="II502" s="20"/>
      <c r="IJ502" s="20"/>
      <c r="IK502" s="20"/>
      <c r="IL502" s="20"/>
      <c r="IM502" s="20"/>
      <c r="IN502" s="20"/>
      <c r="IO502" s="20"/>
      <c r="IP502" s="20"/>
      <c r="IQ502" s="20"/>
      <c r="IR502" s="20"/>
      <c r="IS502" s="20"/>
      <c r="IT502" s="20"/>
      <c r="IU502" s="20"/>
      <c r="IV502" s="20"/>
    </row>
    <row r="503" spans="8:35" ht="24.75" customHeight="1">
      <c r="H503" s="38">
        <v>0</v>
      </c>
      <c r="I503" s="38">
        <v>0.033749999999999995</v>
      </c>
      <c r="J503" s="38">
        <v>0</v>
      </c>
      <c r="K503" s="38">
        <v>0.26249999999999996</v>
      </c>
      <c r="L503" s="38">
        <v>6.45</v>
      </c>
      <c r="M503" s="38">
        <v>28.95</v>
      </c>
      <c r="N503" s="38">
        <v>8.624999999999998</v>
      </c>
      <c r="O503" s="38">
        <v>0.7125</v>
      </c>
      <c r="P503" s="10">
        <v>32.5</v>
      </c>
      <c r="Q503" s="7">
        <f>C297*P503/1000</f>
        <v>0</v>
      </c>
      <c r="Y503" s="6"/>
      <c r="Z503" s="6"/>
      <c r="AA503" s="6"/>
      <c r="AB503" s="6"/>
      <c r="AC503" s="6"/>
      <c r="AD503" s="6"/>
      <c r="AE503" s="6"/>
      <c r="AF503" s="6"/>
      <c r="AG503" s="662"/>
      <c r="AH503" s="44"/>
      <c r="AI503" s="442"/>
    </row>
    <row r="504" spans="8:33" ht="35.25" customHeight="1">
      <c r="H504" s="659">
        <f aca="true" t="shared" si="49" ref="H504:O504">H505+H506</f>
        <v>11.1</v>
      </c>
      <c r="I504" s="659">
        <f t="shared" si="49"/>
        <v>0.06333333333333332</v>
      </c>
      <c r="J504" s="659">
        <f t="shared" si="49"/>
        <v>10</v>
      </c>
      <c r="K504" s="659">
        <f t="shared" si="49"/>
        <v>0.45833333333333337</v>
      </c>
      <c r="L504" s="659">
        <f t="shared" si="49"/>
        <v>139.83333333333334</v>
      </c>
      <c r="M504" s="659">
        <f t="shared" si="49"/>
        <v>110.5</v>
      </c>
      <c r="N504" s="659">
        <f t="shared" si="49"/>
        <v>44.66666666666667</v>
      </c>
      <c r="O504" s="659">
        <f t="shared" si="49"/>
        <v>1.6416666666666668</v>
      </c>
      <c r="P504" s="616"/>
      <c r="Q504" s="659">
        <f>Q505+Q506</f>
        <v>15</v>
      </c>
      <c r="Y504" s="56"/>
      <c r="Z504" s="56"/>
      <c r="AA504" s="56"/>
      <c r="AB504" s="56"/>
      <c r="AC504" s="56"/>
      <c r="AD504" s="56"/>
      <c r="AE504" s="56"/>
      <c r="AF504" s="56"/>
      <c r="AG504" s="674"/>
    </row>
    <row r="505" spans="8:33" ht="30" customHeight="1">
      <c r="H505" s="582">
        <v>10.5</v>
      </c>
      <c r="I505" s="7">
        <v>0.03333333333333333</v>
      </c>
      <c r="J505" s="582">
        <v>0</v>
      </c>
      <c r="K505" s="7">
        <v>0.45833333333333337</v>
      </c>
      <c r="L505" s="582">
        <v>15.833333333333334</v>
      </c>
      <c r="M505" s="582">
        <v>15.500000000000002</v>
      </c>
      <c r="N505" s="582">
        <v>29.666666666666668</v>
      </c>
      <c r="O505" s="582">
        <v>1.5416666666666667</v>
      </c>
      <c r="P505" s="10">
        <v>66</v>
      </c>
      <c r="Q505" s="38">
        <f>C299*P505/1000</f>
        <v>0</v>
      </c>
      <c r="Y505" s="42"/>
      <c r="Z505" s="42"/>
      <c r="AA505" s="42"/>
      <c r="AB505" s="42"/>
      <c r="AC505" s="42"/>
      <c r="AD505" s="42"/>
      <c r="AE505" s="42"/>
      <c r="AF505" s="42"/>
      <c r="AG505" s="674"/>
    </row>
    <row r="506" spans="8:33" ht="30" customHeight="1">
      <c r="H506" s="38">
        <v>0.6</v>
      </c>
      <c r="I506" s="38">
        <v>0.03</v>
      </c>
      <c r="J506" s="38">
        <v>10</v>
      </c>
      <c r="K506" s="38">
        <v>0</v>
      </c>
      <c r="L506" s="38">
        <v>124</v>
      </c>
      <c r="M506" s="38">
        <v>95</v>
      </c>
      <c r="N506" s="38">
        <v>15</v>
      </c>
      <c r="O506" s="38">
        <v>0.1</v>
      </c>
      <c r="P506" s="10">
        <v>15</v>
      </c>
      <c r="Q506" s="38">
        <f>P506</f>
        <v>15</v>
      </c>
      <c r="Y506" s="42"/>
      <c r="Z506" s="42"/>
      <c r="AA506" s="42"/>
      <c r="AB506" s="42"/>
      <c r="AC506" s="42"/>
      <c r="AD506" s="42"/>
      <c r="AE506" s="42"/>
      <c r="AF506" s="42"/>
      <c r="AG506" s="662"/>
    </row>
    <row r="507" spans="8:33" ht="45.75" customHeight="1">
      <c r="H507" s="661">
        <f aca="true" t="shared" si="50" ref="H507:O507">H448+H504</f>
        <v>21.25857142857143</v>
      </c>
      <c r="I507" s="659">
        <f t="shared" si="50"/>
        <v>0.3520833333333333</v>
      </c>
      <c r="J507" s="659">
        <f t="shared" si="50"/>
        <v>91.72</v>
      </c>
      <c r="K507" s="659">
        <f t="shared" si="50"/>
        <v>4.0808333333333335</v>
      </c>
      <c r="L507" s="659">
        <f t="shared" si="50"/>
        <v>251.87761904761905</v>
      </c>
      <c r="M507" s="659">
        <f t="shared" si="50"/>
        <v>441.2364285714286</v>
      </c>
      <c r="N507" s="659">
        <f t="shared" si="50"/>
        <v>131.4716666666667</v>
      </c>
      <c r="O507" s="659">
        <f t="shared" si="50"/>
        <v>6.343452380952382</v>
      </c>
      <c r="P507" s="635"/>
      <c r="Q507" s="660" t="e">
        <f>Q448+Q504</f>
        <v>#REF!</v>
      </c>
      <c r="Y507" s="42"/>
      <c r="Z507" s="42"/>
      <c r="AA507" s="42"/>
      <c r="AB507" s="42"/>
      <c r="AC507" s="42"/>
      <c r="AD507" s="42"/>
      <c r="AE507" s="42"/>
      <c r="AF507" s="42"/>
      <c r="AG507" s="662"/>
    </row>
    <row r="508" spans="8:33" ht="30" customHeight="1">
      <c r="H508" s="646"/>
      <c r="I508" s="646"/>
      <c r="J508" s="646"/>
      <c r="K508" s="646"/>
      <c r="L508" s="646"/>
      <c r="M508" s="646"/>
      <c r="N508" s="646"/>
      <c r="O508" s="646"/>
      <c r="P508" s="646"/>
      <c r="Q508" s="647"/>
      <c r="Y508" s="42"/>
      <c r="Z508" s="42"/>
      <c r="AA508" s="42"/>
      <c r="AB508" s="42"/>
      <c r="AC508" s="42"/>
      <c r="AD508" s="42"/>
      <c r="AE508" s="42"/>
      <c r="AF508" s="42"/>
      <c r="AG508" s="662"/>
    </row>
    <row r="509" spans="8:33" ht="24.75" customHeight="1">
      <c r="H509" s="1150" t="s">
        <v>665</v>
      </c>
      <c r="I509" s="1150"/>
      <c r="J509" s="1150"/>
      <c r="K509" s="1150"/>
      <c r="L509" s="1150"/>
      <c r="M509" s="1150"/>
      <c r="N509" s="1150"/>
      <c r="O509" s="1150"/>
      <c r="P509" s="989" t="s">
        <v>66</v>
      </c>
      <c r="Q509" s="989" t="s">
        <v>67</v>
      </c>
      <c r="Y509" s="56"/>
      <c r="Z509" s="56"/>
      <c r="AA509" s="56"/>
      <c r="AB509" s="56"/>
      <c r="AC509" s="56"/>
      <c r="AD509" s="56"/>
      <c r="AE509" s="56"/>
      <c r="AF509" s="56"/>
      <c r="AG509" s="762"/>
    </row>
    <row r="510" spans="8:33" ht="24.75" customHeight="1">
      <c r="H510" s="1150" t="s">
        <v>667</v>
      </c>
      <c r="I510" s="1150"/>
      <c r="J510" s="1150"/>
      <c r="K510" s="1150"/>
      <c r="L510" s="1150" t="s">
        <v>668</v>
      </c>
      <c r="M510" s="1150"/>
      <c r="N510" s="1150"/>
      <c r="O510" s="1150"/>
      <c r="P510" s="989"/>
      <c r="Q510" s="989"/>
      <c r="Y510" s="726"/>
      <c r="Z510" s="726"/>
      <c r="AA510" s="726"/>
      <c r="AB510" s="726"/>
      <c r="AC510" s="726"/>
      <c r="AD510" s="726"/>
      <c r="AE510" s="726"/>
      <c r="AF510" s="726"/>
      <c r="AG510" s="762"/>
    </row>
    <row r="511" spans="8:33" ht="24.75" customHeight="1">
      <c r="H511" s="56" t="s">
        <v>669</v>
      </c>
      <c r="I511" s="56" t="s">
        <v>670</v>
      </c>
      <c r="J511" s="56" t="s">
        <v>671</v>
      </c>
      <c r="K511" s="56" t="s">
        <v>672</v>
      </c>
      <c r="L511" s="56" t="s">
        <v>673</v>
      </c>
      <c r="M511" s="56" t="s">
        <v>674</v>
      </c>
      <c r="N511" s="56" t="s">
        <v>675</v>
      </c>
      <c r="O511" s="56" t="s">
        <v>676</v>
      </c>
      <c r="P511" s="989"/>
      <c r="Q511" s="989"/>
      <c r="Y511" s="23"/>
      <c r="Z511" s="23"/>
      <c r="AA511" s="23"/>
      <c r="AB511" s="23"/>
      <c r="AC511" s="23"/>
      <c r="AD511" s="23"/>
      <c r="AE511" s="23"/>
      <c r="AF511" s="23"/>
      <c r="AG511" s="688"/>
    </row>
    <row r="512" spans="8:33" ht="24.75" customHeight="1">
      <c r="H512" s="659">
        <f aca="true" t="shared" si="51" ref="H512:O512">H513+H515+H536+H547+H549+H551</f>
        <v>17.210833333333333</v>
      </c>
      <c r="I512" s="659">
        <f t="shared" si="51"/>
        <v>0.37566666666666665</v>
      </c>
      <c r="J512" s="659">
        <f t="shared" si="51"/>
        <v>25.6175</v>
      </c>
      <c r="K512" s="659">
        <f t="shared" si="51"/>
        <v>5.004166666666666</v>
      </c>
      <c r="L512" s="659">
        <f t="shared" si="51"/>
        <v>107.845</v>
      </c>
      <c r="M512" s="659">
        <f t="shared" si="51"/>
        <v>295.67550000000006</v>
      </c>
      <c r="N512" s="659">
        <f t="shared" si="51"/>
        <v>92.10000000000001</v>
      </c>
      <c r="O512" s="659">
        <f t="shared" si="51"/>
        <v>5.641166666666667</v>
      </c>
      <c r="P512" s="616"/>
      <c r="Q512" s="660" t="e">
        <f>Q513+Q515+Q536+Q548+Q549+Q551</f>
        <v>#REF!</v>
      </c>
      <c r="Y512" s="38">
        <v>0.075</v>
      </c>
      <c r="Z512" s="38">
        <v>0.6375</v>
      </c>
      <c r="AA512" s="38">
        <v>24.1125</v>
      </c>
      <c r="AB512" s="38">
        <v>3.9125</v>
      </c>
      <c r="AC512" s="38">
        <v>39.3625</v>
      </c>
      <c r="AD512" s="38">
        <v>168.875</v>
      </c>
      <c r="AE512" s="38">
        <v>31.55</v>
      </c>
      <c r="AF512" s="38">
        <v>0.9875</v>
      </c>
      <c r="AG512" s="688"/>
    </row>
    <row r="513" spans="8:33" ht="24.75" customHeight="1">
      <c r="H513" s="38">
        <v>7.84</v>
      </c>
      <c r="I513" s="38">
        <v>0.024</v>
      </c>
      <c r="J513" s="38">
        <v>0</v>
      </c>
      <c r="K513" s="38">
        <v>0.08</v>
      </c>
      <c r="L513" s="38">
        <v>18</v>
      </c>
      <c r="M513" s="38">
        <v>32.928</v>
      </c>
      <c r="N513" s="38">
        <v>10.96</v>
      </c>
      <c r="O513" s="38">
        <v>0.472</v>
      </c>
      <c r="P513" s="10">
        <v>50.52</v>
      </c>
      <c r="Q513" s="7" t="e">
        <f>#REF!*P513/1000</f>
        <v>#REF!</v>
      </c>
      <c r="Y513" s="7"/>
      <c r="Z513" s="7"/>
      <c r="AA513" s="7"/>
      <c r="AB513" s="7"/>
      <c r="AC513" s="7"/>
      <c r="AD513" s="7"/>
      <c r="AE513" s="7"/>
      <c r="AF513" s="7"/>
      <c r="AG513" s="688"/>
    </row>
    <row r="514" spans="8:33" ht="24.75" customHeight="1">
      <c r="H514" s="24"/>
      <c r="I514" s="24"/>
      <c r="J514" s="24"/>
      <c r="K514" s="24"/>
      <c r="L514" s="24"/>
      <c r="M514" s="24"/>
      <c r="N514" s="24"/>
      <c r="O514" s="24"/>
      <c r="P514" s="7"/>
      <c r="Q514" s="7"/>
      <c r="Y514" s="763"/>
      <c r="Z514" s="763"/>
      <c r="AA514" s="763"/>
      <c r="AB514" s="763"/>
      <c r="AC514" s="763"/>
      <c r="AD514" s="763"/>
      <c r="AE514" s="763"/>
      <c r="AF514" s="763"/>
      <c r="AG514" s="622"/>
    </row>
    <row r="515" spans="8:33" ht="24.75" customHeight="1">
      <c r="H515" s="582">
        <v>0.7608333333333334</v>
      </c>
      <c r="I515" s="582">
        <v>0.09166666666666666</v>
      </c>
      <c r="J515" s="582">
        <v>10.257499999999999</v>
      </c>
      <c r="K515" s="582">
        <v>4.134166666666666</v>
      </c>
      <c r="L515" s="582">
        <v>20.35</v>
      </c>
      <c r="M515" s="577">
        <v>104.47250000000001</v>
      </c>
      <c r="N515" s="582">
        <v>25.3</v>
      </c>
      <c r="O515" s="582">
        <v>0.6141666666666666</v>
      </c>
      <c r="P515" s="56"/>
      <c r="Q515" s="7" t="e">
        <f>SUM(Q516:Q524)</f>
        <v>#REF!</v>
      </c>
      <c r="Y515" s="56"/>
      <c r="Z515" s="56"/>
      <c r="AA515" s="56"/>
      <c r="AB515" s="56"/>
      <c r="AC515" s="56"/>
      <c r="AD515" s="56"/>
      <c r="AE515" s="56"/>
      <c r="AF515" s="56"/>
      <c r="AG515" s="667"/>
    </row>
    <row r="516" spans="8:33" ht="24.75" customHeight="1">
      <c r="H516" s="7"/>
      <c r="I516" s="7"/>
      <c r="J516" s="7"/>
      <c r="K516" s="7"/>
      <c r="L516" s="7"/>
      <c r="M516" s="7"/>
      <c r="N516" s="7"/>
      <c r="O516" s="7"/>
      <c r="P516" s="7"/>
      <c r="Q516" s="10" t="e">
        <f>#REF!*P516/1000</f>
        <v>#REF!</v>
      </c>
      <c r="Y516" s="42"/>
      <c r="Z516" s="42"/>
      <c r="AA516" s="42"/>
      <c r="AB516" s="42"/>
      <c r="AC516" s="42"/>
      <c r="AD516" s="42"/>
      <c r="AE516" s="42"/>
      <c r="AF516" s="42"/>
      <c r="AG516" s="622"/>
    </row>
    <row r="517" spans="8:33" ht="24.75" customHeight="1">
      <c r="H517" s="582"/>
      <c r="I517" s="582"/>
      <c r="J517" s="582"/>
      <c r="K517" s="582"/>
      <c r="L517" s="582"/>
      <c r="M517" s="577"/>
      <c r="N517" s="582"/>
      <c r="O517" s="582"/>
      <c r="P517" s="37">
        <v>83.2</v>
      </c>
      <c r="Q517" s="10" t="e">
        <f>#REF!*P517/1000</f>
        <v>#REF!</v>
      </c>
      <c r="Y517" s="42"/>
      <c r="Z517" s="42"/>
      <c r="AA517" s="42"/>
      <c r="AB517" s="42"/>
      <c r="AC517" s="42"/>
      <c r="AD517" s="42"/>
      <c r="AE517" s="42"/>
      <c r="AF517" s="42"/>
      <c r="AG517" s="679"/>
    </row>
    <row r="518" spans="8:33" ht="24.75" customHeight="1">
      <c r="H518" s="56"/>
      <c r="I518" s="56"/>
      <c r="J518" s="56"/>
      <c r="K518" s="56"/>
      <c r="L518" s="56"/>
      <c r="M518" s="56"/>
      <c r="N518" s="56"/>
      <c r="O518" s="56"/>
      <c r="P518" s="45"/>
      <c r="Q518" s="10" t="e">
        <f>#REF!*P518/1000</f>
        <v>#REF!</v>
      </c>
      <c r="Y518" s="726"/>
      <c r="Z518" s="726"/>
      <c r="AA518" s="726"/>
      <c r="AB518" s="726"/>
      <c r="AC518" s="726"/>
      <c r="AD518" s="726"/>
      <c r="AE518" s="726"/>
      <c r="AF518" s="726"/>
      <c r="AG518" s="679"/>
    </row>
    <row r="519" spans="8:33" ht="24.75" customHeight="1">
      <c r="H519" s="42"/>
      <c r="I519" s="42"/>
      <c r="J519" s="42"/>
      <c r="K519" s="42"/>
      <c r="L519" s="42"/>
      <c r="M519" s="42"/>
      <c r="N519" s="42"/>
      <c r="O519" s="42"/>
      <c r="P519" s="45">
        <v>23.4</v>
      </c>
      <c r="Q519" s="10" t="e">
        <f>#REF!*P519/1000</f>
        <v>#REF!</v>
      </c>
      <c r="Y519" s="42"/>
      <c r="Z519" s="42"/>
      <c r="AA519" s="42"/>
      <c r="AB519" s="42"/>
      <c r="AC519" s="42"/>
      <c r="AD519" s="42"/>
      <c r="AE519" s="42"/>
      <c r="AF519" s="42"/>
      <c r="AG519" s="679"/>
    </row>
    <row r="520" spans="8:33" ht="24.75" customHeight="1">
      <c r="H520" s="42"/>
      <c r="I520" s="42"/>
      <c r="J520" s="42"/>
      <c r="K520" s="42"/>
      <c r="L520" s="42"/>
      <c r="M520" s="42"/>
      <c r="N520" s="42"/>
      <c r="O520" s="42"/>
      <c r="P520" s="10">
        <v>19.5</v>
      </c>
      <c r="Q520" s="10" t="e">
        <f>#REF!*P520/1000</f>
        <v>#REF!</v>
      </c>
      <c r="Y520" s="42"/>
      <c r="Z520" s="42"/>
      <c r="AA520" s="42"/>
      <c r="AB520" s="42"/>
      <c r="AC520" s="42"/>
      <c r="AD520" s="42"/>
      <c r="AE520" s="42"/>
      <c r="AF520" s="42"/>
      <c r="AG520" s="674"/>
    </row>
    <row r="521" spans="8:33" ht="38.25" customHeight="1">
      <c r="H521" s="42"/>
      <c r="I521" s="42"/>
      <c r="J521" s="42"/>
      <c r="K521" s="42"/>
      <c r="L521" s="42"/>
      <c r="M521" s="42"/>
      <c r="N521" s="42"/>
      <c r="O521" s="42"/>
      <c r="P521" s="10">
        <v>98.49</v>
      </c>
      <c r="Q521" s="10" t="e">
        <f>#REF!*P521/1000</f>
        <v>#REF!</v>
      </c>
      <c r="Y521" s="42"/>
      <c r="Z521" s="42"/>
      <c r="AA521" s="42"/>
      <c r="AB521" s="42"/>
      <c r="AC521" s="42"/>
      <c r="AD521" s="42"/>
      <c r="AE521" s="42"/>
      <c r="AF521" s="42"/>
      <c r="AG521" s="674"/>
    </row>
    <row r="522" spans="8:33" ht="24.75" customHeight="1">
      <c r="H522" s="42"/>
      <c r="I522" s="42"/>
      <c r="J522" s="42"/>
      <c r="K522" s="42"/>
      <c r="L522" s="42"/>
      <c r="M522" s="42"/>
      <c r="N522" s="42"/>
      <c r="O522" s="42"/>
      <c r="P522" s="56"/>
      <c r="Q522" s="10"/>
      <c r="Y522" s="725">
        <v>2.9</v>
      </c>
      <c r="Z522" s="725">
        <v>0.1111111111111111</v>
      </c>
      <c r="AA522" s="725">
        <v>17.066666666666666</v>
      </c>
      <c r="AB522" s="725">
        <v>0.2222222222222222</v>
      </c>
      <c r="AC522" s="725">
        <v>47.577777777777776</v>
      </c>
      <c r="AD522" s="725">
        <v>103.52222222222223</v>
      </c>
      <c r="AE522" s="725">
        <v>34.6</v>
      </c>
      <c r="AF522" s="725">
        <v>1.2444444444444447</v>
      </c>
      <c r="AG522" s="622"/>
    </row>
    <row r="523" spans="8:33" ht="24.75" customHeight="1">
      <c r="H523" s="56"/>
      <c r="I523" s="56"/>
      <c r="J523" s="56"/>
      <c r="K523" s="56"/>
      <c r="L523" s="56"/>
      <c r="M523" s="56"/>
      <c r="N523" s="56"/>
      <c r="O523" s="56"/>
      <c r="P523" s="10">
        <v>79.3</v>
      </c>
      <c r="Q523" s="10" t="e">
        <f>#REF!*P523/1000</f>
        <v>#REF!</v>
      </c>
      <c r="Y523" s="41"/>
      <c r="Z523" s="41"/>
      <c r="AA523" s="41"/>
      <c r="AB523" s="41"/>
      <c r="AC523" s="41"/>
      <c r="AD523" s="41"/>
      <c r="AE523" s="41"/>
      <c r="AF523" s="41"/>
      <c r="AG523" s="622"/>
    </row>
    <row r="524" spans="8:33" ht="24.75" customHeight="1">
      <c r="H524" s="726"/>
      <c r="I524" s="726"/>
      <c r="J524" s="726"/>
      <c r="K524" s="726"/>
      <c r="L524" s="726"/>
      <c r="M524" s="726"/>
      <c r="N524" s="726"/>
      <c r="O524" s="726"/>
      <c r="P524" s="587">
        <v>37.05</v>
      </c>
      <c r="Q524" s="10" t="e">
        <f>#REF!*P524/1000</f>
        <v>#REF!</v>
      </c>
      <c r="Y524" s="14"/>
      <c r="Z524" s="14"/>
      <c r="AA524" s="14"/>
      <c r="AB524" s="14"/>
      <c r="AC524" s="14"/>
      <c r="AD524" s="14"/>
      <c r="AE524" s="14"/>
      <c r="AF524" s="14"/>
      <c r="AG524" s="662"/>
    </row>
    <row r="525" spans="8:33" ht="24.75" customHeight="1">
      <c r="H525" s="23"/>
      <c r="I525" s="23"/>
      <c r="J525" s="23"/>
      <c r="K525" s="23"/>
      <c r="L525" s="23"/>
      <c r="M525" s="23"/>
      <c r="N525" s="23"/>
      <c r="O525" s="23"/>
      <c r="P525" s="56"/>
      <c r="Q525" s="56"/>
      <c r="Y525" s="41"/>
      <c r="Z525" s="41"/>
      <c r="AA525" s="41"/>
      <c r="AB525" s="41"/>
      <c r="AC525" s="41"/>
      <c r="AD525" s="41"/>
      <c r="AE525" s="41"/>
      <c r="AF525" s="41"/>
      <c r="AG525" s="658"/>
    </row>
    <row r="526" spans="8:33" ht="24.75" customHeight="1">
      <c r="H526" s="38">
        <v>0.06</v>
      </c>
      <c r="I526" s="38">
        <v>0.51</v>
      </c>
      <c r="J526" s="38">
        <v>19.29</v>
      </c>
      <c r="K526" s="38">
        <v>3.13</v>
      </c>
      <c r="L526" s="38">
        <v>31.49</v>
      </c>
      <c r="M526" s="38">
        <v>135.1</v>
      </c>
      <c r="N526" s="38">
        <v>25.24</v>
      </c>
      <c r="O526" s="38">
        <v>0.79</v>
      </c>
      <c r="P526" s="56"/>
      <c r="Q526" s="38" t="e">
        <f>SUM(Q527:Q535)</f>
        <v>#REF!</v>
      </c>
      <c r="Y526" s="41"/>
      <c r="Z526" s="41"/>
      <c r="AA526" s="41"/>
      <c r="AB526" s="41"/>
      <c r="AC526" s="41"/>
      <c r="AD526" s="41"/>
      <c r="AE526" s="41"/>
      <c r="AF526" s="41"/>
      <c r="AG526" s="658"/>
    </row>
    <row r="527" spans="8:33" ht="33" customHeight="1">
      <c r="H527" s="7"/>
      <c r="I527" s="7"/>
      <c r="J527" s="7"/>
      <c r="K527" s="7"/>
      <c r="L527" s="7"/>
      <c r="M527" s="7"/>
      <c r="N527" s="7"/>
      <c r="O527" s="7"/>
      <c r="P527" s="7"/>
      <c r="Q527" s="8" t="e">
        <f>#REF!*P527/1000</f>
        <v>#REF!</v>
      </c>
      <c r="Y527" s="41"/>
      <c r="Z527" s="41"/>
      <c r="AA527" s="41"/>
      <c r="AB527" s="41"/>
      <c r="AC527" s="41"/>
      <c r="AD527" s="41"/>
      <c r="AE527" s="41"/>
      <c r="AF527" s="41"/>
      <c r="AG527" s="658"/>
    </row>
    <row r="528" spans="8:33" ht="29.25" customHeight="1">
      <c r="H528" s="763"/>
      <c r="I528" s="763"/>
      <c r="J528" s="763"/>
      <c r="K528" s="763"/>
      <c r="L528" s="763"/>
      <c r="M528" s="763"/>
      <c r="N528" s="763"/>
      <c r="O528" s="763"/>
      <c r="P528" s="37">
        <v>83.2</v>
      </c>
      <c r="Q528" s="8" t="e">
        <f>#REF!*P528/1000</f>
        <v>#REF!</v>
      </c>
      <c r="Y528" s="41"/>
      <c r="Z528" s="41"/>
      <c r="AA528" s="41"/>
      <c r="AB528" s="41"/>
      <c r="AC528" s="41"/>
      <c r="AD528" s="41"/>
      <c r="AE528" s="41"/>
      <c r="AF528" s="41"/>
      <c r="AG528" s="622"/>
    </row>
    <row r="529" spans="8:33" ht="24.75" customHeight="1">
      <c r="H529" s="56"/>
      <c r="I529" s="56"/>
      <c r="J529" s="56"/>
      <c r="K529" s="56"/>
      <c r="L529" s="56"/>
      <c r="M529" s="56"/>
      <c r="N529" s="56"/>
      <c r="O529" s="56"/>
      <c r="P529" s="56"/>
      <c r="Q529" s="8" t="e">
        <f>#REF!*P529/1000</f>
        <v>#REF!</v>
      </c>
      <c r="Y529" s="41"/>
      <c r="Z529" s="41"/>
      <c r="AA529" s="41"/>
      <c r="AB529" s="41"/>
      <c r="AC529" s="41"/>
      <c r="AD529" s="41"/>
      <c r="AE529" s="41"/>
      <c r="AF529" s="41"/>
      <c r="AG529" s="658"/>
    </row>
    <row r="530" spans="8:33" ht="24.75" customHeight="1">
      <c r="H530" s="42"/>
      <c r="I530" s="42"/>
      <c r="J530" s="42"/>
      <c r="K530" s="42"/>
      <c r="L530" s="42"/>
      <c r="M530" s="42"/>
      <c r="N530" s="42"/>
      <c r="O530" s="42"/>
      <c r="P530" s="10">
        <v>19.5</v>
      </c>
      <c r="Q530" s="8" t="e">
        <f>#REF!*P530/1000</f>
        <v>#REF!</v>
      </c>
      <c r="Y530" s="10"/>
      <c r="Z530" s="10"/>
      <c r="AA530" s="10"/>
      <c r="AB530" s="10"/>
      <c r="AC530" s="10"/>
      <c r="AD530" s="10"/>
      <c r="AE530" s="10"/>
      <c r="AF530" s="10"/>
      <c r="AG530" s="658"/>
    </row>
    <row r="531" spans="8:33" ht="24.75" customHeight="1">
      <c r="H531" s="42"/>
      <c r="I531" s="42"/>
      <c r="J531" s="42"/>
      <c r="K531" s="42"/>
      <c r="L531" s="42"/>
      <c r="M531" s="42"/>
      <c r="N531" s="42"/>
      <c r="O531" s="42"/>
      <c r="P531" s="10">
        <v>37.57</v>
      </c>
      <c r="Q531" s="8" t="e">
        <f>#REF!*P531/1000</f>
        <v>#REF!</v>
      </c>
      <c r="Y531" s="10"/>
      <c r="Z531" s="10"/>
      <c r="AA531" s="10"/>
      <c r="AB531" s="10"/>
      <c r="AC531" s="10"/>
      <c r="AD531" s="10"/>
      <c r="AE531" s="10"/>
      <c r="AF531" s="10"/>
      <c r="AG531" s="658"/>
    </row>
    <row r="532" spans="8:33" ht="24.75" customHeight="1">
      <c r="H532" s="726"/>
      <c r="I532" s="726"/>
      <c r="J532" s="726"/>
      <c r="K532" s="726"/>
      <c r="L532" s="726"/>
      <c r="M532" s="726"/>
      <c r="N532" s="726"/>
      <c r="O532" s="726"/>
      <c r="P532" s="45">
        <v>5</v>
      </c>
      <c r="Q532" s="8" t="e">
        <f>#REF!*P532/40</f>
        <v>#REF!</v>
      </c>
      <c r="Y532" s="41"/>
      <c r="Z532" s="41"/>
      <c r="AA532" s="41"/>
      <c r="AB532" s="41"/>
      <c r="AC532" s="41"/>
      <c r="AD532" s="41"/>
      <c r="AE532" s="41"/>
      <c r="AF532" s="41"/>
      <c r="AG532" s="658"/>
    </row>
    <row r="533" spans="8:33" ht="24.75" customHeight="1">
      <c r="H533" s="42"/>
      <c r="I533" s="42"/>
      <c r="J533" s="42"/>
      <c r="K533" s="42"/>
      <c r="L533" s="42"/>
      <c r="M533" s="42"/>
      <c r="N533" s="42"/>
      <c r="O533" s="42"/>
      <c r="P533" s="10">
        <v>72.8</v>
      </c>
      <c r="Q533" s="8" t="e">
        <f>#REF!*P533/1000</f>
        <v>#REF!</v>
      </c>
      <c r="Y533" s="7">
        <v>6</v>
      </c>
      <c r="Z533" s="7">
        <v>0.04</v>
      </c>
      <c r="AA533" s="7">
        <v>0</v>
      </c>
      <c r="AB533" s="7">
        <v>0.24</v>
      </c>
      <c r="AC533" s="7">
        <v>15</v>
      </c>
      <c r="AD533" s="7">
        <v>16.53</v>
      </c>
      <c r="AE533" s="7">
        <v>10.2</v>
      </c>
      <c r="AF533" s="7">
        <v>2.41</v>
      </c>
      <c r="AG533" s="658"/>
    </row>
    <row r="534" spans="8:33" ht="24.75" customHeight="1">
      <c r="H534" s="42"/>
      <c r="I534" s="42"/>
      <c r="J534" s="42"/>
      <c r="K534" s="42"/>
      <c r="L534" s="42"/>
      <c r="M534" s="42"/>
      <c r="N534" s="42"/>
      <c r="O534" s="42"/>
      <c r="P534" s="10">
        <v>79.3</v>
      </c>
      <c r="Q534" s="8" t="e">
        <f>#REF!*P534/1000</f>
        <v>#REF!</v>
      </c>
      <c r="Y534" s="24"/>
      <c r="Z534" s="24"/>
      <c r="AA534" s="24"/>
      <c r="AB534" s="24"/>
      <c r="AC534" s="24"/>
      <c r="AD534" s="24"/>
      <c r="AE534" s="24"/>
      <c r="AF534" s="24"/>
      <c r="AG534" s="658"/>
    </row>
    <row r="535" spans="8:33" ht="24.75" customHeight="1">
      <c r="H535" s="42"/>
      <c r="I535" s="42"/>
      <c r="J535" s="42"/>
      <c r="K535" s="42"/>
      <c r="L535" s="42"/>
      <c r="M535" s="42"/>
      <c r="N535" s="42"/>
      <c r="O535" s="42"/>
      <c r="P535" s="65">
        <v>356.71</v>
      </c>
      <c r="Q535" s="8" t="e">
        <f>#REF!*P535/1000</f>
        <v>#REF!</v>
      </c>
      <c r="Y535" s="7">
        <v>0</v>
      </c>
      <c r="Z535" s="7">
        <v>0.1</v>
      </c>
      <c r="AA535" s="7">
        <v>0</v>
      </c>
      <c r="AB535" s="7">
        <v>0</v>
      </c>
      <c r="AC535" s="7">
        <v>4.1</v>
      </c>
      <c r="AD535" s="7">
        <v>13.3</v>
      </c>
      <c r="AE535" s="7">
        <v>4</v>
      </c>
      <c r="AF535" s="7">
        <v>0.1</v>
      </c>
      <c r="AG535" s="658"/>
    </row>
    <row r="536" spans="8:33" ht="22.5" customHeight="1">
      <c r="H536" s="17">
        <v>2.6099999999999994</v>
      </c>
      <c r="I536" s="17">
        <v>0.1</v>
      </c>
      <c r="J536" s="17">
        <v>15.36</v>
      </c>
      <c r="K536" s="17">
        <v>0.2</v>
      </c>
      <c r="L536" s="17">
        <v>42.81999999999999</v>
      </c>
      <c r="M536" s="17">
        <v>93.17</v>
      </c>
      <c r="N536" s="17">
        <v>31.14</v>
      </c>
      <c r="O536" s="17">
        <v>1.12</v>
      </c>
      <c r="P536" s="17"/>
      <c r="Q536" s="725" t="e">
        <f>SUM(Q537:Q546)</f>
        <v>#REF!</v>
      </c>
      <c r="Y536" s="691"/>
      <c r="Z536" s="691"/>
      <c r="AA536" s="691"/>
      <c r="AB536" s="691"/>
      <c r="AC536" s="691"/>
      <c r="AD536" s="691"/>
      <c r="AE536" s="691"/>
      <c r="AF536" s="691"/>
      <c r="AG536" s="658"/>
    </row>
    <row r="537" spans="8:45" ht="22.5" customHeight="1">
      <c r="H537" s="16"/>
      <c r="I537" s="16"/>
      <c r="J537" s="16"/>
      <c r="K537" s="16"/>
      <c r="L537" s="16"/>
      <c r="M537" s="16"/>
      <c r="N537" s="16"/>
      <c r="O537" s="16"/>
      <c r="P537" s="10"/>
      <c r="Q537" s="8" t="e">
        <f>#REF!*P537/1000</f>
        <v>#REF!</v>
      </c>
      <c r="Y537" s="38">
        <v>0</v>
      </c>
      <c r="Z537" s="38">
        <v>0.05625</v>
      </c>
      <c r="AA537" s="38">
        <v>0</v>
      </c>
      <c r="AB537" s="38">
        <v>0.43749999999999994</v>
      </c>
      <c r="AC537" s="38">
        <v>10.750000000000002</v>
      </c>
      <c r="AD537" s="38">
        <v>48.25</v>
      </c>
      <c r="AE537" s="38">
        <v>14.374999999999995</v>
      </c>
      <c r="AF537" s="38">
        <v>1.1875000000000002</v>
      </c>
      <c r="AG537" s="658"/>
      <c r="AM537" s="4"/>
      <c r="AN537" s="4"/>
      <c r="AO537" s="4"/>
      <c r="AP537" s="4"/>
      <c r="AQ537" s="4"/>
      <c r="AR537" s="4"/>
      <c r="AS537" s="4"/>
    </row>
    <row r="538" spans="8:45" ht="22.5" customHeight="1">
      <c r="H538" s="14"/>
      <c r="I538" s="14"/>
      <c r="J538" s="14"/>
      <c r="K538" s="14"/>
      <c r="L538" s="14"/>
      <c r="M538" s="14"/>
      <c r="N538" s="14"/>
      <c r="O538" s="14"/>
      <c r="P538" s="10"/>
      <c r="Q538" s="8" t="e">
        <f>#REF!*P538/1000</f>
        <v>#REF!</v>
      </c>
      <c r="Y538" s="659">
        <f aca="true" t="shared" si="52" ref="Y538:AF538">Y539+Y541</f>
        <v>0.6</v>
      </c>
      <c r="Z538" s="659">
        <f t="shared" si="52"/>
        <v>0.03</v>
      </c>
      <c r="AA538" s="659">
        <f t="shared" si="52"/>
        <v>10</v>
      </c>
      <c r="AB538" s="659">
        <f t="shared" si="52"/>
        <v>0</v>
      </c>
      <c r="AC538" s="659">
        <f t="shared" si="52"/>
        <v>124</v>
      </c>
      <c r="AD538" s="659">
        <f t="shared" si="52"/>
        <v>95</v>
      </c>
      <c r="AE538" s="659">
        <f t="shared" si="52"/>
        <v>15</v>
      </c>
      <c r="AF538" s="659">
        <f t="shared" si="52"/>
        <v>0.1</v>
      </c>
      <c r="AG538" s="658"/>
      <c r="AH538" s="4"/>
      <c r="AI538" s="4"/>
      <c r="AJ538" s="4"/>
      <c r="AK538" s="4"/>
      <c r="AM538" s="4"/>
      <c r="AN538" s="4"/>
      <c r="AO538" s="4"/>
      <c r="AP538" s="4"/>
      <c r="AQ538" s="4"/>
      <c r="AR538" s="4"/>
      <c r="AS538" s="4"/>
    </row>
    <row r="539" spans="8:256" ht="22.5" customHeight="1">
      <c r="H539" s="16"/>
      <c r="I539" s="16"/>
      <c r="J539" s="16"/>
      <c r="K539" s="16"/>
      <c r="L539" s="16"/>
      <c r="M539" s="16"/>
      <c r="N539" s="16"/>
      <c r="O539" s="16"/>
      <c r="P539" s="45">
        <v>19.5</v>
      </c>
      <c r="Q539" s="8" t="e">
        <f>#REF!*P539/1000</f>
        <v>#REF!</v>
      </c>
      <c r="Y539" s="38">
        <v>0</v>
      </c>
      <c r="Z539" s="38">
        <v>0</v>
      </c>
      <c r="AA539" s="38">
        <v>0</v>
      </c>
      <c r="AB539" s="38">
        <v>0</v>
      </c>
      <c r="AC539" s="38">
        <v>0</v>
      </c>
      <c r="AD539" s="38">
        <v>0</v>
      </c>
      <c r="AE539" s="38">
        <v>0</v>
      </c>
      <c r="AF539" s="38">
        <v>0</v>
      </c>
      <c r="AG539" s="658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8:256" ht="22.5" customHeight="1">
      <c r="H540" s="16"/>
      <c r="I540" s="16"/>
      <c r="J540" s="16"/>
      <c r="K540" s="16"/>
      <c r="L540" s="16"/>
      <c r="M540" s="16"/>
      <c r="N540" s="16"/>
      <c r="O540" s="16"/>
      <c r="P540" s="10"/>
      <c r="Q540" s="8" t="e">
        <f>#REF!*P540/1000</f>
        <v>#REF!</v>
      </c>
      <c r="Y540" s="38"/>
      <c r="Z540" s="38"/>
      <c r="AA540" s="38"/>
      <c r="AB540" s="38"/>
      <c r="AC540" s="38"/>
      <c r="AD540" s="38"/>
      <c r="AE540" s="38"/>
      <c r="AF540" s="38"/>
      <c r="AG540" s="658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33" s="4" customFormat="1" ht="22.5" customHeight="1">
      <c r="A541" s="35"/>
      <c r="B541" s="36"/>
      <c r="C541" s="36"/>
      <c r="D541" s="36"/>
      <c r="E541" s="36"/>
      <c r="F541" s="36"/>
      <c r="G541" s="36"/>
      <c r="H541" s="16"/>
      <c r="I541" s="16"/>
      <c r="J541" s="16"/>
      <c r="K541" s="16"/>
      <c r="L541" s="16"/>
      <c r="M541" s="16"/>
      <c r="N541" s="16"/>
      <c r="O541" s="16"/>
      <c r="P541" s="10">
        <v>37.57</v>
      </c>
      <c r="Q541" s="8" t="e">
        <f>#REF!*P541/1000</f>
        <v>#REF!</v>
      </c>
      <c r="R541" s="35"/>
      <c r="S541" s="36"/>
      <c r="T541" s="36"/>
      <c r="U541" s="36"/>
      <c r="V541" s="36"/>
      <c r="W541" s="36"/>
      <c r="X541" s="36"/>
      <c r="Y541" s="38">
        <v>0.6</v>
      </c>
      <c r="Z541" s="38">
        <v>0.03</v>
      </c>
      <c r="AA541" s="38">
        <v>10</v>
      </c>
      <c r="AB541" s="38">
        <v>0</v>
      </c>
      <c r="AC541" s="38">
        <v>124</v>
      </c>
      <c r="AD541" s="38">
        <v>95</v>
      </c>
      <c r="AE541" s="38">
        <v>15</v>
      </c>
      <c r="AF541" s="38">
        <v>0.1</v>
      </c>
      <c r="AG541" s="658"/>
    </row>
    <row r="542" spans="1:33" s="4" customFormat="1" ht="22.5" customHeight="1">
      <c r="A542" s="35"/>
      <c r="B542" s="36"/>
      <c r="C542" s="36"/>
      <c r="D542" s="36"/>
      <c r="E542" s="36"/>
      <c r="F542" s="36"/>
      <c r="G542" s="36"/>
      <c r="H542" s="16"/>
      <c r="I542" s="16"/>
      <c r="J542" s="16"/>
      <c r="K542" s="16"/>
      <c r="L542" s="16"/>
      <c r="M542" s="16"/>
      <c r="N542" s="16"/>
      <c r="O542" s="16"/>
      <c r="P542" s="10"/>
      <c r="Q542" s="8" t="e">
        <f>#REF!*P542/1000</f>
        <v>#REF!</v>
      </c>
      <c r="R542" s="35"/>
      <c r="S542" s="36"/>
      <c r="T542" s="36"/>
      <c r="U542" s="36"/>
      <c r="V542" s="36"/>
      <c r="W542" s="36"/>
      <c r="X542" s="36"/>
      <c r="Y542" s="680">
        <f aca="true" t="shared" si="53" ref="Y542:AF542">Y498+Y538</f>
        <v>19.375</v>
      </c>
      <c r="Z542" s="680">
        <f t="shared" si="53"/>
        <v>1.0048611111111112</v>
      </c>
      <c r="AA542" s="680">
        <f t="shared" si="53"/>
        <v>51.17916666666667</v>
      </c>
      <c r="AB542" s="680">
        <f t="shared" si="53"/>
        <v>4.912222222222223</v>
      </c>
      <c r="AC542" s="680">
        <f t="shared" si="53"/>
        <v>263.29027777777776</v>
      </c>
      <c r="AD542" s="680">
        <f t="shared" si="53"/>
        <v>486.6372222222222</v>
      </c>
      <c r="AE542" s="680">
        <f t="shared" si="53"/>
        <v>123.425</v>
      </c>
      <c r="AF542" s="680">
        <f t="shared" si="53"/>
        <v>6.6194444444444445</v>
      </c>
      <c r="AG542" s="658"/>
    </row>
    <row r="543" spans="1:33" s="4" customFormat="1" ht="22.5" customHeight="1">
      <c r="A543" s="35"/>
      <c r="B543" s="36"/>
      <c r="C543" s="36"/>
      <c r="D543" s="36"/>
      <c r="E543" s="36"/>
      <c r="F543" s="36"/>
      <c r="G543" s="36"/>
      <c r="H543" s="16"/>
      <c r="I543" s="16"/>
      <c r="J543" s="16"/>
      <c r="K543" s="16"/>
      <c r="L543" s="16"/>
      <c r="M543" s="16"/>
      <c r="N543" s="16"/>
      <c r="O543" s="16"/>
      <c r="P543" s="10"/>
      <c r="Q543" s="8" t="e">
        <f>#REF!*P543/1000</f>
        <v>#REF!</v>
      </c>
      <c r="R543" s="35"/>
      <c r="S543" s="36"/>
      <c r="T543" s="36"/>
      <c r="U543" s="36"/>
      <c r="V543" s="36"/>
      <c r="W543" s="36"/>
      <c r="X543" s="36"/>
      <c r="Y543" s="41"/>
      <c r="Z543" s="41"/>
      <c r="AA543" s="764"/>
      <c r="AB543" s="764"/>
      <c r="AC543" s="764"/>
      <c r="AD543" s="764"/>
      <c r="AE543" s="764"/>
      <c r="AF543" s="764"/>
      <c r="AG543" s="658"/>
    </row>
    <row r="544" spans="1:33" s="4" customFormat="1" ht="22.5" customHeight="1">
      <c r="A544" s="35"/>
      <c r="B544" s="36"/>
      <c r="C544" s="36"/>
      <c r="D544" s="36"/>
      <c r="E544" s="36"/>
      <c r="F544" s="36"/>
      <c r="G544" s="36"/>
      <c r="H544" s="10"/>
      <c r="I544" s="10"/>
      <c r="J544" s="10"/>
      <c r="K544" s="10"/>
      <c r="L544" s="10"/>
      <c r="M544" s="10"/>
      <c r="N544" s="10"/>
      <c r="O544" s="10"/>
      <c r="P544" s="10"/>
      <c r="Q544" s="8" t="e">
        <f>#REF!*P544/1000</f>
        <v>#REF!</v>
      </c>
      <c r="R544" s="35"/>
      <c r="S544" s="36"/>
      <c r="T544" s="36"/>
      <c r="U544" s="36"/>
      <c r="V544" s="36"/>
      <c r="W544" s="36"/>
      <c r="X544" s="36"/>
      <c r="Y544" s="764" t="e">
        <f aca="true" t="shared" si="54" ref="Y544:AF544">(Y498+Y434+Y399+Y359+Y327+Y274+Y224+Y134+Y80+Y11)/10</f>
        <v>#REF!</v>
      </c>
      <c r="Z544" s="764" t="e">
        <f t="shared" si="54"/>
        <v>#REF!</v>
      </c>
      <c r="AA544" s="764" t="e">
        <f t="shared" si="54"/>
        <v>#REF!</v>
      </c>
      <c r="AB544" s="764" t="e">
        <f t="shared" si="54"/>
        <v>#REF!</v>
      </c>
      <c r="AC544" s="764" t="e">
        <f t="shared" si="54"/>
        <v>#REF!</v>
      </c>
      <c r="AD544" s="764" t="e">
        <f t="shared" si="54"/>
        <v>#REF!</v>
      </c>
      <c r="AE544" s="764" t="e">
        <f t="shared" si="54"/>
        <v>#REF!</v>
      </c>
      <c r="AF544" s="764" t="e">
        <f t="shared" si="54"/>
        <v>#REF!</v>
      </c>
      <c r="AG544" s="658"/>
    </row>
    <row r="545" spans="1:33" s="4" customFormat="1" ht="22.5" customHeight="1">
      <c r="A545" s="35"/>
      <c r="B545" s="36"/>
      <c r="C545" s="36"/>
      <c r="D545" s="36"/>
      <c r="E545" s="36"/>
      <c r="F545" s="36"/>
      <c r="G545" s="36"/>
      <c r="H545" s="10"/>
      <c r="I545" s="10"/>
      <c r="J545" s="10"/>
      <c r="K545" s="10"/>
      <c r="L545" s="10"/>
      <c r="M545" s="10"/>
      <c r="N545" s="10"/>
      <c r="O545" s="10"/>
      <c r="P545" s="10"/>
      <c r="Q545" s="8" t="e">
        <f>#REF!*P545/1000</f>
        <v>#REF!</v>
      </c>
      <c r="R545" s="35"/>
      <c r="S545" s="36"/>
      <c r="T545" s="36"/>
      <c r="U545" s="36"/>
      <c r="V545" s="36"/>
      <c r="W545" s="36"/>
      <c r="X545" s="36"/>
      <c r="Y545" s="764">
        <f aca="true" t="shared" si="55" ref="Y545:AF545">(Y538+Y490+Y422+Y391+Y348+Y319+Y265+Y203+Y122+Y64)/10</f>
        <v>9.036750000000001</v>
      </c>
      <c r="Z545" s="764">
        <f t="shared" si="55"/>
        <v>0.889961111111111</v>
      </c>
      <c r="AA545" s="764">
        <f t="shared" si="55"/>
        <v>17.290399999999998</v>
      </c>
      <c r="AB545" s="764">
        <f t="shared" si="55"/>
        <v>0.6902152777777778</v>
      </c>
      <c r="AC545" s="764">
        <f t="shared" si="55"/>
        <v>136.17952777777776</v>
      </c>
      <c r="AD545" s="764">
        <f t="shared" si="55"/>
        <v>123.75771666666665</v>
      </c>
      <c r="AE545" s="764">
        <f t="shared" si="55"/>
        <v>51.596988888888895</v>
      </c>
      <c r="AF545" s="764">
        <f t="shared" si="55"/>
        <v>11.327851388888888</v>
      </c>
      <c r="AG545" s="688"/>
    </row>
    <row r="546" spans="1:33" s="4" customFormat="1" ht="22.5" customHeight="1">
      <c r="A546" s="35"/>
      <c r="B546" s="36"/>
      <c r="C546" s="36"/>
      <c r="D546" s="36"/>
      <c r="E546" s="36"/>
      <c r="F546" s="36"/>
      <c r="G546" s="36"/>
      <c r="H546" s="16"/>
      <c r="I546" s="16"/>
      <c r="J546" s="16"/>
      <c r="K546" s="16"/>
      <c r="L546" s="16"/>
      <c r="M546" s="16"/>
      <c r="N546" s="16"/>
      <c r="O546" s="16"/>
      <c r="P546" s="65">
        <v>356.71</v>
      </c>
      <c r="Q546" s="8" t="e">
        <f>#REF!*P546/1000</f>
        <v>#REF!</v>
      </c>
      <c r="R546" s="35"/>
      <c r="S546" s="36"/>
      <c r="T546" s="36"/>
      <c r="U546" s="36"/>
      <c r="V546" s="36"/>
      <c r="W546" s="36"/>
      <c r="X546" s="36"/>
      <c r="Y546" s="764" t="e">
        <f aca="true" t="shared" si="56" ref="Y546:AF546">(Y542+Y493+Y426+Y394+Y354+Y322+Y269+Y213+Y128+Y69)/10</f>
        <v>#REF!</v>
      </c>
      <c r="Z546" s="764" t="e">
        <f t="shared" si="56"/>
        <v>#REF!</v>
      </c>
      <c r="AA546" s="764" t="e">
        <f t="shared" si="56"/>
        <v>#REF!</v>
      </c>
      <c r="AB546" s="764" t="e">
        <f t="shared" si="56"/>
        <v>#REF!</v>
      </c>
      <c r="AC546" s="764" t="e">
        <f t="shared" si="56"/>
        <v>#REF!</v>
      </c>
      <c r="AD546" s="764" t="e">
        <f t="shared" si="56"/>
        <v>#REF!</v>
      </c>
      <c r="AE546" s="764" t="e">
        <f t="shared" si="56"/>
        <v>#REF!</v>
      </c>
      <c r="AF546" s="764" t="e">
        <f t="shared" si="56"/>
        <v>#REF!</v>
      </c>
      <c r="AG546" s="696"/>
    </row>
    <row r="547" spans="1:33" s="4" customFormat="1" ht="24.75" customHeight="1">
      <c r="A547" s="35"/>
      <c r="B547" s="36"/>
      <c r="C547" s="36"/>
      <c r="D547" s="36"/>
      <c r="E547" s="36"/>
      <c r="F547" s="36"/>
      <c r="G547" s="36"/>
      <c r="H547" s="7">
        <v>6</v>
      </c>
      <c r="I547" s="7">
        <v>0.04</v>
      </c>
      <c r="J547" s="7">
        <v>0</v>
      </c>
      <c r="K547" s="7">
        <v>0.24</v>
      </c>
      <c r="L547" s="7">
        <v>15</v>
      </c>
      <c r="M547" s="7">
        <v>16.53</v>
      </c>
      <c r="N547" s="7">
        <v>10.2</v>
      </c>
      <c r="O547" s="7">
        <v>2.41</v>
      </c>
      <c r="P547" s="10"/>
      <c r="Q547" s="38">
        <f>C327*P547/1000</f>
        <v>0</v>
      </c>
      <c r="R547" s="35"/>
      <c r="S547" s="36"/>
      <c r="T547" s="36"/>
      <c r="U547" s="36"/>
      <c r="V547" s="36"/>
      <c r="W547" s="36"/>
      <c r="X547" s="36"/>
      <c r="Y547" s="649"/>
      <c r="Z547" s="649"/>
      <c r="AA547" s="649"/>
      <c r="AB547" s="649"/>
      <c r="AC547" s="649"/>
      <c r="AD547" s="649"/>
      <c r="AE547" s="649"/>
      <c r="AF547" s="649"/>
      <c r="AG547" s="688"/>
    </row>
    <row r="548" spans="1:33" s="4" customFormat="1" ht="24.75" customHeight="1">
      <c r="A548" s="35"/>
      <c r="B548" s="36"/>
      <c r="C548" s="36"/>
      <c r="D548" s="36"/>
      <c r="E548" s="36"/>
      <c r="F548" s="36"/>
      <c r="G548" s="36"/>
      <c r="H548" s="24"/>
      <c r="I548" s="24"/>
      <c r="J548" s="24"/>
      <c r="K548" s="24"/>
      <c r="L548" s="24"/>
      <c r="M548" s="24"/>
      <c r="N548" s="24"/>
      <c r="O548" s="24"/>
      <c r="P548" s="8">
        <v>15</v>
      </c>
      <c r="Q548" s="38">
        <f>P548</f>
        <v>15</v>
      </c>
      <c r="R548" s="35"/>
      <c r="S548" s="36"/>
      <c r="T548" s="36"/>
      <c r="U548" s="36"/>
      <c r="V548" s="36"/>
      <c r="W548" s="36"/>
      <c r="X548" s="36"/>
      <c r="Y548" s="604"/>
      <c r="Z548" s="604"/>
      <c r="AA548" s="604"/>
      <c r="AB548" s="604"/>
      <c r="AC548" s="604"/>
      <c r="AD548" s="604"/>
      <c r="AE548" s="604"/>
      <c r="AF548" s="604"/>
      <c r="AG548" s="658"/>
    </row>
    <row r="549" spans="1:33" s="4" customFormat="1" ht="24.75" customHeight="1">
      <c r="A549" s="35"/>
      <c r="B549" s="36"/>
      <c r="C549" s="36"/>
      <c r="D549" s="36"/>
      <c r="E549" s="36"/>
      <c r="F549" s="36"/>
      <c r="G549" s="36"/>
      <c r="H549" s="7">
        <v>0</v>
      </c>
      <c r="I549" s="7">
        <v>0.075</v>
      </c>
      <c r="J549" s="7">
        <v>0</v>
      </c>
      <c r="K549" s="7">
        <v>0</v>
      </c>
      <c r="L549" s="7">
        <v>3.0749999999999993</v>
      </c>
      <c r="M549" s="7">
        <v>9.975</v>
      </c>
      <c r="N549" s="7">
        <v>3</v>
      </c>
      <c r="O549" s="7">
        <v>0.075</v>
      </c>
      <c r="P549" s="10">
        <v>40.3</v>
      </c>
      <c r="Q549" s="38">
        <f>P549*C328/1000</f>
        <v>0</v>
      </c>
      <c r="R549" s="35"/>
      <c r="S549" s="36"/>
      <c r="T549" s="36"/>
      <c r="U549" s="36"/>
      <c r="V549" s="36"/>
      <c r="W549" s="36"/>
      <c r="X549" s="36"/>
      <c r="Y549" s="649"/>
      <c r="Z549" s="649"/>
      <c r="AA549" s="649"/>
      <c r="AB549" s="649"/>
      <c r="AC549" s="649"/>
      <c r="AD549" s="649"/>
      <c r="AE549" s="649"/>
      <c r="AF549" s="649"/>
      <c r="AG549" s="696"/>
    </row>
    <row r="550" spans="1:33" s="4" customFormat="1" ht="24.75" customHeight="1">
      <c r="A550" s="35"/>
      <c r="B550" s="36"/>
      <c r="C550" s="36"/>
      <c r="D550" s="36"/>
      <c r="E550" s="36"/>
      <c r="F550" s="36"/>
      <c r="G550" s="36"/>
      <c r="H550" s="691"/>
      <c r="I550" s="691"/>
      <c r="J550" s="691"/>
      <c r="K550" s="691"/>
      <c r="L550" s="691"/>
      <c r="M550" s="691"/>
      <c r="N550" s="691"/>
      <c r="O550" s="691"/>
      <c r="P550" s="10"/>
      <c r="Q550" s="38"/>
      <c r="R550" s="35"/>
      <c r="S550" s="36"/>
      <c r="T550" s="36"/>
      <c r="U550" s="36"/>
      <c r="V550" s="36"/>
      <c r="W550" s="36"/>
      <c r="X550" s="36"/>
      <c r="Y550" s="649"/>
      <c r="Z550" s="649"/>
      <c r="AA550" s="649"/>
      <c r="AB550" s="649"/>
      <c r="AC550" s="649"/>
      <c r="AD550" s="649"/>
      <c r="AE550" s="649"/>
      <c r="AF550" s="649"/>
      <c r="AG550" s="696"/>
    </row>
    <row r="551" spans="1:33" s="4" customFormat="1" ht="24.75" customHeight="1">
      <c r="A551" s="35"/>
      <c r="B551" s="36"/>
      <c r="C551" s="36"/>
      <c r="D551" s="36"/>
      <c r="E551" s="36"/>
      <c r="F551" s="36"/>
      <c r="G551" s="36"/>
      <c r="H551" s="38">
        <v>0</v>
      </c>
      <c r="I551" s="38">
        <v>0.045000000000000005</v>
      </c>
      <c r="J551" s="38">
        <v>0</v>
      </c>
      <c r="K551" s="38">
        <v>0.3499999999999999</v>
      </c>
      <c r="L551" s="38">
        <v>8.600000000000001</v>
      </c>
      <c r="M551" s="38">
        <v>38.6</v>
      </c>
      <c r="N551" s="38">
        <v>11.499999999999996</v>
      </c>
      <c r="O551" s="38">
        <v>0.9500000000000003</v>
      </c>
      <c r="P551" s="10">
        <v>32.5</v>
      </c>
      <c r="Q551" s="38">
        <f>P551*C329/1000</f>
        <v>0</v>
      </c>
      <c r="R551" s="35"/>
      <c r="S551" s="36"/>
      <c r="T551" s="36"/>
      <c r="U551" s="36"/>
      <c r="V551" s="36"/>
      <c r="W551" s="36"/>
      <c r="X551" s="36"/>
      <c r="Y551" s="649"/>
      <c r="Z551" s="649"/>
      <c r="AA551" s="649"/>
      <c r="AB551" s="649"/>
      <c r="AC551" s="649"/>
      <c r="AD551" s="649"/>
      <c r="AE551" s="649"/>
      <c r="AF551" s="649"/>
      <c r="AG551" s="696"/>
    </row>
    <row r="552" spans="1:33" s="4" customFormat="1" ht="21" customHeight="1">
      <c r="A552" s="35"/>
      <c r="B552" s="36"/>
      <c r="C552" s="36"/>
      <c r="D552" s="36"/>
      <c r="E552" s="36"/>
      <c r="F552" s="36"/>
      <c r="G552" s="36"/>
      <c r="H552" s="659">
        <f aca="true" t="shared" si="57" ref="H552:O552">H553+H556+H555</f>
        <v>10.98</v>
      </c>
      <c r="I552" s="659">
        <f t="shared" si="57"/>
        <v>0.05733333333333333</v>
      </c>
      <c r="J552" s="659">
        <f t="shared" si="57"/>
        <v>8</v>
      </c>
      <c r="K552" s="659">
        <f t="shared" si="57"/>
        <v>0.45833333333333337</v>
      </c>
      <c r="L552" s="659">
        <f t="shared" si="57"/>
        <v>115.03333333333333</v>
      </c>
      <c r="M552" s="659">
        <f t="shared" si="57"/>
        <v>91.5</v>
      </c>
      <c r="N552" s="659">
        <f t="shared" si="57"/>
        <v>41.66666666666667</v>
      </c>
      <c r="O552" s="659">
        <f t="shared" si="57"/>
        <v>1.6216666666666668</v>
      </c>
      <c r="P552" s="659"/>
      <c r="Q552" s="660" t="e">
        <f>Q553+Q556+Q555</f>
        <v>#REF!</v>
      </c>
      <c r="R552" s="35"/>
      <c r="S552" s="36"/>
      <c r="T552" s="36"/>
      <c r="U552" s="36"/>
      <c r="V552" s="36"/>
      <c r="W552" s="36"/>
      <c r="X552" s="36"/>
      <c r="Y552" s="765"/>
      <c r="Z552" s="765"/>
      <c r="AA552" s="765"/>
      <c r="AB552" s="765"/>
      <c r="AC552" s="765"/>
      <c r="AD552" s="765"/>
      <c r="AE552" s="765"/>
      <c r="AF552" s="765"/>
      <c r="AG552" s="696"/>
    </row>
    <row r="553" spans="1:33" s="4" customFormat="1" ht="36.75" customHeight="1">
      <c r="A553" s="35"/>
      <c r="B553" s="36"/>
      <c r="C553" s="36"/>
      <c r="D553" s="36"/>
      <c r="E553" s="36"/>
      <c r="F553" s="36"/>
      <c r="G553" s="36"/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66">
        <v>250</v>
      </c>
      <c r="Q553" s="38" t="e">
        <f>#REF!*P553/1000</f>
        <v>#REF!</v>
      </c>
      <c r="R553" s="35"/>
      <c r="S553" s="36"/>
      <c r="T553" s="36"/>
      <c r="U553" s="36"/>
      <c r="V553" s="36"/>
      <c r="W553" s="36"/>
      <c r="X553" s="36"/>
      <c r="Y553" s="649"/>
      <c r="Z553" s="649"/>
      <c r="AA553" s="649"/>
      <c r="AB553" s="649"/>
      <c r="AC553" s="649"/>
      <c r="AD553" s="649"/>
      <c r="AE553" s="649"/>
      <c r="AF553" s="649"/>
      <c r="AG553" s="688"/>
    </row>
    <row r="554" spans="1:33" s="4" customFormat="1" ht="32.25" customHeight="1">
      <c r="A554" s="35"/>
      <c r="B554" s="36"/>
      <c r="C554" s="36"/>
      <c r="D554" s="36"/>
      <c r="E554" s="36"/>
      <c r="F554" s="36"/>
      <c r="G554" s="36"/>
      <c r="H554" s="580"/>
      <c r="I554" s="580"/>
      <c r="J554" s="580"/>
      <c r="K554" s="580"/>
      <c r="L554" s="580"/>
      <c r="M554" s="580"/>
      <c r="N554" s="580"/>
      <c r="O554" s="580"/>
      <c r="P554" s="7"/>
      <c r="Q554" s="7"/>
      <c r="R554" s="35"/>
      <c r="S554" s="36"/>
      <c r="T554" s="36"/>
      <c r="U554" s="36"/>
      <c r="V554" s="36"/>
      <c r="W554" s="36"/>
      <c r="X554" s="36"/>
      <c r="Y554" s="649"/>
      <c r="Z554" s="649"/>
      <c r="AA554" s="649"/>
      <c r="AB554" s="649"/>
      <c r="AC554" s="649"/>
      <c r="AD554" s="649"/>
      <c r="AE554" s="649"/>
      <c r="AF554" s="649"/>
      <c r="AG554" s="688"/>
    </row>
    <row r="555" spans="1:33" s="4" customFormat="1" ht="22.5" customHeight="1">
      <c r="A555" s="35"/>
      <c r="B555" s="36"/>
      <c r="C555" s="36"/>
      <c r="D555" s="36"/>
      <c r="E555" s="36"/>
      <c r="F555" s="36"/>
      <c r="G555" s="36"/>
      <c r="H555" s="582">
        <v>10.5</v>
      </c>
      <c r="I555" s="7">
        <v>0.03333333333333333</v>
      </c>
      <c r="J555" s="582">
        <v>0</v>
      </c>
      <c r="K555" s="7">
        <v>0.45833333333333337</v>
      </c>
      <c r="L555" s="582">
        <v>15.833333333333334</v>
      </c>
      <c r="M555" s="582">
        <v>15.500000000000002</v>
      </c>
      <c r="N555" s="582">
        <v>29.666666666666668</v>
      </c>
      <c r="O555" s="582">
        <v>1.5416666666666667</v>
      </c>
      <c r="P555" s="10">
        <v>66</v>
      </c>
      <c r="Q555" s="38">
        <f>C332*P555/1000</f>
        <v>0</v>
      </c>
      <c r="R555" s="35"/>
      <c r="S555" s="36"/>
      <c r="T555" s="36"/>
      <c r="U555" s="36"/>
      <c r="V555" s="36"/>
      <c r="W555" s="36"/>
      <c r="X555" s="36"/>
      <c r="Y555" s="649"/>
      <c r="Z555" s="649"/>
      <c r="AA555" s="649"/>
      <c r="AB555" s="649"/>
      <c r="AC555" s="649"/>
      <c r="AD555" s="649"/>
      <c r="AE555" s="649"/>
      <c r="AF555" s="649"/>
      <c r="AG555" s="696"/>
    </row>
    <row r="556" spans="1:33" s="4" customFormat="1" ht="22.5" customHeight="1">
      <c r="A556" s="35"/>
      <c r="B556" s="36"/>
      <c r="C556" s="36"/>
      <c r="D556" s="36"/>
      <c r="E556" s="36"/>
      <c r="F556" s="36"/>
      <c r="G556" s="36"/>
      <c r="H556" s="38">
        <v>0.48</v>
      </c>
      <c r="I556" s="38">
        <v>0.024</v>
      </c>
      <c r="J556" s="38">
        <v>8</v>
      </c>
      <c r="K556" s="38">
        <v>0</v>
      </c>
      <c r="L556" s="38">
        <v>99.2</v>
      </c>
      <c r="M556" s="38">
        <v>76</v>
      </c>
      <c r="N556" s="38">
        <v>12</v>
      </c>
      <c r="O556" s="38">
        <v>0.08</v>
      </c>
      <c r="P556" s="10">
        <v>10</v>
      </c>
      <c r="Q556" s="38">
        <f>P556</f>
        <v>10</v>
      </c>
      <c r="R556" s="35"/>
      <c r="S556" s="36"/>
      <c r="T556" s="36"/>
      <c r="U556" s="36"/>
      <c r="V556" s="36"/>
      <c r="W556" s="36"/>
      <c r="X556" s="36"/>
      <c r="Y556" s="649"/>
      <c r="Z556" s="649"/>
      <c r="AA556" s="649"/>
      <c r="AB556" s="649"/>
      <c r="AC556" s="649"/>
      <c r="AD556" s="649"/>
      <c r="AE556" s="649"/>
      <c r="AF556" s="649"/>
      <c r="AG556" s="651"/>
    </row>
    <row r="557" spans="1:33" s="4" customFormat="1" ht="22.5" customHeight="1">
      <c r="A557" s="35"/>
      <c r="B557" s="36"/>
      <c r="C557" s="36"/>
      <c r="D557" s="36"/>
      <c r="E557" s="36"/>
      <c r="F557" s="36"/>
      <c r="G557" s="36"/>
      <c r="H557" s="680">
        <f aca="true" t="shared" si="58" ref="H557:O557">H512+H552</f>
        <v>28.190833333333334</v>
      </c>
      <c r="I557" s="680">
        <f t="shared" si="58"/>
        <v>0.433</v>
      </c>
      <c r="J557" s="680">
        <f t="shared" si="58"/>
        <v>33.6175</v>
      </c>
      <c r="K557" s="680">
        <f t="shared" si="58"/>
        <v>5.4624999999999995</v>
      </c>
      <c r="L557" s="680">
        <f t="shared" si="58"/>
        <v>222.87833333333333</v>
      </c>
      <c r="M557" s="680">
        <f t="shared" si="58"/>
        <v>387.17550000000006</v>
      </c>
      <c r="N557" s="680">
        <f t="shared" si="58"/>
        <v>133.76666666666668</v>
      </c>
      <c r="O557" s="680">
        <f t="shared" si="58"/>
        <v>7.262833333333334</v>
      </c>
      <c r="P557" s="575"/>
      <c r="Q557" s="697" t="e">
        <f>Q512+Q552</f>
        <v>#REF!</v>
      </c>
      <c r="R557" s="35"/>
      <c r="S557" s="36"/>
      <c r="T557" s="36"/>
      <c r="U557" s="36"/>
      <c r="V557" s="36"/>
      <c r="W557" s="36"/>
      <c r="X557" s="36"/>
      <c r="Y557" s="649"/>
      <c r="Z557" s="649"/>
      <c r="AA557" s="649"/>
      <c r="AB557" s="649"/>
      <c r="AC557" s="649"/>
      <c r="AD557" s="649"/>
      <c r="AE557" s="649"/>
      <c r="AF557" s="649"/>
      <c r="AG557" s="651"/>
    </row>
    <row r="558" spans="1:33" s="4" customFormat="1" ht="24.75" customHeight="1">
      <c r="A558" s="35"/>
      <c r="B558" s="36"/>
      <c r="C558" s="36"/>
      <c r="D558" s="36"/>
      <c r="E558" s="36"/>
      <c r="F558" s="36"/>
      <c r="G558" s="36"/>
      <c r="H558" s="41"/>
      <c r="I558" s="41"/>
      <c r="J558" s="764"/>
      <c r="K558" s="764"/>
      <c r="L558" s="764"/>
      <c r="M558" s="764"/>
      <c r="N558" s="764"/>
      <c r="O558" s="764"/>
      <c r="P558" s="741">
        <v>12.48</v>
      </c>
      <c r="Q558" s="766" t="e">
        <f>P558*#REF!/1000</f>
        <v>#REF!</v>
      </c>
      <c r="R558" s="35"/>
      <c r="S558" s="36"/>
      <c r="T558" s="36"/>
      <c r="U558" s="36"/>
      <c r="V558" s="36"/>
      <c r="W558" s="36"/>
      <c r="X558" s="36"/>
      <c r="Y558" s="649"/>
      <c r="Z558" s="649"/>
      <c r="AA558" s="649"/>
      <c r="AB558" s="649"/>
      <c r="AC558" s="649"/>
      <c r="AD558" s="649"/>
      <c r="AE558" s="649"/>
      <c r="AF558" s="649"/>
      <c r="AG558" s="688"/>
    </row>
    <row r="559" spans="1:33" s="4" customFormat="1" ht="24.75" customHeight="1">
      <c r="A559" s="35"/>
      <c r="B559" s="36"/>
      <c r="C559" s="36"/>
      <c r="D559" s="36"/>
      <c r="E559" s="36"/>
      <c r="F559" s="36"/>
      <c r="G559" s="36"/>
      <c r="H559" s="764" t="e">
        <f aca="true" t="shared" si="59" ref="H559:O559">(H512+H448+H418+H373+H341+H293+H243+H155+H94+H11)/10</f>
        <v>#REF!</v>
      </c>
      <c r="I559" s="764" t="e">
        <f t="shared" si="59"/>
        <v>#REF!</v>
      </c>
      <c r="J559" s="764" t="e">
        <f t="shared" si="59"/>
        <v>#REF!</v>
      </c>
      <c r="K559" s="764" t="e">
        <f t="shared" si="59"/>
        <v>#REF!</v>
      </c>
      <c r="L559" s="764" t="e">
        <f t="shared" si="59"/>
        <v>#REF!</v>
      </c>
      <c r="M559" s="764" t="e">
        <f t="shared" si="59"/>
        <v>#REF!</v>
      </c>
      <c r="N559" s="764" t="e">
        <f t="shared" si="59"/>
        <v>#REF!</v>
      </c>
      <c r="O559" s="764" t="e">
        <f t="shared" si="59"/>
        <v>#REF!</v>
      </c>
      <c r="P559" s="486"/>
      <c r="Q559" s="87" t="e">
        <f>(Q512+Q448+Q418+Q373+Q341+Q293+Q243+Q155+Q94+Q11+Q558)/10</f>
        <v>#REF!</v>
      </c>
      <c r="R559" s="35"/>
      <c r="S559" s="36"/>
      <c r="T559" s="36"/>
      <c r="U559" s="36"/>
      <c r="V559" s="36"/>
      <c r="W559" s="36"/>
      <c r="X559" s="36"/>
      <c r="Y559" s="649"/>
      <c r="Z559" s="649"/>
      <c r="AA559" s="649"/>
      <c r="AB559" s="649"/>
      <c r="AC559" s="649"/>
      <c r="AD559" s="649"/>
      <c r="AE559" s="649"/>
      <c r="AF559" s="649"/>
      <c r="AG559" s="688"/>
    </row>
    <row r="560" spans="1:33" s="4" customFormat="1" ht="24.75" customHeight="1">
      <c r="A560" s="35"/>
      <c r="B560" s="36"/>
      <c r="C560" s="36"/>
      <c r="D560" s="36"/>
      <c r="E560" s="36"/>
      <c r="F560" s="36"/>
      <c r="G560" s="36"/>
      <c r="H560" s="764">
        <f>(H552+H504+H439+H406+H362+H333+H279+H229+O130+H72)/10</f>
        <v>8.453142857142858</v>
      </c>
      <c r="I560" s="764">
        <f>(I552+I504+I439+I406+I362+I333+I279+I229+P130+I72)/10</f>
        <v>0.8814761904761905</v>
      </c>
      <c r="J560" s="764">
        <f>(J552+J504+J439+J406+J362+J333+J279+J229+Q130+J72)/10</f>
        <v>15.628914285714284</v>
      </c>
      <c r="K560" s="764" t="e">
        <f>(K552+K504+K439+K406+K362+K333+K279+K229+#REF!+K72)/10</f>
        <v>#REF!</v>
      </c>
      <c r="L560" s="764" t="e">
        <f>(L552+L504+L439+L406+L362+L333+L279+L229+#REF!+L72)/10</f>
        <v>#REF!</v>
      </c>
      <c r="M560" s="764" t="e">
        <f>(M552+M504+M439+M406+M362+M333+M279+M229+#REF!+M72)/10</f>
        <v>#REF!</v>
      </c>
      <c r="N560" s="764" t="e">
        <f>(N552+N504+N439+N406+N362+N333+N279+N229+#REF!+N72)/10</f>
        <v>#REF!</v>
      </c>
      <c r="O560" s="764" t="e">
        <f>(O552+O504+O439+O406+O362+O333+O279+O229+#REF!+O72)/10</f>
        <v>#REF!</v>
      </c>
      <c r="P560" s="767"/>
      <c r="Q560" s="764" t="e">
        <f>(Q552+Q504+Q439+Q406+Q362+Q333+Q279+Q229+#REF!+Q72)/10</f>
        <v>#REF!</v>
      </c>
      <c r="R560" s="35"/>
      <c r="S560" s="36"/>
      <c r="T560" s="36"/>
      <c r="U560" s="36"/>
      <c r="V560" s="36"/>
      <c r="W560" s="36"/>
      <c r="X560" s="36"/>
      <c r="Y560" s="649"/>
      <c r="Z560" s="649"/>
      <c r="AA560" s="649"/>
      <c r="AB560" s="649"/>
      <c r="AC560" s="649"/>
      <c r="AD560" s="649"/>
      <c r="AE560" s="649"/>
      <c r="AF560" s="649"/>
      <c r="AG560" s="651"/>
    </row>
    <row r="561" spans="1:33" s="4" customFormat="1" ht="24.75" customHeight="1">
      <c r="A561" s="35"/>
      <c r="B561" s="36"/>
      <c r="C561" s="36"/>
      <c r="D561" s="36"/>
      <c r="E561" s="36"/>
      <c r="F561" s="36"/>
      <c r="G561" s="36"/>
      <c r="H561" s="764" t="e">
        <f aca="true" t="shared" si="60" ref="H561:O561">(H557+H507+H443+H409+H368+H336+H288+H238+H138+H83)/10</f>
        <v>#REF!</v>
      </c>
      <c r="I561" s="764" t="e">
        <f t="shared" si="60"/>
        <v>#REF!</v>
      </c>
      <c r="J561" s="764" t="e">
        <f t="shared" si="60"/>
        <v>#REF!</v>
      </c>
      <c r="K561" s="764" t="e">
        <f t="shared" si="60"/>
        <v>#REF!</v>
      </c>
      <c r="L561" s="764" t="e">
        <f t="shared" si="60"/>
        <v>#REF!</v>
      </c>
      <c r="M561" s="764" t="e">
        <f t="shared" si="60"/>
        <v>#REF!</v>
      </c>
      <c r="N561" s="764" t="e">
        <f t="shared" si="60"/>
        <v>#REF!</v>
      </c>
      <c r="O561" s="764" t="e">
        <f t="shared" si="60"/>
        <v>#REF!</v>
      </c>
      <c r="P561" s="486"/>
      <c r="Q561" s="87" t="e">
        <f>(Q557+Q507+Q443+Q409+Q368+Q336+Q288+Q238+Q138+Q83+Q558)/10</f>
        <v>#REF!</v>
      </c>
      <c r="R561" s="35"/>
      <c r="S561" s="36"/>
      <c r="T561" s="36"/>
      <c r="U561" s="36"/>
      <c r="V561" s="36"/>
      <c r="W561" s="36"/>
      <c r="X561" s="36"/>
      <c r="Y561" s="649"/>
      <c r="Z561" s="649"/>
      <c r="AA561" s="649"/>
      <c r="AB561" s="649"/>
      <c r="AC561" s="649"/>
      <c r="AD561" s="649"/>
      <c r="AE561" s="649"/>
      <c r="AF561" s="649"/>
      <c r="AG561" s="688"/>
    </row>
    <row r="562" spans="1:33" s="4" customFormat="1" ht="15.75" customHeight="1">
      <c r="A562" s="35"/>
      <c r="B562" s="36"/>
      <c r="C562" s="36"/>
      <c r="D562" s="36"/>
      <c r="E562" s="36"/>
      <c r="F562" s="36"/>
      <c r="G562" s="36"/>
      <c r="H562" s="649"/>
      <c r="I562" s="649"/>
      <c r="J562" s="649"/>
      <c r="K562" s="649"/>
      <c r="L562" s="649"/>
      <c r="M562" s="649"/>
      <c r="N562" s="649"/>
      <c r="O562" s="649"/>
      <c r="P562" s="22"/>
      <c r="Q562" s="768"/>
      <c r="R562" s="35"/>
      <c r="S562" s="36"/>
      <c r="T562" s="36"/>
      <c r="U562" s="36"/>
      <c r="V562" s="36"/>
      <c r="W562" s="36"/>
      <c r="X562" s="36"/>
      <c r="Y562" s="649"/>
      <c r="Z562" s="649"/>
      <c r="AA562" s="649"/>
      <c r="AB562" s="649"/>
      <c r="AC562" s="649"/>
      <c r="AD562" s="649"/>
      <c r="AE562" s="649"/>
      <c r="AF562" s="649"/>
      <c r="AG562" s="674"/>
    </row>
    <row r="563" spans="1:45" s="4" customFormat="1" ht="24.75" customHeight="1">
      <c r="A563" s="35"/>
      <c r="B563" s="36"/>
      <c r="C563" s="36"/>
      <c r="D563" s="36"/>
      <c r="E563" s="36"/>
      <c r="F563" s="36"/>
      <c r="G563" s="36"/>
      <c r="H563" s="604"/>
      <c r="I563" s="604"/>
      <c r="J563" s="604"/>
      <c r="K563" s="604"/>
      <c r="L563" s="604"/>
      <c r="M563" s="604"/>
      <c r="N563" s="604"/>
      <c r="O563" s="604"/>
      <c r="P563" s="22"/>
      <c r="Q563" s="768"/>
      <c r="R563" s="35"/>
      <c r="S563" s="36"/>
      <c r="T563" s="36"/>
      <c r="U563" s="36"/>
      <c r="V563" s="36"/>
      <c r="W563" s="36"/>
      <c r="X563" s="36"/>
      <c r="Y563" s="649"/>
      <c r="Z563" s="649"/>
      <c r="AA563" s="649"/>
      <c r="AB563" s="649"/>
      <c r="AC563" s="649"/>
      <c r="AD563" s="649"/>
      <c r="AE563" s="649"/>
      <c r="AF563" s="649"/>
      <c r="AG563" s="688"/>
      <c r="AM563" s="40"/>
      <c r="AN563" s="40"/>
      <c r="AO563" s="40"/>
      <c r="AP563" s="40"/>
      <c r="AQ563" s="40"/>
      <c r="AR563" s="40"/>
      <c r="AS563" s="40"/>
    </row>
    <row r="564" spans="1:45" s="4" customFormat="1" ht="18" customHeight="1">
      <c r="A564" s="35"/>
      <c r="B564" s="36"/>
      <c r="C564" s="36"/>
      <c r="D564" s="36"/>
      <c r="E564" s="36"/>
      <c r="F564" s="36"/>
      <c r="G564" s="36"/>
      <c r="H564" s="649"/>
      <c r="I564" s="649"/>
      <c r="J564" s="649"/>
      <c r="K564" s="649"/>
      <c r="L564" s="649"/>
      <c r="M564" s="649"/>
      <c r="N564" s="649"/>
      <c r="O564" s="649"/>
      <c r="P564" s="22"/>
      <c r="Q564" s="768"/>
      <c r="R564" s="35"/>
      <c r="S564" s="36"/>
      <c r="T564" s="36"/>
      <c r="U564" s="36"/>
      <c r="V564" s="36"/>
      <c r="W564" s="36"/>
      <c r="X564" s="36"/>
      <c r="Y564" s="649"/>
      <c r="Z564" s="649"/>
      <c r="AA564" s="649"/>
      <c r="AB564" s="649"/>
      <c r="AC564" s="649"/>
      <c r="AD564" s="649"/>
      <c r="AE564" s="649"/>
      <c r="AF564" s="649"/>
      <c r="AG564" s="688"/>
      <c r="AH564" s="40"/>
      <c r="AI564" s="40"/>
      <c r="AJ564" s="40"/>
      <c r="AK564" s="40"/>
      <c r="AM564" s="20"/>
      <c r="AN564" s="20"/>
      <c r="AO564" s="20"/>
      <c r="AP564" s="20"/>
      <c r="AQ564" s="20"/>
      <c r="AR564" s="20"/>
      <c r="AS564" s="20"/>
    </row>
    <row r="565" spans="1:256" s="4" customFormat="1" ht="18" customHeight="1">
      <c r="A565" s="35"/>
      <c r="B565" s="36"/>
      <c r="C565" s="36"/>
      <c r="D565" s="36"/>
      <c r="E565" s="36"/>
      <c r="F565" s="36"/>
      <c r="G565" s="36"/>
      <c r="H565" s="649"/>
      <c r="I565" s="649"/>
      <c r="J565" s="649"/>
      <c r="K565" s="649"/>
      <c r="L565" s="649"/>
      <c r="M565" s="649"/>
      <c r="N565" s="649"/>
      <c r="O565" s="649"/>
      <c r="P565" s="22"/>
      <c r="Q565" s="768"/>
      <c r="R565" s="35"/>
      <c r="S565" s="36"/>
      <c r="T565" s="36"/>
      <c r="U565" s="36"/>
      <c r="V565" s="36"/>
      <c r="W565" s="36"/>
      <c r="X565" s="36"/>
      <c r="Y565" s="649"/>
      <c r="Z565" s="649"/>
      <c r="AA565" s="649"/>
      <c r="AB565" s="649"/>
      <c r="AC565" s="649"/>
      <c r="AD565" s="649"/>
      <c r="AE565" s="649"/>
      <c r="AF565" s="649"/>
      <c r="AG565" s="611"/>
      <c r="AH565" s="20"/>
      <c r="AI565" s="20"/>
      <c r="AJ565" s="20"/>
      <c r="AK565" s="20"/>
      <c r="AL565" s="40"/>
      <c r="AM565" s="20"/>
      <c r="AN565" s="20"/>
      <c r="AO565" s="20"/>
      <c r="AP565" s="20"/>
      <c r="AQ565" s="20"/>
      <c r="AR565" s="20"/>
      <c r="AS565" s="2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  <c r="DQ565" s="40"/>
      <c r="DR565" s="40"/>
      <c r="DS565" s="40"/>
      <c r="DT565" s="40"/>
      <c r="DU565" s="40"/>
      <c r="DV565" s="40"/>
      <c r="DW565" s="40"/>
      <c r="DX565" s="40"/>
      <c r="DY565" s="40"/>
      <c r="DZ565" s="40"/>
      <c r="EA565" s="40"/>
      <c r="EB565" s="40"/>
      <c r="EC565" s="40"/>
      <c r="ED565" s="40"/>
      <c r="EE565" s="40"/>
      <c r="EF565" s="40"/>
      <c r="EG565" s="40"/>
      <c r="EH565" s="40"/>
      <c r="EI565" s="40"/>
      <c r="EJ565" s="40"/>
      <c r="EK565" s="40"/>
      <c r="EL565" s="40"/>
      <c r="EM565" s="40"/>
      <c r="EN565" s="40"/>
      <c r="EO565" s="40"/>
      <c r="EP565" s="40"/>
      <c r="EQ565" s="40"/>
      <c r="ER565" s="40"/>
      <c r="ES565" s="40"/>
      <c r="ET565" s="40"/>
      <c r="EU565" s="40"/>
      <c r="EV565" s="40"/>
      <c r="EW565" s="40"/>
      <c r="EX565" s="40"/>
      <c r="EY565" s="40"/>
      <c r="EZ565" s="40"/>
      <c r="FA565" s="40"/>
      <c r="FB565" s="40"/>
      <c r="FC565" s="40"/>
      <c r="FD565" s="40"/>
      <c r="FE565" s="40"/>
      <c r="FF565" s="40"/>
      <c r="FG565" s="40"/>
      <c r="FH565" s="40"/>
      <c r="FI565" s="40"/>
      <c r="FJ565" s="40"/>
      <c r="FK565" s="40"/>
      <c r="FL565" s="40"/>
      <c r="FM565" s="40"/>
      <c r="FN565" s="40"/>
      <c r="FO565" s="40"/>
      <c r="FP565" s="40"/>
      <c r="FQ565" s="40"/>
      <c r="FR565" s="40"/>
      <c r="FS565" s="40"/>
      <c r="FT565" s="40"/>
      <c r="FU565" s="40"/>
      <c r="FV565" s="40"/>
      <c r="FW565" s="40"/>
      <c r="FX565" s="40"/>
      <c r="FY565" s="40"/>
      <c r="FZ565" s="40"/>
      <c r="GA565" s="40"/>
      <c r="GB565" s="40"/>
      <c r="GC565" s="40"/>
      <c r="GD565" s="40"/>
      <c r="GE565" s="40"/>
      <c r="GF565" s="40"/>
      <c r="GG565" s="40"/>
      <c r="GH565" s="40"/>
      <c r="GI565" s="40"/>
      <c r="GJ565" s="40"/>
      <c r="GK565" s="40"/>
      <c r="GL565" s="40"/>
      <c r="GM565" s="40"/>
      <c r="GN565" s="40"/>
      <c r="GO565" s="40"/>
      <c r="GP565" s="40"/>
      <c r="GQ565" s="40"/>
      <c r="GR565" s="40"/>
      <c r="GS565" s="40"/>
      <c r="GT565" s="40"/>
      <c r="GU565" s="40"/>
      <c r="GV565" s="40"/>
      <c r="GW565" s="40"/>
      <c r="GX565" s="40"/>
      <c r="GY565" s="40"/>
      <c r="GZ565" s="40"/>
      <c r="HA565" s="40"/>
      <c r="HB565" s="40"/>
      <c r="HC565" s="40"/>
      <c r="HD565" s="40"/>
      <c r="HE565" s="40"/>
      <c r="HF565" s="40"/>
      <c r="HG565" s="40"/>
      <c r="HH565" s="40"/>
      <c r="HI565" s="40"/>
      <c r="HJ565" s="40"/>
      <c r="HK565" s="40"/>
      <c r="HL565" s="40"/>
      <c r="HM565" s="40"/>
      <c r="HN565" s="40"/>
      <c r="HO565" s="40"/>
      <c r="HP565" s="40"/>
      <c r="HQ565" s="40"/>
      <c r="HR565" s="40"/>
      <c r="HS565" s="40"/>
      <c r="HT565" s="40"/>
      <c r="HU565" s="40"/>
      <c r="HV565" s="40"/>
      <c r="HW565" s="40"/>
      <c r="HX565" s="40"/>
      <c r="HY565" s="40"/>
      <c r="HZ565" s="40"/>
      <c r="IA565" s="40"/>
      <c r="IB565" s="40"/>
      <c r="IC565" s="40"/>
      <c r="ID565" s="40"/>
      <c r="IE565" s="40"/>
      <c r="IF565" s="40"/>
      <c r="IG565" s="40"/>
      <c r="IH565" s="40"/>
      <c r="II565" s="40"/>
      <c r="IJ565" s="40"/>
      <c r="IK565" s="40"/>
      <c r="IL565" s="40"/>
      <c r="IM565" s="40"/>
      <c r="IN565" s="40"/>
      <c r="IO565" s="40"/>
      <c r="IP565" s="40"/>
      <c r="IQ565" s="40"/>
      <c r="IR565" s="40"/>
      <c r="IS565" s="40"/>
      <c r="IT565" s="40"/>
      <c r="IU565" s="40"/>
      <c r="IV565" s="40"/>
    </row>
    <row r="566" spans="1:256" s="4" customFormat="1" ht="18" customHeight="1">
      <c r="A566" s="35"/>
      <c r="B566" s="36"/>
      <c r="C566" s="36"/>
      <c r="D566" s="36"/>
      <c r="E566" s="36"/>
      <c r="F566" s="36"/>
      <c r="G566" s="36"/>
      <c r="H566" s="649"/>
      <c r="I566" s="649"/>
      <c r="J566" s="649"/>
      <c r="K566" s="649"/>
      <c r="L566" s="649"/>
      <c r="M566" s="649"/>
      <c r="N566" s="649"/>
      <c r="O566" s="649"/>
      <c r="P566" s="22"/>
      <c r="Q566" s="768"/>
      <c r="R566" s="35"/>
      <c r="S566" s="36"/>
      <c r="T566" s="36"/>
      <c r="U566" s="36"/>
      <c r="V566" s="36"/>
      <c r="W566" s="36"/>
      <c r="X566" s="36"/>
      <c r="Y566" s="649"/>
      <c r="Z566" s="649"/>
      <c r="AA566" s="649"/>
      <c r="AB566" s="649"/>
      <c r="AC566" s="649"/>
      <c r="AD566" s="649"/>
      <c r="AE566" s="649"/>
      <c r="AF566" s="649"/>
      <c r="AG566" s="657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  <c r="HO566" s="20"/>
      <c r="HP566" s="20"/>
      <c r="HQ566" s="20"/>
      <c r="HR566" s="20"/>
      <c r="HS566" s="20"/>
      <c r="HT566" s="20"/>
      <c r="HU566" s="20"/>
      <c r="HV566" s="20"/>
      <c r="HW566" s="20"/>
      <c r="HX566" s="20"/>
      <c r="HY566" s="20"/>
      <c r="HZ566" s="20"/>
      <c r="IA566" s="20"/>
      <c r="IB566" s="20"/>
      <c r="IC566" s="20"/>
      <c r="ID566" s="20"/>
      <c r="IE566" s="20"/>
      <c r="IF566" s="20"/>
      <c r="IG566" s="20"/>
      <c r="IH566" s="20"/>
      <c r="II566" s="20"/>
      <c r="IJ566" s="20"/>
      <c r="IK566" s="20"/>
      <c r="IL566" s="20"/>
      <c r="IM566" s="20"/>
      <c r="IN566" s="20"/>
      <c r="IO566" s="20"/>
      <c r="IP566" s="20"/>
      <c r="IQ566" s="20"/>
      <c r="IR566" s="20"/>
      <c r="IS566" s="20"/>
      <c r="IT566" s="20"/>
      <c r="IU566" s="20"/>
      <c r="IV566" s="20"/>
    </row>
    <row r="567" spans="1:256" s="40" customFormat="1" ht="18" customHeight="1">
      <c r="A567" s="35"/>
      <c r="B567" s="36"/>
      <c r="C567" s="36"/>
      <c r="D567" s="36"/>
      <c r="E567" s="36"/>
      <c r="F567" s="36"/>
      <c r="G567" s="36"/>
      <c r="H567" s="765"/>
      <c r="I567" s="765"/>
      <c r="J567" s="765"/>
      <c r="K567" s="765"/>
      <c r="L567" s="765"/>
      <c r="M567" s="765"/>
      <c r="N567" s="765"/>
      <c r="O567" s="765"/>
      <c r="P567" s="22"/>
      <c r="Q567" s="768"/>
      <c r="R567" s="35"/>
      <c r="S567" s="36"/>
      <c r="T567" s="36"/>
      <c r="U567" s="36"/>
      <c r="V567" s="36"/>
      <c r="W567" s="36"/>
      <c r="X567" s="36"/>
      <c r="Y567" s="649"/>
      <c r="Z567" s="649"/>
      <c r="AA567" s="649"/>
      <c r="AB567" s="649"/>
      <c r="AC567" s="649"/>
      <c r="AD567" s="649"/>
      <c r="AE567" s="649"/>
      <c r="AF567" s="649"/>
      <c r="AG567" s="696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  <c r="HO567" s="20"/>
      <c r="HP567" s="20"/>
      <c r="HQ567" s="20"/>
      <c r="HR567" s="20"/>
      <c r="HS567" s="20"/>
      <c r="HT567" s="20"/>
      <c r="HU567" s="20"/>
      <c r="HV567" s="20"/>
      <c r="HW567" s="20"/>
      <c r="HX567" s="20"/>
      <c r="HY567" s="20"/>
      <c r="HZ567" s="20"/>
      <c r="IA567" s="20"/>
      <c r="IB567" s="20"/>
      <c r="IC567" s="20"/>
      <c r="ID567" s="20"/>
      <c r="IE567" s="20"/>
      <c r="IF567" s="20"/>
      <c r="IG567" s="20"/>
      <c r="IH567" s="20"/>
      <c r="II567" s="20"/>
      <c r="IJ567" s="20"/>
      <c r="IK567" s="20"/>
      <c r="IL567" s="20"/>
      <c r="IM567" s="20"/>
      <c r="IN567" s="20"/>
      <c r="IO567" s="20"/>
      <c r="IP567" s="20"/>
      <c r="IQ567" s="20"/>
      <c r="IR567" s="20"/>
      <c r="IS567" s="20"/>
      <c r="IT567" s="20"/>
      <c r="IU567" s="20"/>
      <c r="IV567" s="20"/>
    </row>
    <row r="568" ht="37.5" customHeight="1">
      <c r="AG568" s="696"/>
    </row>
    <row r="569" ht="30" customHeight="1">
      <c r="AG569" s="696"/>
    </row>
    <row r="570" ht="34.5" customHeight="1">
      <c r="AG570" s="662"/>
    </row>
    <row r="571" ht="19.5" customHeight="1">
      <c r="AG571" s="622"/>
    </row>
    <row r="572" ht="19.5" customHeight="1">
      <c r="AG572" s="667"/>
    </row>
    <row r="573" ht="15.75" customHeight="1">
      <c r="AG573" s="667"/>
    </row>
    <row r="574" ht="15.75" customHeight="1">
      <c r="AG574" s="667"/>
    </row>
    <row r="575" spans="17:33" ht="15.75" customHeight="1">
      <c r="Q575" s="769"/>
      <c r="AG575" s="667"/>
    </row>
    <row r="576" spans="17:33" ht="16.5" customHeight="1">
      <c r="Q576" s="769"/>
      <c r="AG576" s="674"/>
    </row>
    <row r="577" ht="16.5" customHeight="1">
      <c r="AG577" s="674"/>
    </row>
    <row r="578" ht="16.5" customHeight="1">
      <c r="AG578" s="667"/>
    </row>
    <row r="579" ht="16.5" customHeight="1">
      <c r="AG579" s="667"/>
    </row>
    <row r="580" spans="25:33" ht="16.5" customHeight="1">
      <c r="Y580" s="765"/>
      <c r="Z580" s="765"/>
      <c r="AA580" s="765"/>
      <c r="AB580" s="765"/>
      <c r="AC580" s="765"/>
      <c r="AD580" s="765"/>
      <c r="AE580" s="765"/>
      <c r="AF580" s="765"/>
      <c r="AG580" s="667"/>
    </row>
    <row r="581" spans="25:33" ht="16.5" customHeight="1">
      <c r="Y581" s="36"/>
      <c r="Z581" s="36"/>
      <c r="AA581" s="36"/>
      <c r="AB581" s="36"/>
      <c r="AC581" s="36"/>
      <c r="AD581" s="36"/>
      <c r="AE581" s="36"/>
      <c r="AF581" s="36"/>
      <c r="AG581" s="622"/>
    </row>
    <row r="582" spans="25:33" ht="16.5" customHeight="1">
      <c r="Y582" s="36"/>
      <c r="Z582" s="36"/>
      <c r="AA582" s="36"/>
      <c r="AB582" s="36"/>
      <c r="AC582" s="36"/>
      <c r="AD582" s="36"/>
      <c r="AE582" s="36"/>
      <c r="AF582" s="36"/>
      <c r="AG582" s="667"/>
    </row>
    <row r="583" ht="28.5" customHeight="1">
      <c r="AG583" s="667"/>
    </row>
    <row r="584" ht="16.5" customHeight="1">
      <c r="AG584" s="622"/>
    </row>
    <row r="585" ht="16.5" customHeight="1">
      <c r="AG585" s="622"/>
    </row>
    <row r="586" ht="16.5" customHeight="1">
      <c r="AG586" s="662"/>
    </row>
    <row r="587" ht="23.25" customHeight="1">
      <c r="AG587" s="662"/>
    </row>
    <row r="588" ht="16.5" customHeight="1">
      <c r="AG588" s="667"/>
    </row>
    <row r="589" ht="16.5" customHeight="1">
      <c r="AG589" s="622"/>
    </row>
    <row r="590" ht="23.25" customHeight="1">
      <c r="AG590" s="622"/>
    </row>
    <row r="591" ht="26.25" customHeight="1">
      <c r="AG591" s="622"/>
    </row>
    <row r="592" ht="48" customHeight="1">
      <c r="AG592" s="662"/>
    </row>
    <row r="593" ht="29.25" customHeight="1">
      <c r="AG593" s="688"/>
    </row>
    <row r="594" ht="19.5" customHeight="1">
      <c r="AG594" s="688"/>
    </row>
    <row r="595" spans="8:33" ht="32.25" customHeight="1">
      <c r="H595" s="765"/>
      <c r="I595" s="765"/>
      <c r="J595" s="765"/>
      <c r="K595" s="765"/>
      <c r="L595" s="765"/>
      <c r="M595" s="765"/>
      <c r="N595" s="765"/>
      <c r="O595" s="765"/>
      <c r="AG595" s="688"/>
    </row>
    <row r="596" spans="8:33" ht="30" customHeight="1"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AG596" s="674"/>
    </row>
    <row r="597" spans="8:33" ht="40.5" customHeight="1">
      <c r="H597" s="36"/>
      <c r="I597" s="36"/>
      <c r="J597" s="36"/>
      <c r="K597" s="36"/>
      <c r="L597" s="36"/>
      <c r="M597" s="36"/>
      <c r="N597" s="36"/>
      <c r="O597" s="36"/>
      <c r="P597" s="36"/>
      <c r="AG597" s="674"/>
    </row>
    <row r="598" spans="8:33" ht="22.5" customHeight="1">
      <c r="H598" s="36"/>
      <c r="I598" s="36"/>
      <c r="J598" s="36"/>
      <c r="K598" s="36"/>
      <c r="L598" s="36"/>
      <c r="M598" s="36"/>
      <c r="N598" s="36"/>
      <c r="O598" s="36"/>
      <c r="AG598" s="674"/>
    </row>
    <row r="599" ht="26.25" customHeight="1">
      <c r="AG599" s="674"/>
    </row>
    <row r="600" ht="19.5" customHeight="1">
      <c r="AG600" s="700"/>
    </row>
    <row r="601" ht="19.5" customHeight="1">
      <c r="AG601" s="622"/>
    </row>
    <row r="602" ht="21" customHeight="1">
      <c r="AG602" s="688"/>
    </row>
    <row r="603" ht="22.5" customHeight="1">
      <c r="AG603" s="688"/>
    </row>
    <row r="604" ht="21.75" customHeight="1">
      <c r="AG604" s="674"/>
    </row>
    <row r="605" ht="25.5" customHeight="1">
      <c r="AG605" s="674"/>
    </row>
    <row r="606" ht="25.5" customHeight="1">
      <c r="AG606" s="622"/>
    </row>
    <row r="607" ht="19.5" customHeight="1">
      <c r="AG607" s="674"/>
    </row>
    <row r="608" ht="26.25" customHeight="1">
      <c r="AG608" s="674"/>
    </row>
    <row r="609" ht="19.5" customHeight="1">
      <c r="AG609" s="674"/>
    </row>
    <row r="610" ht="21" customHeight="1">
      <c r="AG610" s="674"/>
    </row>
    <row r="611" ht="24" customHeight="1">
      <c r="AG611" s="674"/>
    </row>
    <row r="612" ht="24.75" customHeight="1">
      <c r="AG612" s="674"/>
    </row>
    <row r="613" ht="24.75" customHeight="1">
      <c r="AG613" s="674"/>
    </row>
    <row r="614" spans="33:45" ht="20.25" customHeight="1">
      <c r="AG614" s="674"/>
      <c r="AM614" s="19"/>
      <c r="AN614" s="19"/>
      <c r="AO614" s="19"/>
      <c r="AP614" s="19"/>
      <c r="AQ614" s="19"/>
      <c r="AR614" s="19"/>
      <c r="AS614" s="19"/>
    </row>
    <row r="615" spans="33:45" ht="16.5" customHeight="1">
      <c r="AG615" s="688"/>
      <c r="AH615" s="19"/>
      <c r="AI615" s="19"/>
      <c r="AJ615" s="19"/>
      <c r="AK615" s="19"/>
      <c r="AM615" s="19"/>
      <c r="AN615" s="19"/>
      <c r="AO615" s="19"/>
      <c r="AP615" s="19"/>
      <c r="AQ615" s="19"/>
      <c r="AR615" s="19"/>
      <c r="AS615" s="19"/>
    </row>
    <row r="616" spans="33:256" ht="38.25" customHeight="1">
      <c r="AG616" s="674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19"/>
      <c r="IL616" s="19"/>
      <c r="IM616" s="19"/>
      <c r="IN616" s="19"/>
      <c r="IO616" s="19"/>
      <c r="IP616" s="19"/>
      <c r="IQ616" s="19"/>
      <c r="IR616" s="19"/>
      <c r="IS616" s="19"/>
      <c r="IT616" s="19"/>
      <c r="IU616" s="19"/>
      <c r="IV616" s="19"/>
    </row>
    <row r="617" spans="33:256" ht="30.75" customHeight="1">
      <c r="AG617" s="688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19"/>
      <c r="IL617" s="19"/>
      <c r="IM617" s="19"/>
      <c r="IN617" s="19"/>
      <c r="IO617" s="19"/>
      <c r="IP617" s="19"/>
      <c r="IQ617" s="19"/>
      <c r="IR617" s="19"/>
      <c r="IS617" s="19"/>
      <c r="IT617" s="19"/>
      <c r="IU617" s="19"/>
      <c r="IV617" s="19"/>
    </row>
    <row r="618" spans="1:33" s="19" customFormat="1" ht="16.5" customHeight="1">
      <c r="A618" s="35"/>
      <c r="B618" s="36"/>
      <c r="C618" s="36"/>
      <c r="D618" s="36"/>
      <c r="E618" s="36"/>
      <c r="F618" s="36"/>
      <c r="G618" s="36"/>
      <c r="H618" s="649"/>
      <c r="I618" s="649"/>
      <c r="J618" s="649"/>
      <c r="K618" s="649"/>
      <c r="L618" s="649"/>
      <c r="M618" s="649"/>
      <c r="N618" s="649"/>
      <c r="O618" s="649"/>
      <c r="P618" s="22"/>
      <c r="Q618" s="768"/>
      <c r="R618" s="35"/>
      <c r="S618" s="36"/>
      <c r="T618" s="36"/>
      <c r="U618" s="36"/>
      <c r="V618" s="36"/>
      <c r="W618" s="36"/>
      <c r="X618" s="36"/>
      <c r="Y618" s="649"/>
      <c r="Z618" s="649"/>
      <c r="AA618" s="649"/>
      <c r="AB618" s="649"/>
      <c r="AC618" s="649"/>
      <c r="AD618" s="649"/>
      <c r="AE618" s="649"/>
      <c r="AF618" s="649"/>
      <c r="AG618" s="651"/>
    </row>
    <row r="619" spans="1:33" s="19" customFormat="1" ht="19.5" customHeight="1">
      <c r="A619" s="35"/>
      <c r="B619" s="36"/>
      <c r="C619" s="36"/>
      <c r="D619" s="36"/>
      <c r="E619" s="36"/>
      <c r="F619" s="36"/>
      <c r="G619" s="36"/>
      <c r="H619" s="649"/>
      <c r="I619" s="649"/>
      <c r="J619" s="649"/>
      <c r="K619" s="649"/>
      <c r="L619" s="649"/>
      <c r="M619" s="649"/>
      <c r="N619" s="649"/>
      <c r="O619" s="649"/>
      <c r="P619" s="22"/>
      <c r="Q619" s="768"/>
      <c r="R619" s="35"/>
      <c r="S619" s="36"/>
      <c r="T619" s="36"/>
      <c r="U619" s="36"/>
      <c r="V619" s="36"/>
      <c r="W619" s="36"/>
      <c r="X619" s="36"/>
      <c r="Y619" s="649"/>
      <c r="Z619" s="649"/>
      <c r="AA619" s="649"/>
      <c r="AB619" s="649"/>
      <c r="AC619" s="649"/>
      <c r="AD619" s="649"/>
      <c r="AE619" s="649"/>
      <c r="AF619" s="649"/>
      <c r="AG619" s="651"/>
    </row>
    <row r="620" spans="1:33" s="19" customFormat="1" ht="16.5" customHeight="1">
      <c r="A620" s="35"/>
      <c r="B620" s="36"/>
      <c r="C620" s="36"/>
      <c r="D620" s="36"/>
      <c r="E620" s="36"/>
      <c r="F620" s="36"/>
      <c r="G620" s="36"/>
      <c r="H620" s="649"/>
      <c r="I620" s="649"/>
      <c r="J620" s="649"/>
      <c r="K620" s="649"/>
      <c r="L620" s="649"/>
      <c r="M620" s="649"/>
      <c r="N620" s="649"/>
      <c r="O620" s="649"/>
      <c r="P620" s="22"/>
      <c r="Q620" s="768"/>
      <c r="R620" s="35"/>
      <c r="S620" s="36"/>
      <c r="T620" s="36"/>
      <c r="U620" s="36"/>
      <c r="V620" s="36"/>
      <c r="W620" s="36"/>
      <c r="X620" s="36"/>
      <c r="Y620" s="649"/>
      <c r="Z620" s="649"/>
      <c r="AA620" s="649"/>
      <c r="AB620" s="649"/>
      <c r="AC620" s="649"/>
      <c r="AD620" s="649"/>
      <c r="AE620" s="649"/>
      <c r="AF620" s="649"/>
      <c r="AG620" s="651"/>
    </row>
    <row r="621" spans="1:45" s="19" customFormat="1" ht="16.5" customHeight="1">
      <c r="A621" s="35"/>
      <c r="B621" s="36"/>
      <c r="C621" s="36"/>
      <c r="D621" s="36"/>
      <c r="E621" s="36"/>
      <c r="F621" s="36"/>
      <c r="G621" s="36"/>
      <c r="H621" s="649"/>
      <c r="I621" s="649"/>
      <c r="J621" s="649"/>
      <c r="K621" s="649"/>
      <c r="L621" s="649"/>
      <c r="M621" s="649"/>
      <c r="N621" s="649"/>
      <c r="O621" s="649"/>
      <c r="P621" s="22"/>
      <c r="Q621" s="768"/>
      <c r="R621" s="35"/>
      <c r="S621" s="36"/>
      <c r="T621" s="36"/>
      <c r="U621" s="36"/>
      <c r="V621" s="36"/>
      <c r="W621" s="36"/>
      <c r="X621" s="36"/>
      <c r="Y621" s="649"/>
      <c r="Z621" s="649"/>
      <c r="AA621" s="649"/>
      <c r="AB621" s="649"/>
      <c r="AC621" s="649"/>
      <c r="AD621" s="649"/>
      <c r="AE621" s="649"/>
      <c r="AF621" s="649"/>
      <c r="AG621" s="688"/>
      <c r="AM621" s="4"/>
      <c r="AN621" s="4"/>
      <c r="AO621" s="4"/>
      <c r="AP621" s="4"/>
      <c r="AQ621" s="4"/>
      <c r="AR621" s="4"/>
      <c r="AS621" s="4"/>
    </row>
    <row r="622" spans="1:45" s="19" customFormat="1" ht="24" customHeight="1">
      <c r="A622" s="35"/>
      <c r="B622" s="36"/>
      <c r="C622" s="36"/>
      <c r="D622" s="36"/>
      <c r="E622" s="36"/>
      <c r="F622" s="36"/>
      <c r="G622" s="36"/>
      <c r="H622" s="649"/>
      <c r="I622" s="649"/>
      <c r="J622" s="649"/>
      <c r="K622" s="649"/>
      <c r="L622" s="649"/>
      <c r="M622" s="649"/>
      <c r="N622" s="649"/>
      <c r="O622" s="649"/>
      <c r="P622" s="22"/>
      <c r="Q622" s="768"/>
      <c r="R622" s="35"/>
      <c r="S622" s="36"/>
      <c r="T622" s="36"/>
      <c r="U622" s="36"/>
      <c r="V622" s="36"/>
      <c r="W622" s="36"/>
      <c r="X622" s="36"/>
      <c r="Y622" s="649"/>
      <c r="Z622" s="649"/>
      <c r="AA622" s="649"/>
      <c r="AB622" s="649"/>
      <c r="AC622" s="649"/>
      <c r="AD622" s="649"/>
      <c r="AE622" s="649"/>
      <c r="AF622" s="649"/>
      <c r="AG622" s="651"/>
      <c r="AH622" s="4"/>
      <c r="AI622" s="4"/>
      <c r="AJ622" s="4"/>
      <c r="AK622" s="4"/>
      <c r="AM622" s="4"/>
      <c r="AN622" s="4"/>
      <c r="AO622" s="4"/>
      <c r="AP622" s="4"/>
      <c r="AQ622" s="4"/>
      <c r="AR622" s="4"/>
      <c r="AS622" s="4"/>
    </row>
    <row r="623" spans="1:256" s="19" customFormat="1" ht="30" customHeight="1">
      <c r="A623" s="35"/>
      <c r="B623" s="36"/>
      <c r="C623" s="36"/>
      <c r="D623" s="36"/>
      <c r="E623" s="36"/>
      <c r="F623" s="36"/>
      <c r="G623" s="36"/>
      <c r="H623" s="649"/>
      <c r="I623" s="649"/>
      <c r="J623" s="649"/>
      <c r="K623" s="649"/>
      <c r="L623" s="649"/>
      <c r="M623" s="649"/>
      <c r="N623" s="649"/>
      <c r="O623" s="649"/>
      <c r="P623" s="22"/>
      <c r="Q623" s="768"/>
      <c r="R623" s="35"/>
      <c r="S623" s="36"/>
      <c r="T623" s="36"/>
      <c r="U623" s="36"/>
      <c r="V623" s="36"/>
      <c r="W623" s="36"/>
      <c r="X623" s="36"/>
      <c r="Y623" s="649"/>
      <c r="Z623" s="649"/>
      <c r="AA623" s="649"/>
      <c r="AB623" s="649"/>
      <c r="AC623" s="649"/>
      <c r="AD623" s="649"/>
      <c r="AE623" s="649"/>
      <c r="AF623" s="649"/>
      <c r="AG623" s="688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1:256" s="19" customFormat="1" ht="21.75" customHeight="1">
      <c r="A624" s="35"/>
      <c r="B624" s="36"/>
      <c r="C624" s="36"/>
      <c r="D624" s="36"/>
      <c r="E624" s="36"/>
      <c r="F624" s="36"/>
      <c r="G624" s="36"/>
      <c r="H624" s="649"/>
      <c r="I624" s="649"/>
      <c r="J624" s="649"/>
      <c r="K624" s="649"/>
      <c r="L624" s="649"/>
      <c r="M624" s="649"/>
      <c r="N624" s="649"/>
      <c r="O624" s="649"/>
      <c r="P624" s="22"/>
      <c r="Q624" s="768"/>
      <c r="R624" s="35"/>
      <c r="S624" s="36"/>
      <c r="T624" s="36"/>
      <c r="U624" s="36"/>
      <c r="V624" s="36"/>
      <c r="W624" s="36"/>
      <c r="X624" s="36"/>
      <c r="Y624" s="649"/>
      <c r="Z624" s="649"/>
      <c r="AA624" s="649"/>
      <c r="AB624" s="649"/>
      <c r="AC624" s="649"/>
      <c r="AD624" s="649"/>
      <c r="AE624" s="649"/>
      <c r="AF624" s="649"/>
      <c r="AG624" s="696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1:33" s="4" customFormat="1" ht="16.5" customHeight="1">
      <c r="A625" s="35"/>
      <c r="B625" s="36"/>
      <c r="C625" s="36"/>
      <c r="D625" s="36"/>
      <c r="E625" s="36"/>
      <c r="F625" s="36"/>
      <c r="G625" s="36"/>
      <c r="H625" s="649"/>
      <c r="I625" s="649"/>
      <c r="J625" s="649"/>
      <c r="K625" s="649"/>
      <c r="L625" s="649"/>
      <c r="M625" s="649"/>
      <c r="N625" s="649"/>
      <c r="O625" s="649"/>
      <c r="P625" s="22"/>
      <c r="Q625" s="768"/>
      <c r="R625" s="35"/>
      <c r="S625" s="36"/>
      <c r="T625" s="36"/>
      <c r="U625" s="36"/>
      <c r="V625" s="36"/>
      <c r="W625" s="36"/>
      <c r="X625" s="36"/>
      <c r="Y625" s="649"/>
      <c r="Z625" s="649"/>
      <c r="AA625" s="649"/>
      <c r="AB625" s="649"/>
      <c r="AC625" s="649"/>
      <c r="AD625" s="649"/>
      <c r="AE625" s="649"/>
      <c r="AF625" s="649"/>
      <c r="AG625" s="696"/>
    </row>
    <row r="626" spans="1:33" s="4" customFormat="1" ht="16.5" customHeight="1">
      <c r="A626" s="35"/>
      <c r="B626" s="36"/>
      <c r="C626" s="36"/>
      <c r="D626" s="36"/>
      <c r="E626" s="36"/>
      <c r="F626" s="36"/>
      <c r="G626" s="36"/>
      <c r="H626" s="649"/>
      <c r="I626" s="649"/>
      <c r="J626" s="649"/>
      <c r="K626" s="649"/>
      <c r="L626" s="649"/>
      <c r="M626" s="649"/>
      <c r="N626" s="649"/>
      <c r="O626" s="649"/>
      <c r="P626" s="22"/>
      <c r="Q626" s="768"/>
      <c r="R626" s="35"/>
      <c r="S626" s="36"/>
      <c r="T626" s="36"/>
      <c r="U626" s="36"/>
      <c r="V626" s="36"/>
      <c r="W626" s="36"/>
      <c r="X626" s="36"/>
      <c r="Y626" s="649"/>
      <c r="Z626" s="649"/>
      <c r="AA626" s="649"/>
      <c r="AB626" s="649"/>
      <c r="AC626" s="649"/>
      <c r="AD626" s="649"/>
      <c r="AE626" s="649"/>
      <c r="AF626" s="649"/>
      <c r="AG626" s="688"/>
    </row>
    <row r="627" spans="1:33" s="4" customFormat="1" ht="16.5" customHeight="1">
      <c r="A627" s="35"/>
      <c r="B627" s="36"/>
      <c r="C627" s="36"/>
      <c r="D627" s="36"/>
      <c r="E627" s="36"/>
      <c r="F627" s="36"/>
      <c r="G627" s="36"/>
      <c r="H627" s="649"/>
      <c r="I627" s="649"/>
      <c r="J627" s="649"/>
      <c r="K627" s="649"/>
      <c r="L627" s="649"/>
      <c r="M627" s="649"/>
      <c r="N627" s="649"/>
      <c r="O627" s="649"/>
      <c r="P627" s="22"/>
      <c r="Q627" s="768"/>
      <c r="R627" s="35"/>
      <c r="S627" s="36"/>
      <c r="T627" s="36"/>
      <c r="U627" s="36"/>
      <c r="V627" s="36"/>
      <c r="W627" s="36"/>
      <c r="X627" s="36"/>
      <c r="Y627" s="649"/>
      <c r="Z627" s="649"/>
      <c r="AA627" s="649"/>
      <c r="AB627" s="649"/>
      <c r="AC627" s="649"/>
      <c r="AD627" s="649"/>
      <c r="AE627" s="649"/>
      <c r="AF627" s="649"/>
      <c r="AG627" s="688"/>
    </row>
    <row r="628" spans="1:33" s="4" customFormat="1" ht="24.75" customHeight="1">
      <c r="A628" s="35"/>
      <c r="B628" s="36"/>
      <c r="C628" s="36"/>
      <c r="D628" s="36"/>
      <c r="E628" s="36"/>
      <c r="F628" s="36"/>
      <c r="G628" s="36"/>
      <c r="H628" s="649"/>
      <c r="I628" s="649"/>
      <c r="J628" s="649"/>
      <c r="K628" s="649"/>
      <c r="L628" s="649"/>
      <c r="M628" s="649"/>
      <c r="N628" s="649"/>
      <c r="O628" s="649"/>
      <c r="P628" s="22"/>
      <c r="Q628" s="768"/>
      <c r="R628" s="35"/>
      <c r="S628" s="36"/>
      <c r="T628" s="36"/>
      <c r="U628" s="36"/>
      <c r="V628" s="36"/>
      <c r="W628" s="36"/>
      <c r="X628" s="36"/>
      <c r="Y628" s="649"/>
      <c r="Z628" s="649"/>
      <c r="AA628" s="649"/>
      <c r="AB628" s="649"/>
      <c r="AC628" s="649"/>
      <c r="AD628" s="649"/>
      <c r="AE628" s="649"/>
      <c r="AF628" s="649"/>
      <c r="AG628" s="688"/>
    </row>
    <row r="629" spans="1:33" s="4" customFormat="1" ht="24.75" customHeight="1">
      <c r="A629" s="35"/>
      <c r="B629" s="36"/>
      <c r="C629" s="36"/>
      <c r="D629" s="36"/>
      <c r="E629" s="36"/>
      <c r="F629" s="36"/>
      <c r="G629" s="36"/>
      <c r="H629" s="649"/>
      <c r="I629" s="649"/>
      <c r="J629" s="649"/>
      <c r="K629" s="649"/>
      <c r="L629" s="649"/>
      <c r="M629" s="649"/>
      <c r="N629" s="649"/>
      <c r="O629" s="649"/>
      <c r="P629" s="22"/>
      <c r="Q629" s="768"/>
      <c r="R629" s="35"/>
      <c r="S629" s="36"/>
      <c r="T629" s="36"/>
      <c r="U629" s="36"/>
      <c r="V629" s="36"/>
      <c r="W629" s="36"/>
      <c r="X629" s="36"/>
      <c r="Y629" s="649"/>
      <c r="Z629" s="649"/>
      <c r="AA629" s="649"/>
      <c r="AB629" s="649"/>
      <c r="AC629" s="649"/>
      <c r="AD629" s="649"/>
      <c r="AE629" s="649"/>
      <c r="AF629" s="649"/>
      <c r="AG629" s="674"/>
    </row>
    <row r="630" spans="1:33" s="4" customFormat="1" ht="24.75" customHeight="1">
      <c r="A630" s="35"/>
      <c r="B630" s="36"/>
      <c r="C630" s="36"/>
      <c r="D630" s="36"/>
      <c r="E630" s="36"/>
      <c r="F630" s="36"/>
      <c r="G630" s="36"/>
      <c r="H630" s="649"/>
      <c r="I630" s="649"/>
      <c r="J630" s="649"/>
      <c r="K630" s="649"/>
      <c r="L630" s="649"/>
      <c r="M630" s="649"/>
      <c r="N630" s="649"/>
      <c r="O630" s="649"/>
      <c r="P630" s="22"/>
      <c r="Q630" s="768"/>
      <c r="R630" s="35"/>
      <c r="S630" s="36"/>
      <c r="T630" s="36"/>
      <c r="U630" s="36"/>
      <c r="V630" s="36"/>
      <c r="W630" s="36"/>
      <c r="X630" s="36"/>
      <c r="Y630" s="649"/>
      <c r="Z630" s="649"/>
      <c r="AA630" s="649"/>
      <c r="AB630" s="649"/>
      <c r="AC630" s="649"/>
      <c r="AD630" s="649"/>
      <c r="AE630" s="649"/>
      <c r="AF630" s="649"/>
      <c r="AG630" s="688"/>
    </row>
    <row r="631" spans="1:33" s="4" customFormat="1" ht="24.75" customHeight="1">
      <c r="A631" s="35"/>
      <c r="B631" s="36"/>
      <c r="C631" s="36"/>
      <c r="D631" s="36"/>
      <c r="E631" s="36"/>
      <c r="F631" s="36"/>
      <c r="G631" s="36"/>
      <c r="H631" s="649"/>
      <c r="I631" s="649"/>
      <c r="J631" s="649"/>
      <c r="K631" s="649"/>
      <c r="L631" s="649"/>
      <c r="M631" s="649"/>
      <c r="N631" s="649"/>
      <c r="O631" s="649"/>
      <c r="P631" s="22"/>
      <c r="Q631" s="768"/>
      <c r="R631" s="35"/>
      <c r="S631" s="36"/>
      <c r="T631" s="36"/>
      <c r="U631" s="36"/>
      <c r="V631" s="36"/>
      <c r="W631" s="36"/>
      <c r="X631" s="36"/>
      <c r="Y631" s="649"/>
      <c r="Z631" s="649"/>
      <c r="AA631" s="649"/>
      <c r="AB631" s="649"/>
      <c r="AC631" s="649"/>
      <c r="AD631" s="649"/>
      <c r="AE631" s="649"/>
      <c r="AF631" s="649"/>
      <c r="AG631" s="688"/>
    </row>
    <row r="632" spans="1:33" s="4" customFormat="1" ht="32.25" customHeight="1">
      <c r="A632" s="35"/>
      <c r="B632" s="36"/>
      <c r="C632" s="36"/>
      <c r="D632" s="36"/>
      <c r="E632" s="36"/>
      <c r="F632" s="36"/>
      <c r="G632" s="36"/>
      <c r="H632" s="649"/>
      <c r="I632" s="649"/>
      <c r="J632" s="649"/>
      <c r="K632" s="649"/>
      <c r="L632" s="649"/>
      <c r="M632" s="649"/>
      <c r="N632" s="649"/>
      <c r="O632" s="649"/>
      <c r="P632" s="22"/>
      <c r="Q632" s="768"/>
      <c r="R632" s="35"/>
      <c r="S632" s="36"/>
      <c r="T632" s="36"/>
      <c r="U632" s="36"/>
      <c r="V632" s="36"/>
      <c r="W632" s="36"/>
      <c r="X632" s="36"/>
      <c r="Y632" s="649"/>
      <c r="Z632" s="649"/>
      <c r="AA632" s="649"/>
      <c r="AB632" s="649"/>
      <c r="AC632" s="649"/>
      <c r="AD632" s="649"/>
      <c r="AE632" s="649"/>
      <c r="AF632" s="649"/>
      <c r="AG632" s="488"/>
    </row>
    <row r="633" spans="1:33" s="4" customFormat="1" ht="24.75" customHeight="1">
      <c r="A633" s="35"/>
      <c r="B633" s="36"/>
      <c r="C633" s="36"/>
      <c r="D633" s="36"/>
      <c r="E633" s="36"/>
      <c r="F633" s="36"/>
      <c r="G633" s="36"/>
      <c r="H633" s="649"/>
      <c r="I633" s="649"/>
      <c r="J633" s="649"/>
      <c r="K633" s="649"/>
      <c r="L633" s="649"/>
      <c r="M633" s="649"/>
      <c r="N633" s="649"/>
      <c r="O633" s="649"/>
      <c r="P633" s="22"/>
      <c r="Q633" s="768"/>
      <c r="R633" s="35"/>
      <c r="S633" s="36"/>
      <c r="T633" s="36"/>
      <c r="U633" s="36"/>
      <c r="V633" s="36"/>
      <c r="W633" s="36"/>
      <c r="X633" s="36"/>
      <c r="Y633" s="649"/>
      <c r="Z633" s="649"/>
      <c r="AA633" s="649"/>
      <c r="AB633" s="649"/>
      <c r="AC633" s="649"/>
      <c r="AD633" s="649"/>
      <c r="AE633" s="649"/>
      <c r="AF633" s="649"/>
      <c r="AG633" s="657"/>
    </row>
    <row r="634" spans="1:33" s="4" customFormat="1" ht="24.75" customHeight="1">
      <c r="A634" s="35"/>
      <c r="B634" s="36"/>
      <c r="C634" s="36"/>
      <c r="D634" s="36"/>
      <c r="E634" s="36"/>
      <c r="F634" s="36"/>
      <c r="G634" s="36"/>
      <c r="H634" s="649"/>
      <c r="I634" s="649"/>
      <c r="J634" s="649"/>
      <c r="K634" s="649"/>
      <c r="L634" s="649"/>
      <c r="M634" s="649"/>
      <c r="N634" s="649"/>
      <c r="O634" s="649"/>
      <c r="P634" s="22"/>
      <c r="Q634" s="768"/>
      <c r="R634" s="35"/>
      <c r="S634" s="36"/>
      <c r="T634" s="36"/>
      <c r="U634" s="36"/>
      <c r="V634" s="36"/>
      <c r="W634" s="36"/>
      <c r="X634" s="36"/>
      <c r="Y634" s="649"/>
      <c r="Z634" s="649"/>
      <c r="AA634" s="649"/>
      <c r="AB634" s="649"/>
      <c r="AC634" s="649"/>
      <c r="AD634" s="649"/>
      <c r="AE634" s="649"/>
      <c r="AF634" s="649"/>
      <c r="AG634" s="696"/>
    </row>
    <row r="635" spans="1:33" s="4" customFormat="1" ht="24.75" customHeight="1">
      <c r="A635" s="35"/>
      <c r="B635" s="36"/>
      <c r="C635" s="36"/>
      <c r="D635" s="36"/>
      <c r="E635" s="36"/>
      <c r="F635" s="36"/>
      <c r="G635" s="36"/>
      <c r="H635" s="649"/>
      <c r="I635" s="649"/>
      <c r="J635" s="649"/>
      <c r="K635" s="649"/>
      <c r="L635" s="649"/>
      <c r="M635" s="649"/>
      <c r="N635" s="649"/>
      <c r="O635" s="649"/>
      <c r="P635" s="22"/>
      <c r="Q635" s="768"/>
      <c r="R635" s="35"/>
      <c r="S635" s="36"/>
      <c r="T635" s="36"/>
      <c r="U635" s="36"/>
      <c r="V635" s="36"/>
      <c r="W635" s="36"/>
      <c r="X635" s="36"/>
      <c r="Y635" s="649"/>
      <c r="Z635" s="649"/>
      <c r="AA635" s="649"/>
      <c r="AB635" s="649"/>
      <c r="AC635" s="649"/>
      <c r="AD635" s="649"/>
      <c r="AE635" s="649"/>
      <c r="AF635" s="649"/>
      <c r="AG635" s="696"/>
    </row>
    <row r="636" spans="1:33" s="4" customFormat="1" ht="24.75" customHeight="1">
      <c r="A636" s="35"/>
      <c r="B636" s="36"/>
      <c r="C636" s="36"/>
      <c r="D636" s="36"/>
      <c r="E636" s="36"/>
      <c r="F636" s="36"/>
      <c r="G636" s="36"/>
      <c r="H636" s="649"/>
      <c r="I636" s="649"/>
      <c r="J636" s="649"/>
      <c r="K636" s="649"/>
      <c r="L636" s="649"/>
      <c r="M636" s="649"/>
      <c r="N636" s="649"/>
      <c r="O636" s="649"/>
      <c r="P636" s="22"/>
      <c r="Q636" s="768"/>
      <c r="R636" s="35"/>
      <c r="S636" s="36"/>
      <c r="T636" s="36"/>
      <c r="U636" s="36"/>
      <c r="V636" s="36"/>
      <c r="W636" s="36"/>
      <c r="X636" s="36"/>
      <c r="Y636" s="649"/>
      <c r="Z636" s="649"/>
      <c r="AA636" s="649"/>
      <c r="AB636" s="649"/>
      <c r="AC636" s="649"/>
      <c r="AD636" s="649"/>
      <c r="AE636" s="649"/>
      <c r="AF636" s="649"/>
      <c r="AG636" s="696"/>
    </row>
    <row r="637" spans="1:33" s="4" customFormat="1" ht="24.75" customHeight="1">
      <c r="A637" s="35"/>
      <c r="B637" s="36"/>
      <c r="C637" s="36"/>
      <c r="D637" s="36"/>
      <c r="E637" s="36"/>
      <c r="F637" s="36"/>
      <c r="G637" s="36"/>
      <c r="H637" s="649"/>
      <c r="I637" s="649"/>
      <c r="J637" s="649"/>
      <c r="K637" s="649"/>
      <c r="L637" s="649"/>
      <c r="M637" s="649"/>
      <c r="N637" s="649"/>
      <c r="O637" s="649"/>
      <c r="P637" s="22"/>
      <c r="Q637" s="768"/>
      <c r="R637" s="35"/>
      <c r="S637" s="36"/>
      <c r="T637" s="36"/>
      <c r="U637" s="36"/>
      <c r="V637" s="36"/>
      <c r="W637" s="36"/>
      <c r="X637" s="36"/>
      <c r="Y637" s="649"/>
      <c r="Z637" s="649"/>
      <c r="AA637" s="649"/>
      <c r="AB637" s="649"/>
      <c r="AC637" s="649"/>
      <c r="AD637" s="649"/>
      <c r="AE637" s="649"/>
      <c r="AF637" s="649"/>
      <c r="AG637" s="662"/>
    </row>
    <row r="638" spans="1:33" s="4" customFormat="1" ht="24.75" customHeight="1">
      <c r="A638" s="35"/>
      <c r="B638" s="36"/>
      <c r="C638" s="36"/>
      <c r="D638" s="36"/>
      <c r="E638" s="36"/>
      <c r="F638" s="36"/>
      <c r="G638" s="36"/>
      <c r="H638" s="649"/>
      <c r="I638" s="649"/>
      <c r="J638" s="649"/>
      <c r="K638" s="649"/>
      <c r="L638" s="649"/>
      <c r="M638" s="649"/>
      <c r="N638" s="649"/>
      <c r="O638" s="649"/>
      <c r="P638" s="22"/>
      <c r="Q638" s="768"/>
      <c r="R638" s="35"/>
      <c r="S638" s="36"/>
      <c r="T638" s="36"/>
      <c r="U638" s="36"/>
      <c r="V638" s="36"/>
      <c r="W638" s="36"/>
      <c r="X638" s="36"/>
      <c r="Y638" s="649"/>
      <c r="Z638" s="649"/>
      <c r="AA638" s="649"/>
      <c r="AB638" s="649"/>
      <c r="AC638" s="649"/>
      <c r="AD638" s="649"/>
      <c r="AE638" s="649"/>
      <c r="AF638" s="649"/>
      <c r="AG638" s="622"/>
    </row>
    <row r="639" spans="1:33" s="4" customFormat="1" ht="24.75" customHeight="1">
      <c r="A639" s="35"/>
      <c r="B639" s="36"/>
      <c r="C639" s="36"/>
      <c r="D639" s="36"/>
      <c r="E639" s="36"/>
      <c r="F639" s="36"/>
      <c r="G639" s="36"/>
      <c r="H639" s="649"/>
      <c r="I639" s="649"/>
      <c r="J639" s="649"/>
      <c r="K639" s="649"/>
      <c r="L639" s="649"/>
      <c r="M639" s="649"/>
      <c r="N639" s="649"/>
      <c r="O639" s="649"/>
      <c r="P639" s="22"/>
      <c r="Q639" s="768"/>
      <c r="R639" s="35"/>
      <c r="S639" s="36"/>
      <c r="T639" s="36"/>
      <c r="U639" s="36"/>
      <c r="V639" s="36"/>
      <c r="W639" s="36"/>
      <c r="X639" s="36"/>
      <c r="Y639" s="649"/>
      <c r="Z639" s="649"/>
      <c r="AA639" s="649"/>
      <c r="AB639" s="649"/>
      <c r="AC639" s="649"/>
      <c r="AD639" s="649"/>
      <c r="AE639" s="649"/>
      <c r="AF639" s="649"/>
      <c r="AG639" s="667"/>
    </row>
    <row r="640" spans="1:33" s="4" customFormat="1" ht="27.75" customHeight="1">
      <c r="A640" s="35"/>
      <c r="B640" s="36"/>
      <c r="C640" s="36"/>
      <c r="D640" s="36"/>
      <c r="E640" s="36"/>
      <c r="F640" s="36"/>
      <c r="G640" s="36"/>
      <c r="H640" s="649"/>
      <c r="I640" s="649"/>
      <c r="J640" s="649"/>
      <c r="K640" s="649"/>
      <c r="L640" s="649"/>
      <c r="M640" s="649"/>
      <c r="N640" s="649"/>
      <c r="O640" s="649"/>
      <c r="P640" s="22"/>
      <c r="Q640" s="768"/>
      <c r="R640" s="35"/>
      <c r="S640" s="36"/>
      <c r="T640" s="36"/>
      <c r="U640" s="36"/>
      <c r="V640" s="36"/>
      <c r="W640" s="36"/>
      <c r="X640" s="36"/>
      <c r="Y640" s="649"/>
      <c r="Z640" s="649"/>
      <c r="AA640" s="649"/>
      <c r="AB640" s="649"/>
      <c r="AC640" s="649"/>
      <c r="AD640" s="649"/>
      <c r="AE640" s="649"/>
      <c r="AF640" s="649"/>
      <c r="AG640" s="667"/>
    </row>
    <row r="641" spans="1:33" s="4" customFormat="1" ht="27" customHeight="1">
      <c r="A641" s="35"/>
      <c r="B641" s="36"/>
      <c r="C641" s="36"/>
      <c r="D641" s="36"/>
      <c r="E641" s="36"/>
      <c r="F641" s="36"/>
      <c r="G641" s="36"/>
      <c r="H641" s="649"/>
      <c r="I641" s="649"/>
      <c r="J641" s="649"/>
      <c r="K641" s="649"/>
      <c r="L641" s="649"/>
      <c r="M641" s="649"/>
      <c r="N641" s="649"/>
      <c r="O641" s="649"/>
      <c r="P641" s="22"/>
      <c r="Q641" s="768"/>
      <c r="R641" s="35"/>
      <c r="S641" s="36"/>
      <c r="T641" s="36"/>
      <c r="U641" s="36"/>
      <c r="V641" s="36"/>
      <c r="W641" s="36"/>
      <c r="X641" s="36"/>
      <c r="Y641" s="649"/>
      <c r="Z641" s="649"/>
      <c r="AA641" s="649"/>
      <c r="AB641" s="649"/>
      <c r="AC641" s="649"/>
      <c r="AD641" s="649"/>
      <c r="AE641" s="649"/>
      <c r="AF641" s="649"/>
      <c r="AG641" s="667"/>
    </row>
    <row r="642" spans="1:33" s="4" customFormat="1" ht="22.5" customHeight="1">
      <c r="A642" s="35"/>
      <c r="B642" s="36"/>
      <c r="C642" s="36"/>
      <c r="D642" s="36"/>
      <c r="E642" s="36"/>
      <c r="F642" s="36"/>
      <c r="G642" s="36"/>
      <c r="H642" s="649"/>
      <c r="I642" s="649"/>
      <c r="J642" s="649"/>
      <c r="K642" s="649"/>
      <c r="L642" s="649"/>
      <c r="M642" s="649"/>
      <c r="N642" s="649"/>
      <c r="O642" s="649"/>
      <c r="P642" s="22"/>
      <c r="Q642" s="768"/>
      <c r="R642" s="35"/>
      <c r="S642" s="36"/>
      <c r="T642" s="36"/>
      <c r="U642" s="36"/>
      <c r="V642" s="36"/>
      <c r="W642" s="36"/>
      <c r="X642" s="36"/>
      <c r="Y642" s="649"/>
      <c r="Z642" s="649"/>
      <c r="AA642" s="649"/>
      <c r="AB642" s="649"/>
      <c r="AC642" s="649"/>
      <c r="AD642" s="649"/>
      <c r="AE642" s="649"/>
      <c r="AF642" s="649"/>
      <c r="AG642" s="688"/>
    </row>
    <row r="643" spans="1:33" s="4" customFormat="1" ht="23.25" customHeight="1">
      <c r="A643" s="35"/>
      <c r="B643" s="36"/>
      <c r="C643" s="36"/>
      <c r="D643" s="36"/>
      <c r="E643" s="36"/>
      <c r="F643" s="36"/>
      <c r="G643" s="36"/>
      <c r="H643" s="649"/>
      <c r="I643" s="649"/>
      <c r="J643" s="649"/>
      <c r="K643" s="649"/>
      <c r="L643" s="649"/>
      <c r="M643" s="649"/>
      <c r="N643" s="649"/>
      <c r="O643" s="649"/>
      <c r="P643" s="22"/>
      <c r="Q643" s="768"/>
      <c r="R643" s="35"/>
      <c r="S643" s="36"/>
      <c r="T643" s="36"/>
      <c r="U643" s="36"/>
      <c r="V643" s="36"/>
      <c r="W643" s="36"/>
      <c r="X643" s="36"/>
      <c r="Y643" s="649"/>
      <c r="Z643" s="649"/>
      <c r="AA643" s="649"/>
      <c r="AB643" s="649"/>
      <c r="AC643" s="649"/>
      <c r="AD643" s="649"/>
      <c r="AE643" s="649"/>
      <c r="AF643" s="649"/>
      <c r="AG643" s="674"/>
    </row>
    <row r="644" spans="1:33" s="4" customFormat="1" ht="19.5" customHeight="1">
      <c r="A644" s="35"/>
      <c r="B644" s="36"/>
      <c r="C644" s="36"/>
      <c r="D644" s="36"/>
      <c r="E644" s="36"/>
      <c r="F644" s="36"/>
      <c r="G644" s="36"/>
      <c r="H644" s="649"/>
      <c r="I644" s="649"/>
      <c r="J644" s="649"/>
      <c r="K644" s="649"/>
      <c r="L644" s="649"/>
      <c r="M644" s="649"/>
      <c r="N644" s="649"/>
      <c r="O644" s="649"/>
      <c r="P644" s="22"/>
      <c r="Q644" s="768"/>
      <c r="R644" s="35"/>
      <c r="S644" s="36"/>
      <c r="T644" s="36"/>
      <c r="U644" s="36"/>
      <c r="V644" s="36"/>
      <c r="W644" s="36"/>
      <c r="X644" s="36"/>
      <c r="Y644" s="649"/>
      <c r="Z644" s="649"/>
      <c r="AA644" s="649"/>
      <c r="AB644" s="649"/>
      <c r="AC644" s="649"/>
      <c r="AD644" s="649"/>
      <c r="AE644" s="649"/>
      <c r="AF644" s="649"/>
      <c r="AG644" s="674"/>
    </row>
    <row r="645" spans="1:45" s="4" customFormat="1" ht="19.5" customHeight="1">
      <c r="A645" s="35"/>
      <c r="B645" s="36"/>
      <c r="C645" s="36"/>
      <c r="D645" s="36"/>
      <c r="E645" s="36"/>
      <c r="F645" s="36"/>
      <c r="G645" s="36"/>
      <c r="H645" s="649"/>
      <c r="I645" s="649"/>
      <c r="J645" s="649"/>
      <c r="K645" s="649"/>
      <c r="L645" s="649"/>
      <c r="M645" s="649"/>
      <c r="N645" s="649"/>
      <c r="O645" s="649"/>
      <c r="P645" s="22"/>
      <c r="Q645" s="768"/>
      <c r="R645" s="35"/>
      <c r="S645" s="36"/>
      <c r="T645" s="36"/>
      <c r="U645" s="36"/>
      <c r="V645" s="36"/>
      <c r="W645" s="36"/>
      <c r="X645" s="36"/>
      <c r="Y645" s="649"/>
      <c r="Z645" s="649"/>
      <c r="AA645" s="649"/>
      <c r="AB645" s="649"/>
      <c r="AC645" s="649"/>
      <c r="AD645" s="649"/>
      <c r="AE645" s="649"/>
      <c r="AF645" s="649"/>
      <c r="AG645" s="18"/>
      <c r="AM645" s="20"/>
      <c r="AN645" s="20"/>
      <c r="AO645" s="20"/>
      <c r="AP645" s="20"/>
      <c r="AQ645" s="20"/>
      <c r="AR645" s="20"/>
      <c r="AS645" s="20"/>
    </row>
    <row r="646" spans="1:37" s="4" customFormat="1" ht="36" customHeight="1">
      <c r="A646" s="35"/>
      <c r="B646" s="36"/>
      <c r="C646" s="36"/>
      <c r="D646" s="36"/>
      <c r="E646" s="36"/>
      <c r="F646" s="36"/>
      <c r="G646" s="36"/>
      <c r="H646" s="649"/>
      <c r="I646" s="649"/>
      <c r="J646" s="649"/>
      <c r="K646" s="649"/>
      <c r="L646" s="649"/>
      <c r="M646" s="649"/>
      <c r="N646" s="649"/>
      <c r="O646" s="649"/>
      <c r="P646" s="22"/>
      <c r="Q646" s="768"/>
      <c r="R646" s="35"/>
      <c r="S646" s="36"/>
      <c r="T646" s="36"/>
      <c r="U646" s="36"/>
      <c r="V646" s="36"/>
      <c r="W646" s="36"/>
      <c r="X646" s="36"/>
      <c r="Y646" s="649"/>
      <c r="Z646" s="649"/>
      <c r="AA646" s="649"/>
      <c r="AB646" s="649"/>
      <c r="AC646" s="649"/>
      <c r="AD646" s="649"/>
      <c r="AE646" s="649"/>
      <c r="AF646" s="649"/>
      <c r="AG646" s="651"/>
      <c r="AH646" s="20"/>
      <c r="AI646" s="20"/>
      <c r="AJ646" s="20"/>
      <c r="AK646" s="20"/>
    </row>
    <row r="647" spans="1:256" s="4" customFormat="1" ht="15" customHeight="1">
      <c r="A647" s="35"/>
      <c r="B647" s="36"/>
      <c r="C647" s="36"/>
      <c r="D647" s="36"/>
      <c r="E647" s="36"/>
      <c r="F647" s="36"/>
      <c r="G647" s="36"/>
      <c r="H647" s="649"/>
      <c r="I647" s="649"/>
      <c r="J647" s="649"/>
      <c r="K647" s="649"/>
      <c r="L647" s="649"/>
      <c r="M647" s="649"/>
      <c r="N647" s="649"/>
      <c r="O647" s="649"/>
      <c r="P647" s="22"/>
      <c r="Q647" s="768"/>
      <c r="R647" s="35"/>
      <c r="S647" s="36"/>
      <c r="T647" s="36"/>
      <c r="U647" s="36"/>
      <c r="V647" s="36"/>
      <c r="W647" s="36"/>
      <c r="X647" s="36"/>
      <c r="Y647" s="649"/>
      <c r="Z647" s="649"/>
      <c r="AA647" s="649"/>
      <c r="AB647" s="649"/>
      <c r="AC647" s="649"/>
      <c r="AD647" s="649"/>
      <c r="AE647" s="649"/>
      <c r="AF647" s="649"/>
      <c r="AG647" s="651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  <c r="IT647" s="20"/>
      <c r="IU647" s="20"/>
      <c r="IV647" s="20"/>
    </row>
    <row r="648" spans="1:45" s="4" customFormat="1" ht="15" customHeight="1">
      <c r="A648" s="35"/>
      <c r="B648" s="36"/>
      <c r="C648" s="36"/>
      <c r="D648" s="36"/>
      <c r="E648" s="36"/>
      <c r="F648" s="36"/>
      <c r="G648" s="36"/>
      <c r="H648" s="649"/>
      <c r="I648" s="649"/>
      <c r="J648" s="649"/>
      <c r="K648" s="649"/>
      <c r="L648" s="649"/>
      <c r="M648" s="649"/>
      <c r="N648" s="649"/>
      <c r="O648" s="649"/>
      <c r="P648" s="22"/>
      <c r="Q648" s="768"/>
      <c r="R648" s="35"/>
      <c r="S648" s="36"/>
      <c r="T648" s="36"/>
      <c r="U648" s="36"/>
      <c r="V648" s="36"/>
      <c r="W648" s="36"/>
      <c r="X648" s="36"/>
      <c r="Y648" s="649"/>
      <c r="Z648" s="649"/>
      <c r="AA648" s="649"/>
      <c r="AB648" s="649"/>
      <c r="AC648" s="649"/>
      <c r="AD648" s="649"/>
      <c r="AE648" s="649"/>
      <c r="AF648" s="649"/>
      <c r="AG648" s="651"/>
      <c r="AH648" s="20"/>
      <c r="AI648" s="20"/>
      <c r="AJ648" s="20"/>
      <c r="AK648" s="20"/>
      <c r="AM648" s="19"/>
      <c r="AN648" s="19"/>
      <c r="AO648" s="19"/>
      <c r="AP648" s="19"/>
      <c r="AQ648" s="19"/>
      <c r="AR648" s="19"/>
      <c r="AS648" s="19"/>
    </row>
    <row r="649" spans="34:37" ht="15" customHeight="1">
      <c r="AH649" s="19"/>
      <c r="AI649" s="19"/>
      <c r="AJ649" s="19"/>
      <c r="AK649" s="19"/>
    </row>
    <row r="650" spans="1:256" s="4" customFormat="1" ht="22.5" customHeight="1">
      <c r="A650" s="35"/>
      <c r="B650" s="36"/>
      <c r="C650" s="36"/>
      <c r="D650" s="36"/>
      <c r="E650" s="36"/>
      <c r="F650" s="36"/>
      <c r="G650" s="36"/>
      <c r="H650" s="649"/>
      <c r="I650" s="649"/>
      <c r="J650" s="649"/>
      <c r="K650" s="649"/>
      <c r="L650" s="649"/>
      <c r="M650" s="649"/>
      <c r="N650" s="649"/>
      <c r="O650" s="649"/>
      <c r="P650" s="22"/>
      <c r="Q650" s="768"/>
      <c r="R650" s="35"/>
      <c r="S650" s="36"/>
      <c r="T650" s="36"/>
      <c r="U650" s="36"/>
      <c r="V650" s="36"/>
      <c r="W650" s="36"/>
      <c r="X650" s="36"/>
      <c r="Y650" s="649"/>
      <c r="Z650" s="649"/>
      <c r="AA650" s="649"/>
      <c r="AB650" s="649"/>
      <c r="AC650" s="649"/>
      <c r="AD650" s="649"/>
      <c r="AE650" s="649"/>
      <c r="AF650" s="649"/>
      <c r="AG650" s="651"/>
      <c r="AH650" s="20"/>
      <c r="AI650" s="20"/>
      <c r="AJ650" s="20"/>
      <c r="AK650" s="20"/>
      <c r="AL650" s="19"/>
      <c r="AM650" s="20"/>
      <c r="AN650" s="20"/>
      <c r="AO650" s="20"/>
      <c r="AP650" s="20"/>
      <c r="AQ650" s="20"/>
      <c r="AR650" s="20"/>
      <c r="AS650" s="20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  <c r="IM650" s="19"/>
      <c r="IN650" s="19"/>
      <c r="IO650" s="19"/>
      <c r="IP650" s="19"/>
      <c r="IQ650" s="19"/>
      <c r="IR650" s="19"/>
      <c r="IS650" s="19"/>
      <c r="IT650" s="19"/>
      <c r="IU650" s="19"/>
      <c r="IV650" s="19"/>
    </row>
    <row r="651" ht="18" customHeight="1">
      <c r="AG651" s="688"/>
    </row>
    <row r="652" spans="1:256" s="19" customFormat="1" ht="15" customHeight="1">
      <c r="A652" s="35"/>
      <c r="B652" s="36"/>
      <c r="C652" s="36"/>
      <c r="D652" s="36"/>
      <c r="E652" s="36"/>
      <c r="F652" s="36"/>
      <c r="G652" s="36"/>
      <c r="H652" s="649"/>
      <c r="I652" s="649"/>
      <c r="J652" s="649"/>
      <c r="K652" s="649"/>
      <c r="L652" s="649"/>
      <c r="M652" s="649"/>
      <c r="N652" s="649"/>
      <c r="O652" s="649"/>
      <c r="P652" s="22"/>
      <c r="Q652" s="768"/>
      <c r="R652" s="35"/>
      <c r="S652" s="36"/>
      <c r="T652" s="36"/>
      <c r="U652" s="36"/>
      <c r="V652" s="36"/>
      <c r="W652" s="36"/>
      <c r="X652" s="36"/>
      <c r="Y652" s="649"/>
      <c r="Z652" s="649"/>
      <c r="AA652" s="649"/>
      <c r="AB652" s="649"/>
      <c r="AC652" s="649"/>
      <c r="AD652" s="649"/>
      <c r="AE652" s="649"/>
      <c r="AF652" s="649"/>
      <c r="AG652" s="688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  <c r="HW652" s="20"/>
      <c r="HX652" s="20"/>
      <c r="HY652" s="20"/>
      <c r="HZ652" s="20"/>
      <c r="IA652" s="20"/>
      <c r="IB652" s="20"/>
      <c r="IC652" s="20"/>
      <c r="ID652" s="20"/>
      <c r="IE652" s="20"/>
      <c r="IF652" s="20"/>
      <c r="IG652" s="20"/>
      <c r="IH652" s="20"/>
      <c r="II652" s="20"/>
      <c r="IJ652" s="20"/>
      <c r="IK652" s="20"/>
      <c r="IL652" s="20"/>
      <c r="IM652" s="20"/>
      <c r="IN652" s="20"/>
      <c r="IO652" s="20"/>
      <c r="IP652" s="20"/>
      <c r="IQ652" s="20"/>
      <c r="IR652" s="20"/>
      <c r="IS652" s="20"/>
      <c r="IT652" s="20"/>
      <c r="IU652" s="20"/>
      <c r="IV652" s="20"/>
    </row>
    <row r="653" spans="33:45" ht="15" customHeight="1">
      <c r="AG653" s="688"/>
      <c r="AM653" s="40"/>
      <c r="AN653" s="40"/>
      <c r="AO653" s="40"/>
      <c r="AP653" s="40"/>
      <c r="AQ653" s="40"/>
      <c r="AR653" s="40"/>
      <c r="AS653" s="40"/>
    </row>
    <row r="654" spans="33:45" ht="15" customHeight="1">
      <c r="AG654" s="674"/>
      <c r="AH654" s="40"/>
      <c r="AI654" s="40"/>
      <c r="AJ654" s="40"/>
      <c r="AK654" s="40"/>
      <c r="AM654" s="40"/>
      <c r="AN654" s="40"/>
      <c r="AO654" s="40"/>
      <c r="AP654" s="40"/>
      <c r="AQ654" s="40"/>
      <c r="AR654" s="40"/>
      <c r="AS654" s="40"/>
    </row>
    <row r="655" spans="33:256" ht="24.75" customHeight="1">
      <c r="AG655" s="688"/>
      <c r="AH655" s="40"/>
      <c r="AI655" s="40"/>
      <c r="AJ655" s="40"/>
      <c r="AK655" s="40"/>
      <c r="AL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  <c r="DQ655" s="40"/>
      <c r="DR655" s="40"/>
      <c r="DS655" s="40"/>
      <c r="DT655" s="40"/>
      <c r="DU655" s="40"/>
      <c r="DV655" s="40"/>
      <c r="DW655" s="40"/>
      <c r="DX655" s="40"/>
      <c r="DY655" s="40"/>
      <c r="DZ655" s="40"/>
      <c r="EA655" s="40"/>
      <c r="EB655" s="40"/>
      <c r="EC655" s="40"/>
      <c r="ED655" s="40"/>
      <c r="EE655" s="40"/>
      <c r="EF655" s="40"/>
      <c r="EG655" s="40"/>
      <c r="EH655" s="40"/>
      <c r="EI655" s="40"/>
      <c r="EJ655" s="40"/>
      <c r="EK655" s="40"/>
      <c r="EL655" s="40"/>
      <c r="EM655" s="40"/>
      <c r="EN655" s="40"/>
      <c r="EO655" s="40"/>
      <c r="EP655" s="40"/>
      <c r="EQ655" s="40"/>
      <c r="ER655" s="40"/>
      <c r="ES655" s="40"/>
      <c r="ET655" s="40"/>
      <c r="EU655" s="40"/>
      <c r="EV655" s="40"/>
      <c r="EW655" s="40"/>
      <c r="EX655" s="40"/>
      <c r="EY655" s="40"/>
      <c r="EZ655" s="40"/>
      <c r="FA655" s="40"/>
      <c r="FB655" s="40"/>
      <c r="FC655" s="40"/>
      <c r="FD655" s="40"/>
      <c r="FE655" s="40"/>
      <c r="FF655" s="40"/>
      <c r="FG655" s="40"/>
      <c r="FH655" s="40"/>
      <c r="FI655" s="40"/>
      <c r="FJ655" s="40"/>
      <c r="FK655" s="40"/>
      <c r="FL655" s="40"/>
      <c r="FM655" s="40"/>
      <c r="FN655" s="40"/>
      <c r="FO655" s="40"/>
      <c r="FP655" s="40"/>
      <c r="FQ655" s="40"/>
      <c r="FR655" s="40"/>
      <c r="FS655" s="40"/>
      <c r="FT655" s="40"/>
      <c r="FU655" s="40"/>
      <c r="FV655" s="40"/>
      <c r="FW655" s="40"/>
      <c r="FX655" s="40"/>
      <c r="FY655" s="40"/>
      <c r="FZ655" s="40"/>
      <c r="GA655" s="40"/>
      <c r="GB655" s="40"/>
      <c r="GC655" s="40"/>
      <c r="GD655" s="40"/>
      <c r="GE655" s="40"/>
      <c r="GF655" s="40"/>
      <c r="GG655" s="40"/>
      <c r="GH655" s="40"/>
      <c r="GI655" s="40"/>
      <c r="GJ655" s="40"/>
      <c r="GK655" s="40"/>
      <c r="GL655" s="40"/>
      <c r="GM655" s="40"/>
      <c r="GN655" s="40"/>
      <c r="GO655" s="40"/>
      <c r="GP655" s="40"/>
      <c r="GQ655" s="40"/>
      <c r="GR655" s="40"/>
      <c r="GS655" s="40"/>
      <c r="GT655" s="40"/>
      <c r="GU655" s="40"/>
      <c r="GV655" s="40"/>
      <c r="GW655" s="40"/>
      <c r="GX655" s="40"/>
      <c r="GY655" s="40"/>
      <c r="GZ655" s="40"/>
      <c r="HA655" s="40"/>
      <c r="HB655" s="40"/>
      <c r="HC655" s="40"/>
      <c r="HD655" s="40"/>
      <c r="HE655" s="40"/>
      <c r="HF655" s="40"/>
      <c r="HG655" s="40"/>
      <c r="HH655" s="40"/>
      <c r="HI655" s="40"/>
      <c r="HJ655" s="40"/>
      <c r="HK655" s="40"/>
      <c r="HL655" s="40"/>
      <c r="HM655" s="40"/>
      <c r="HN655" s="40"/>
      <c r="HO655" s="40"/>
      <c r="HP655" s="40"/>
      <c r="HQ655" s="40"/>
      <c r="HR655" s="40"/>
      <c r="HS655" s="40"/>
      <c r="HT655" s="40"/>
      <c r="HU655" s="40"/>
      <c r="HV655" s="40"/>
      <c r="HW655" s="40"/>
      <c r="HX655" s="40"/>
      <c r="HY655" s="40"/>
      <c r="HZ655" s="40"/>
      <c r="IA655" s="40"/>
      <c r="IB655" s="40"/>
      <c r="IC655" s="40"/>
      <c r="ID655" s="40"/>
      <c r="IE655" s="40"/>
      <c r="IF655" s="40"/>
      <c r="IG655" s="40"/>
      <c r="IH655" s="40"/>
      <c r="II655" s="40"/>
      <c r="IJ655" s="40"/>
      <c r="IK655" s="40"/>
      <c r="IL655" s="40"/>
      <c r="IM655" s="40"/>
      <c r="IN655" s="40"/>
      <c r="IO655" s="40"/>
      <c r="IP655" s="40"/>
      <c r="IQ655" s="40"/>
      <c r="IR655" s="40"/>
      <c r="IS655" s="40"/>
      <c r="IT655" s="40"/>
      <c r="IU655" s="40"/>
      <c r="IV655" s="40"/>
    </row>
    <row r="656" spans="33:256" ht="24.75" customHeight="1">
      <c r="AG656" s="662"/>
      <c r="AL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  <c r="DQ656" s="40"/>
      <c r="DR656" s="40"/>
      <c r="DS656" s="40"/>
      <c r="DT656" s="40"/>
      <c r="DU656" s="40"/>
      <c r="DV656" s="40"/>
      <c r="DW656" s="40"/>
      <c r="DX656" s="40"/>
      <c r="DY656" s="40"/>
      <c r="DZ656" s="40"/>
      <c r="EA656" s="40"/>
      <c r="EB656" s="40"/>
      <c r="EC656" s="40"/>
      <c r="ED656" s="40"/>
      <c r="EE656" s="40"/>
      <c r="EF656" s="40"/>
      <c r="EG656" s="40"/>
      <c r="EH656" s="40"/>
      <c r="EI656" s="40"/>
      <c r="EJ656" s="40"/>
      <c r="EK656" s="40"/>
      <c r="EL656" s="40"/>
      <c r="EM656" s="40"/>
      <c r="EN656" s="40"/>
      <c r="EO656" s="40"/>
      <c r="EP656" s="40"/>
      <c r="EQ656" s="40"/>
      <c r="ER656" s="40"/>
      <c r="ES656" s="40"/>
      <c r="ET656" s="40"/>
      <c r="EU656" s="40"/>
      <c r="EV656" s="40"/>
      <c r="EW656" s="40"/>
      <c r="EX656" s="40"/>
      <c r="EY656" s="40"/>
      <c r="EZ656" s="40"/>
      <c r="FA656" s="40"/>
      <c r="FB656" s="40"/>
      <c r="FC656" s="40"/>
      <c r="FD656" s="40"/>
      <c r="FE656" s="40"/>
      <c r="FF656" s="40"/>
      <c r="FG656" s="40"/>
      <c r="FH656" s="40"/>
      <c r="FI656" s="40"/>
      <c r="FJ656" s="40"/>
      <c r="FK656" s="40"/>
      <c r="FL656" s="40"/>
      <c r="FM656" s="40"/>
      <c r="FN656" s="40"/>
      <c r="FO656" s="40"/>
      <c r="FP656" s="40"/>
      <c r="FQ656" s="40"/>
      <c r="FR656" s="40"/>
      <c r="FS656" s="40"/>
      <c r="FT656" s="40"/>
      <c r="FU656" s="40"/>
      <c r="FV656" s="40"/>
      <c r="FW656" s="40"/>
      <c r="FX656" s="40"/>
      <c r="FY656" s="40"/>
      <c r="FZ656" s="40"/>
      <c r="GA656" s="40"/>
      <c r="GB656" s="40"/>
      <c r="GC656" s="40"/>
      <c r="GD656" s="40"/>
      <c r="GE656" s="40"/>
      <c r="GF656" s="40"/>
      <c r="GG656" s="40"/>
      <c r="GH656" s="40"/>
      <c r="GI656" s="40"/>
      <c r="GJ656" s="40"/>
      <c r="GK656" s="40"/>
      <c r="GL656" s="40"/>
      <c r="GM656" s="40"/>
      <c r="GN656" s="40"/>
      <c r="GO656" s="40"/>
      <c r="GP656" s="40"/>
      <c r="GQ656" s="40"/>
      <c r="GR656" s="40"/>
      <c r="GS656" s="40"/>
      <c r="GT656" s="40"/>
      <c r="GU656" s="40"/>
      <c r="GV656" s="40"/>
      <c r="GW656" s="40"/>
      <c r="GX656" s="40"/>
      <c r="GY656" s="40"/>
      <c r="GZ656" s="40"/>
      <c r="HA656" s="40"/>
      <c r="HB656" s="40"/>
      <c r="HC656" s="40"/>
      <c r="HD656" s="40"/>
      <c r="HE656" s="40"/>
      <c r="HF656" s="40"/>
      <c r="HG656" s="40"/>
      <c r="HH656" s="40"/>
      <c r="HI656" s="40"/>
      <c r="HJ656" s="40"/>
      <c r="HK656" s="40"/>
      <c r="HL656" s="40"/>
      <c r="HM656" s="40"/>
      <c r="HN656" s="40"/>
      <c r="HO656" s="40"/>
      <c r="HP656" s="40"/>
      <c r="HQ656" s="40"/>
      <c r="HR656" s="40"/>
      <c r="HS656" s="40"/>
      <c r="HT656" s="40"/>
      <c r="HU656" s="40"/>
      <c r="HV656" s="40"/>
      <c r="HW656" s="40"/>
      <c r="HX656" s="40"/>
      <c r="HY656" s="40"/>
      <c r="HZ656" s="40"/>
      <c r="IA656" s="40"/>
      <c r="IB656" s="40"/>
      <c r="IC656" s="40"/>
      <c r="ID656" s="40"/>
      <c r="IE656" s="40"/>
      <c r="IF656" s="40"/>
      <c r="IG656" s="40"/>
      <c r="IH656" s="40"/>
      <c r="II656" s="40"/>
      <c r="IJ656" s="40"/>
      <c r="IK656" s="40"/>
      <c r="IL656" s="40"/>
      <c r="IM656" s="40"/>
      <c r="IN656" s="40"/>
      <c r="IO656" s="40"/>
      <c r="IP656" s="40"/>
      <c r="IQ656" s="40"/>
      <c r="IR656" s="40"/>
      <c r="IS656" s="40"/>
      <c r="IT656" s="40"/>
      <c r="IU656" s="40"/>
      <c r="IV656" s="40"/>
    </row>
    <row r="657" spans="1:256" s="40" customFormat="1" ht="24.75" customHeight="1">
      <c r="A657" s="35"/>
      <c r="B657" s="36"/>
      <c r="C657" s="36"/>
      <c r="D657" s="36"/>
      <c r="E657" s="36"/>
      <c r="F657" s="36"/>
      <c r="G657" s="36"/>
      <c r="H657" s="649"/>
      <c r="I657" s="649"/>
      <c r="J657" s="649"/>
      <c r="K657" s="649"/>
      <c r="L657" s="649"/>
      <c r="M657" s="649"/>
      <c r="N657" s="649"/>
      <c r="O657" s="649"/>
      <c r="P657" s="22"/>
      <c r="Q657" s="768"/>
      <c r="R657" s="35"/>
      <c r="S657" s="36"/>
      <c r="T657" s="36"/>
      <c r="U657" s="36"/>
      <c r="V657" s="36"/>
      <c r="W657" s="36"/>
      <c r="X657" s="36"/>
      <c r="Y657" s="649"/>
      <c r="Z657" s="649"/>
      <c r="AA657" s="649"/>
      <c r="AB657" s="649"/>
      <c r="AC657" s="649"/>
      <c r="AD657" s="649"/>
      <c r="AE657" s="649"/>
      <c r="AF657" s="649"/>
      <c r="AG657" s="688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  <c r="GD657" s="20"/>
      <c r="GE657" s="20"/>
      <c r="GF657" s="20"/>
      <c r="GG657" s="20"/>
      <c r="GH657" s="20"/>
      <c r="GI657" s="20"/>
      <c r="GJ657" s="20"/>
      <c r="GK657" s="20"/>
      <c r="GL657" s="20"/>
      <c r="GM657" s="20"/>
      <c r="GN657" s="20"/>
      <c r="GO657" s="20"/>
      <c r="GP657" s="20"/>
      <c r="GQ657" s="20"/>
      <c r="GR657" s="20"/>
      <c r="GS657" s="20"/>
      <c r="GT657" s="20"/>
      <c r="GU657" s="20"/>
      <c r="GV657" s="20"/>
      <c r="GW657" s="20"/>
      <c r="GX657" s="20"/>
      <c r="GY657" s="20"/>
      <c r="GZ657" s="20"/>
      <c r="HA657" s="20"/>
      <c r="HB657" s="20"/>
      <c r="HC657" s="20"/>
      <c r="HD657" s="20"/>
      <c r="HE657" s="20"/>
      <c r="HF657" s="20"/>
      <c r="HG657" s="20"/>
      <c r="HH657" s="20"/>
      <c r="HI657" s="20"/>
      <c r="HJ657" s="20"/>
      <c r="HK657" s="20"/>
      <c r="HL657" s="20"/>
      <c r="HM657" s="20"/>
      <c r="HN657" s="20"/>
      <c r="HO657" s="20"/>
      <c r="HP657" s="20"/>
      <c r="HQ657" s="20"/>
      <c r="HR657" s="20"/>
      <c r="HS657" s="20"/>
      <c r="HT657" s="20"/>
      <c r="HU657" s="20"/>
      <c r="HV657" s="20"/>
      <c r="HW657" s="20"/>
      <c r="HX657" s="20"/>
      <c r="HY657" s="20"/>
      <c r="HZ657" s="20"/>
      <c r="IA657" s="20"/>
      <c r="IB657" s="20"/>
      <c r="IC657" s="20"/>
      <c r="ID657" s="20"/>
      <c r="IE657" s="20"/>
      <c r="IF657" s="20"/>
      <c r="IG657" s="20"/>
      <c r="IH657" s="20"/>
      <c r="II657" s="20"/>
      <c r="IJ657" s="20"/>
      <c r="IK657" s="20"/>
      <c r="IL657" s="20"/>
      <c r="IM657" s="20"/>
      <c r="IN657" s="20"/>
      <c r="IO657" s="20"/>
      <c r="IP657" s="20"/>
      <c r="IQ657" s="20"/>
      <c r="IR657" s="20"/>
      <c r="IS657" s="20"/>
      <c r="IT657" s="20"/>
      <c r="IU657" s="20"/>
      <c r="IV657" s="20"/>
    </row>
    <row r="658" spans="1:256" s="40" customFormat="1" ht="24.75" customHeight="1">
      <c r="A658" s="35"/>
      <c r="B658" s="36"/>
      <c r="C658" s="36"/>
      <c r="D658" s="36"/>
      <c r="E658" s="36"/>
      <c r="F658" s="36"/>
      <c r="G658" s="36"/>
      <c r="H658" s="649"/>
      <c r="I658" s="649"/>
      <c r="J658" s="649"/>
      <c r="K658" s="649"/>
      <c r="L658" s="649"/>
      <c r="M658" s="649"/>
      <c r="N658" s="649"/>
      <c r="O658" s="649"/>
      <c r="P658" s="22"/>
      <c r="Q658" s="768"/>
      <c r="R658" s="35"/>
      <c r="S658" s="36"/>
      <c r="T658" s="36"/>
      <c r="U658" s="36"/>
      <c r="V658" s="36"/>
      <c r="W658" s="36"/>
      <c r="X658" s="36"/>
      <c r="Y658" s="649"/>
      <c r="Z658" s="649"/>
      <c r="AA658" s="649"/>
      <c r="AB658" s="649"/>
      <c r="AC658" s="649"/>
      <c r="AD658" s="649"/>
      <c r="AE658" s="649"/>
      <c r="AF658" s="649"/>
      <c r="AG658" s="662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20"/>
      <c r="HX658" s="20"/>
      <c r="HY658" s="20"/>
      <c r="HZ658" s="20"/>
      <c r="IA658" s="20"/>
      <c r="IB658" s="20"/>
      <c r="IC658" s="20"/>
      <c r="ID658" s="20"/>
      <c r="IE658" s="20"/>
      <c r="IF658" s="20"/>
      <c r="IG658" s="20"/>
      <c r="IH658" s="20"/>
      <c r="II658" s="20"/>
      <c r="IJ658" s="20"/>
      <c r="IK658" s="20"/>
      <c r="IL658" s="20"/>
      <c r="IM658" s="20"/>
      <c r="IN658" s="20"/>
      <c r="IO658" s="20"/>
      <c r="IP658" s="20"/>
      <c r="IQ658" s="20"/>
      <c r="IR658" s="20"/>
      <c r="IS658" s="20"/>
      <c r="IT658" s="20"/>
      <c r="IU658" s="20"/>
      <c r="IV658" s="20"/>
    </row>
    <row r="659" ht="24.75" customHeight="1">
      <c r="AG659" s="662"/>
    </row>
    <row r="660" ht="24.75" customHeight="1">
      <c r="AG660" s="662"/>
    </row>
    <row r="661" ht="24.75" customHeight="1">
      <c r="AG661" s="662"/>
    </row>
    <row r="662" ht="19.5" customHeight="1">
      <c r="AG662" s="662"/>
    </row>
    <row r="663" ht="19.5" customHeight="1">
      <c r="AG663" s="622"/>
    </row>
    <row r="664" ht="19.5" customHeight="1">
      <c r="AG664" s="667"/>
    </row>
    <row r="665" ht="19.5" customHeight="1">
      <c r="AG665" s="667"/>
    </row>
    <row r="666" ht="19.5" customHeight="1">
      <c r="AG666" s="667"/>
    </row>
    <row r="667" ht="19.5" customHeight="1">
      <c r="AG667" s="667"/>
    </row>
    <row r="668" ht="19.5" customHeight="1">
      <c r="AG668" s="667"/>
    </row>
    <row r="669" ht="19.5" customHeight="1">
      <c r="AG669" s="667"/>
    </row>
    <row r="670" ht="19.5" customHeight="1">
      <c r="AG670" s="667"/>
    </row>
    <row r="671" ht="19.5" customHeight="1">
      <c r="AG671" s="667"/>
    </row>
    <row r="672" ht="28.5" customHeight="1">
      <c r="AG672" s="667"/>
    </row>
    <row r="673" ht="30" customHeight="1">
      <c r="AG673" s="667"/>
    </row>
    <row r="674" ht="32.25" customHeight="1">
      <c r="AG674" s="667"/>
    </row>
    <row r="675" ht="28.5" customHeight="1">
      <c r="AG675" s="667"/>
    </row>
    <row r="676" ht="18.75" customHeight="1">
      <c r="AG676" s="622"/>
    </row>
    <row r="677" ht="23.25" customHeight="1"/>
    <row r="678" ht="21" customHeight="1"/>
    <row r="679" ht="21" customHeight="1"/>
    <row r="680" ht="21.75" customHeight="1"/>
    <row r="681" ht="26.25" customHeight="1"/>
    <row r="682" ht="24" customHeight="1"/>
    <row r="683" ht="23.25" customHeight="1"/>
    <row r="684" ht="18.75" customHeight="1"/>
    <row r="685" ht="15" customHeight="1"/>
    <row r="686" ht="22.5" customHeight="1"/>
    <row r="687" ht="23.25" customHeight="1"/>
    <row r="688" ht="18.75" customHeight="1"/>
    <row r="689" ht="16.5" customHeight="1"/>
    <row r="690" ht="16.5" customHeight="1"/>
    <row r="691" ht="16.5" customHeight="1"/>
    <row r="692" ht="22.5" customHeight="1">
      <c r="AG692" s="688"/>
    </row>
    <row r="693" ht="22.5" customHeight="1">
      <c r="AG693" s="688"/>
    </row>
    <row r="694" ht="21" customHeight="1">
      <c r="AG694" s="688"/>
    </row>
    <row r="695" ht="20.25" customHeight="1">
      <c r="AG695" s="674"/>
    </row>
    <row r="696" ht="21" customHeight="1">
      <c r="AG696" s="688"/>
    </row>
    <row r="697" ht="21" customHeight="1">
      <c r="AG697" s="611"/>
    </row>
    <row r="698" ht="18" customHeight="1">
      <c r="AG698" s="657"/>
    </row>
    <row r="699" ht="25.5" customHeight="1">
      <c r="AG699" s="696"/>
    </row>
    <row r="700" ht="19.5" customHeight="1">
      <c r="AG700" s="696"/>
    </row>
    <row r="701" ht="21.75" customHeight="1">
      <c r="AG701" s="696"/>
    </row>
    <row r="702" ht="23.25" customHeight="1">
      <c r="AG702" s="662"/>
    </row>
    <row r="703" ht="38.25" customHeight="1">
      <c r="AG703" s="665"/>
    </row>
    <row r="704" ht="19.5" customHeight="1">
      <c r="AG704" s="667"/>
    </row>
    <row r="705" ht="31.5" customHeight="1">
      <c r="AG705" s="667"/>
    </row>
    <row r="706" ht="24" customHeight="1">
      <c r="AG706" s="667"/>
    </row>
    <row r="707" ht="21.75" customHeight="1">
      <c r="AG707" s="667"/>
    </row>
    <row r="708" ht="21" customHeight="1">
      <c r="AG708" s="667"/>
    </row>
    <row r="709" ht="24.75" customHeight="1">
      <c r="AG709" s="667"/>
    </row>
    <row r="710" ht="19.5" customHeight="1">
      <c r="AG710" s="674"/>
    </row>
    <row r="711" ht="19.5" customHeight="1">
      <c r="AG711" s="674"/>
    </row>
    <row r="712" ht="16.5" customHeight="1">
      <c r="AG712" s="667"/>
    </row>
    <row r="713" ht="16.5" customHeight="1">
      <c r="AG713" s="622"/>
    </row>
    <row r="714" ht="16.5" customHeight="1">
      <c r="AG714" s="667"/>
    </row>
    <row r="715" ht="16.5" customHeight="1">
      <c r="AG715" s="667"/>
    </row>
    <row r="716" ht="21.75" customHeight="1">
      <c r="AG716" s="622"/>
    </row>
    <row r="717" ht="24.75" customHeight="1">
      <c r="AG717" s="667"/>
    </row>
    <row r="718" ht="24.75" customHeight="1">
      <c r="AG718" s="667"/>
    </row>
    <row r="719" ht="24.75" customHeight="1">
      <c r="AG719" s="667"/>
    </row>
    <row r="720" ht="24.75" customHeight="1">
      <c r="AG720" s="667"/>
    </row>
    <row r="721" ht="24.75" customHeight="1">
      <c r="AG721" s="667"/>
    </row>
    <row r="722" ht="24.75" customHeight="1">
      <c r="AG722" s="674"/>
    </row>
    <row r="723" ht="24.75" customHeight="1">
      <c r="AG723" s="674"/>
    </row>
    <row r="724" ht="19.5" customHeight="1">
      <c r="AG724" s="688"/>
    </row>
    <row r="725" ht="23.25" customHeight="1">
      <c r="AG725" s="622"/>
    </row>
    <row r="726" ht="19.5" customHeight="1">
      <c r="AG726" s="662"/>
    </row>
    <row r="727" ht="32.25" customHeight="1">
      <c r="AG727" s="688"/>
    </row>
    <row r="728" ht="26.25" customHeight="1">
      <c r="AG728" s="622"/>
    </row>
    <row r="729" ht="19.5" customHeight="1">
      <c r="AG729" s="662"/>
    </row>
    <row r="730" ht="24" customHeight="1">
      <c r="AG730" s="662"/>
    </row>
    <row r="731" ht="42" customHeight="1">
      <c r="AG731" s="662"/>
    </row>
    <row r="732" ht="19.5" customHeight="1">
      <c r="AG732" s="662"/>
    </row>
    <row r="733" ht="19.5" customHeight="1">
      <c r="AG733" s="662"/>
    </row>
    <row r="734" ht="21" customHeight="1">
      <c r="AG734" s="662"/>
    </row>
    <row r="735" ht="19.5" customHeight="1">
      <c r="AG735" s="662"/>
    </row>
    <row r="736" ht="23.25" customHeight="1">
      <c r="AG736" s="662"/>
    </row>
    <row r="737" ht="19.5" customHeight="1">
      <c r="AG737" s="662"/>
    </row>
    <row r="738" ht="19.5" customHeight="1">
      <c r="AG738" s="662"/>
    </row>
    <row r="739" ht="27" customHeight="1">
      <c r="AG739" s="662"/>
    </row>
    <row r="740" ht="23.25" customHeight="1">
      <c r="AG740" s="662"/>
    </row>
    <row r="741" ht="26.25" customHeight="1">
      <c r="AG741" s="662"/>
    </row>
    <row r="742" ht="33" customHeight="1">
      <c r="AG742" s="688"/>
    </row>
    <row r="743" ht="21.75" customHeight="1">
      <c r="AG743" s="674"/>
    </row>
    <row r="744" ht="21" customHeight="1">
      <c r="AG744" s="674"/>
    </row>
    <row r="745" ht="19.5" customHeight="1"/>
    <row r="746" ht="15" customHeight="1"/>
    <row r="747" ht="22.5" customHeight="1"/>
    <row r="748" ht="25.5" customHeight="1">
      <c r="AG748" s="734"/>
    </row>
    <row r="749" ht="17.25" customHeight="1"/>
    <row r="750" ht="16.5" customHeight="1"/>
    <row r="751" ht="25.5" customHeight="1">
      <c r="AG751" s="734"/>
    </row>
    <row r="752" ht="21" customHeight="1">
      <c r="AG752" s="734"/>
    </row>
    <row r="753" ht="16.5" customHeight="1">
      <c r="AG753" s="734"/>
    </row>
    <row r="754" ht="20.25" customHeight="1"/>
    <row r="755" ht="21" customHeight="1">
      <c r="AG755" s="734"/>
    </row>
    <row r="756" ht="20.25" customHeight="1">
      <c r="AG756" s="734"/>
    </row>
    <row r="757" ht="19.5" customHeight="1">
      <c r="AG757" s="734"/>
    </row>
    <row r="758" ht="20.25" customHeight="1">
      <c r="AG758" s="734"/>
    </row>
    <row r="759" ht="24" customHeight="1">
      <c r="AG759" s="734"/>
    </row>
    <row r="760" ht="44.25" customHeight="1">
      <c r="AG760" s="688"/>
    </row>
    <row r="761" ht="22.5" customHeight="1"/>
    <row r="762" ht="18" customHeight="1"/>
    <row r="763" ht="21.75" customHeight="1"/>
    <row r="764" ht="19.5" customHeight="1">
      <c r="AG764" s="734"/>
    </row>
    <row r="765" ht="19.5" customHeight="1">
      <c r="AG765" s="734"/>
    </row>
    <row r="766" ht="19.5" customHeight="1">
      <c r="AG766" s="734"/>
    </row>
    <row r="767" ht="24" customHeight="1">
      <c r="AG767" s="734"/>
    </row>
    <row r="768" ht="24" customHeight="1">
      <c r="AG768" s="734"/>
    </row>
    <row r="769" ht="24" customHeight="1">
      <c r="AG769" s="700"/>
    </row>
    <row r="770" ht="24" customHeight="1">
      <c r="AG770" s="688"/>
    </row>
    <row r="771" ht="24" customHeight="1"/>
    <row r="772" ht="24" customHeight="1"/>
    <row r="773" ht="27" customHeight="1"/>
    <row r="774" ht="19.5" customHeight="1"/>
    <row r="775" ht="27" customHeight="1"/>
    <row r="776" ht="19.5" customHeight="1"/>
    <row r="777" ht="33" customHeight="1"/>
    <row r="778" ht="19.5" customHeight="1">
      <c r="AG778" s="734"/>
    </row>
    <row r="779" ht="19.5" customHeight="1">
      <c r="AG779" s="734"/>
    </row>
    <row r="780" ht="19.5" customHeight="1">
      <c r="AG780" s="734"/>
    </row>
    <row r="781" ht="15" customHeight="1">
      <c r="AG781" s="734"/>
    </row>
    <row r="782" ht="21.75" customHeight="1">
      <c r="AG782" s="734"/>
    </row>
    <row r="783" ht="29.25" customHeight="1">
      <c r="AG783" s="734"/>
    </row>
    <row r="784" ht="19.5" customHeight="1"/>
    <row r="785" ht="19.5" customHeight="1">
      <c r="AG785" s="734"/>
    </row>
    <row r="786" ht="19.5" customHeight="1">
      <c r="AG786" s="734"/>
    </row>
    <row r="787" ht="19.5" customHeight="1">
      <c r="AG787" s="734"/>
    </row>
    <row r="788" ht="19.5" customHeight="1">
      <c r="AG788" s="734"/>
    </row>
    <row r="789" ht="19.5" customHeight="1">
      <c r="AG789" s="688"/>
    </row>
    <row r="790" ht="19.5" customHeight="1"/>
    <row r="791" ht="27" customHeight="1">
      <c r="AG791" s="674"/>
    </row>
    <row r="792" ht="32.25" customHeight="1">
      <c r="AG792" s="688"/>
    </row>
    <row r="793" ht="35.25" customHeight="1">
      <c r="AG793" s="688"/>
    </row>
    <row r="794" ht="24.75" customHeight="1">
      <c r="AG794" s="674"/>
    </row>
    <row r="795" ht="21.75" customHeight="1">
      <c r="AG795" s="688"/>
    </row>
    <row r="796" ht="18.75" customHeight="1">
      <c r="AG796" s="688"/>
    </row>
    <row r="797" ht="19.5" customHeight="1">
      <c r="AG797" s="662"/>
    </row>
    <row r="798" ht="30.75" customHeight="1">
      <c r="AG798" s="657"/>
    </row>
    <row r="799" ht="29.25" customHeight="1">
      <c r="AG799" s="696"/>
    </row>
    <row r="800" ht="22.5" customHeight="1">
      <c r="AG800" s="696"/>
    </row>
    <row r="801" ht="19.5" customHeight="1">
      <c r="AG801" s="696"/>
    </row>
    <row r="802" ht="19.5" customHeight="1">
      <c r="AG802" s="662"/>
    </row>
    <row r="803" ht="15.75" customHeight="1">
      <c r="AG803" s="688"/>
    </row>
    <row r="804" ht="15.75" customHeight="1">
      <c r="AG804" s="688"/>
    </row>
    <row r="805" ht="15.75" customHeight="1">
      <c r="AG805" s="688"/>
    </row>
    <row r="806" ht="15.75" customHeight="1">
      <c r="AG806" s="674"/>
    </row>
    <row r="807" ht="15.75" customHeight="1">
      <c r="AG807" s="674"/>
    </row>
    <row r="808" ht="15.75" customHeight="1">
      <c r="AG808" s="674"/>
    </row>
    <row r="809" ht="19.5" customHeight="1">
      <c r="AG809" s="674"/>
    </row>
    <row r="810" ht="21.75" customHeight="1">
      <c r="AG810" s="674"/>
    </row>
    <row r="811" ht="19.5" customHeight="1">
      <c r="AG811" s="674"/>
    </row>
    <row r="812" ht="19.5" customHeight="1">
      <c r="AG812" s="688"/>
    </row>
    <row r="813" ht="19.5" customHeight="1">
      <c r="AG813" s="688"/>
    </row>
    <row r="814" ht="19.5" customHeight="1">
      <c r="AG814" s="688"/>
    </row>
    <row r="815" ht="22.5" customHeight="1">
      <c r="AG815" s="688"/>
    </row>
    <row r="816" ht="19.5" customHeight="1">
      <c r="AG816" s="688"/>
    </row>
    <row r="817" ht="19.5" customHeight="1">
      <c r="AG817" s="688"/>
    </row>
    <row r="818" ht="19.5" customHeight="1">
      <c r="AG818" s="688"/>
    </row>
    <row r="819" ht="39" customHeight="1">
      <c r="AG819" s="688"/>
    </row>
    <row r="820" ht="19.5" customHeight="1">
      <c r="AG820" s="688"/>
    </row>
    <row r="821" ht="19.5" customHeight="1">
      <c r="AG821" s="622"/>
    </row>
    <row r="822" ht="19.5" customHeight="1">
      <c r="AG822" s="662"/>
    </row>
    <row r="823" ht="19.5" customHeight="1">
      <c r="AG823" s="688"/>
    </row>
    <row r="824" ht="19.5" customHeight="1">
      <c r="AG824" s="688"/>
    </row>
    <row r="825" ht="19.5" customHeight="1">
      <c r="AG825" s="622"/>
    </row>
    <row r="826" ht="19.5" customHeight="1">
      <c r="AG826" s="688"/>
    </row>
    <row r="827" ht="19.5" customHeight="1">
      <c r="AG827" s="688"/>
    </row>
    <row r="828" ht="19.5" customHeight="1">
      <c r="AG828" s="688"/>
    </row>
    <row r="829" ht="35.25" customHeight="1">
      <c r="AG829" s="688"/>
    </row>
    <row r="830" ht="42" customHeight="1">
      <c r="AG830" s="688"/>
    </row>
    <row r="831" ht="44.25" customHeight="1">
      <c r="AG831" s="688"/>
    </row>
    <row r="832" ht="27.75" customHeight="1">
      <c r="AG832" s="688"/>
    </row>
    <row r="833" ht="19.5" customHeight="1">
      <c r="AG833" s="688"/>
    </row>
    <row r="834" ht="21" customHeight="1">
      <c r="AG834" s="688"/>
    </row>
    <row r="835" ht="20.25" customHeight="1">
      <c r="AG835" s="688"/>
    </row>
    <row r="836" ht="16.5" customHeight="1">
      <c r="AG836" s="688"/>
    </row>
    <row r="837" ht="18.75" customHeight="1">
      <c r="AG837" s="688"/>
    </row>
    <row r="838" ht="20.25" customHeight="1">
      <c r="AG838" s="688"/>
    </row>
    <row r="839" ht="27.75" customHeight="1">
      <c r="AG839" s="688"/>
    </row>
    <row r="840" ht="26.25" customHeight="1">
      <c r="AG840" s="688"/>
    </row>
    <row r="841" ht="35.25" customHeight="1">
      <c r="AG841" s="688"/>
    </row>
    <row r="842" ht="28.5" customHeight="1">
      <c r="AG842" s="622"/>
    </row>
    <row r="843" ht="27" customHeight="1">
      <c r="AG843" s="688"/>
    </row>
    <row r="844" ht="15.75" customHeight="1">
      <c r="AG844" s="496"/>
    </row>
    <row r="845" ht="29.25" customHeight="1">
      <c r="AG845" s="696"/>
    </row>
    <row r="846" ht="21.75" customHeight="1">
      <c r="AG846" s="696"/>
    </row>
    <row r="847" ht="27" customHeight="1">
      <c r="AG847" s="696"/>
    </row>
    <row r="848" ht="23.25" customHeight="1">
      <c r="AG848" s="696"/>
    </row>
    <row r="849" ht="23.25" customHeight="1">
      <c r="AG849" s="696"/>
    </row>
    <row r="850" ht="16.5" customHeight="1">
      <c r="AG850" s="696"/>
    </row>
    <row r="851" ht="16.5" customHeight="1">
      <c r="AG851" s="696"/>
    </row>
    <row r="852" ht="16.5" customHeight="1">
      <c r="AG852" s="700"/>
    </row>
    <row r="853" ht="16.5" customHeight="1">
      <c r="AG853" s="688"/>
    </row>
    <row r="854" ht="16.5" customHeight="1">
      <c r="AG854" s="688"/>
    </row>
    <row r="855" ht="16.5" customHeight="1">
      <c r="AG855" s="770"/>
    </row>
    <row r="856" ht="16.5" customHeight="1">
      <c r="AG856" s="696"/>
    </row>
    <row r="857" ht="22.5" customHeight="1">
      <c r="AG857" s="696"/>
    </row>
    <row r="858" ht="19.5" customHeight="1">
      <c r="AG858" s="696"/>
    </row>
    <row r="859" ht="20.25" customHeight="1">
      <c r="AG859" s="771"/>
    </row>
    <row r="860" ht="21.75" customHeight="1">
      <c r="AG860" s="696"/>
    </row>
    <row r="861" ht="19.5" customHeight="1">
      <c r="AG861" s="696"/>
    </row>
    <row r="862" ht="16.5" customHeight="1">
      <c r="AG862" s="696"/>
    </row>
    <row r="863" ht="16.5" customHeight="1">
      <c r="AG863" s="756"/>
    </row>
    <row r="864" ht="16.5" customHeight="1"/>
    <row r="865" ht="24" customHeight="1"/>
    <row r="866" ht="24" customHeight="1"/>
    <row r="867" ht="21.75" customHeight="1"/>
    <row r="868" ht="21" customHeight="1"/>
    <row r="869" ht="20.25" customHeight="1"/>
    <row r="870" ht="20.25" customHeight="1"/>
    <row r="871" ht="16.5" customHeight="1">
      <c r="AG871" s="696"/>
    </row>
    <row r="872" ht="16.5" customHeight="1">
      <c r="AG872" s="696"/>
    </row>
    <row r="873" ht="16.5" customHeight="1"/>
    <row r="874" ht="16.5" customHeight="1">
      <c r="AG874" s="688"/>
    </row>
    <row r="875" ht="16.5" customHeight="1">
      <c r="AG875" s="688"/>
    </row>
    <row r="876" ht="16.5" customHeight="1">
      <c r="AG876" s="688"/>
    </row>
    <row r="877" ht="31.5" customHeight="1">
      <c r="AG877" s="674"/>
    </row>
    <row r="878" ht="21.75" customHeight="1">
      <c r="AG878" s="688"/>
    </row>
    <row r="879" ht="34.5" customHeight="1">
      <c r="AG879" s="611"/>
    </row>
    <row r="880" ht="28.5" customHeight="1">
      <c r="AG880" s="611"/>
    </row>
    <row r="881" ht="16.5" customHeight="1">
      <c r="AG881" s="18"/>
    </row>
    <row r="882" ht="23.25" customHeight="1">
      <c r="AG882" s="18"/>
    </row>
    <row r="883" ht="16.5" customHeight="1">
      <c r="AG883" s="18"/>
    </row>
    <row r="884" ht="16.5" customHeight="1"/>
    <row r="885" ht="16.5" customHeight="1"/>
    <row r="886" ht="17.25" customHeight="1"/>
    <row r="887" ht="22.5" customHeight="1"/>
    <row r="888" ht="17.25" customHeight="1"/>
    <row r="889" ht="30.75" customHeight="1">
      <c r="AG889" s="674"/>
    </row>
    <row r="890" ht="27" customHeight="1"/>
    <row r="891" ht="25.5" customHeight="1"/>
    <row r="892" ht="18.75" customHeight="1"/>
    <row r="893" ht="24.75" customHeight="1"/>
    <row r="894" ht="20.25" customHeight="1"/>
    <row r="895" ht="27.75" customHeight="1"/>
    <row r="896" ht="20.25" customHeight="1"/>
    <row r="897" ht="27.75" customHeight="1"/>
    <row r="898" ht="21" customHeight="1"/>
    <row r="899" ht="15.75" customHeight="1"/>
    <row r="900" ht="15.75" customHeight="1"/>
    <row r="901" ht="26.25" customHeight="1"/>
    <row r="902" ht="18.75" customHeight="1"/>
    <row r="903" ht="23.25" customHeight="1"/>
    <row r="904" ht="27" customHeight="1"/>
    <row r="905" ht="25.5" customHeight="1"/>
    <row r="906" ht="21" customHeight="1"/>
    <row r="907" ht="20.25" customHeight="1"/>
    <row r="908" ht="18.75" customHeight="1"/>
    <row r="909" ht="23.25" customHeight="1"/>
    <row r="910" ht="15.75" customHeight="1"/>
    <row r="911" ht="24" customHeight="1"/>
    <row r="912" ht="23.25" customHeight="1"/>
    <row r="913" ht="25.5" customHeight="1"/>
    <row r="914" ht="22.5" customHeight="1"/>
    <row r="915" ht="15.75" customHeight="1"/>
    <row r="916" ht="15.75" customHeight="1"/>
    <row r="917" ht="15.75" customHeight="1">
      <c r="AG917" s="674"/>
    </row>
    <row r="918" ht="15.75" customHeight="1">
      <c r="AG918" s="674"/>
    </row>
    <row r="919" ht="21.75" customHeight="1"/>
    <row r="920" ht="18.75" customHeight="1"/>
    <row r="921" ht="22.5" customHeight="1"/>
    <row r="922" ht="32.25" customHeight="1"/>
    <row r="923" ht="18.75" customHeight="1"/>
    <row r="924" ht="16.5" customHeight="1"/>
    <row r="925" ht="16.5" customHeight="1"/>
    <row r="926" ht="21.75" customHeight="1"/>
    <row r="927" ht="31.5" customHeight="1"/>
    <row r="928" ht="22.5" customHeight="1"/>
    <row r="929" ht="23.25" customHeight="1"/>
  </sheetData>
  <sheetProtection/>
  <mergeCells count="386">
    <mergeCell ref="E153:E154"/>
    <mergeCell ref="A152:A154"/>
    <mergeCell ref="A3:X3"/>
    <mergeCell ref="R8:R10"/>
    <mergeCell ref="C8:G8"/>
    <mergeCell ref="L9:O9"/>
    <mergeCell ref="E9:E10"/>
    <mergeCell ref="A11:C11"/>
    <mergeCell ref="B8:B10"/>
    <mergeCell ref="D9:D10"/>
    <mergeCell ref="F2:AG2"/>
    <mergeCell ref="G9:G10"/>
    <mergeCell ref="H9:K9"/>
    <mergeCell ref="A6:X6"/>
    <mergeCell ref="A7:O7"/>
    <mergeCell ref="Y8:AF8"/>
    <mergeCell ref="Q8:Q10"/>
    <mergeCell ref="S8:S10"/>
    <mergeCell ref="U9:U10"/>
    <mergeCell ref="R7:AF7"/>
    <mergeCell ref="Y9:AB9"/>
    <mergeCell ref="AC9:AF9"/>
    <mergeCell ref="T9:T10"/>
    <mergeCell ref="P8:P10"/>
    <mergeCell ref="T8:X8"/>
    <mergeCell ref="V9:V10"/>
    <mergeCell ref="W9:W10"/>
    <mergeCell ref="X9:X10"/>
    <mergeCell ref="H8:O8"/>
    <mergeCell ref="A28:G28"/>
    <mergeCell ref="F9:F10"/>
    <mergeCell ref="A8:A10"/>
    <mergeCell ref="C9:C10"/>
    <mergeCell ref="A23:C23"/>
    <mergeCell ref="R11:T11"/>
    <mergeCell ref="A38:X38"/>
    <mergeCell ref="F39:X39"/>
    <mergeCell ref="R34:T34"/>
    <mergeCell ref="R27:T27"/>
    <mergeCell ref="R23:T23"/>
    <mergeCell ref="A26:C26"/>
    <mergeCell ref="A27:C27"/>
    <mergeCell ref="R26:T26"/>
    <mergeCell ref="R69:T69"/>
    <mergeCell ref="A45:A47"/>
    <mergeCell ref="B45:B47"/>
    <mergeCell ref="C45:G45"/>
    <mergeCell ref="R56:T56"/>
    <mergeCell ref="T45:X45"/>
    <mergeCell ref="C46:C47"/>
    <mergeCell ref="E46:E47"/>
    <mergeCell ref="X46:X47"/>
    <mergeCell ref="A56:C56"/>
    <mergeCell ref="F46:F47"/>
    <mergeCell ref="R37:T37"/>
    <mergeCell ref="A43:X43"/>
    <mergeCell ref="A44:G44"/>
    <mergeCell ref="R44:X44"/>
    <mergeCell ref="A40:X40"/>
    <mergeCell ref="V46:V47"/>
    <mergeCell ref="W46:W47"/>
    <mergeCell ref="G46:G47"/>
    <mergeCell ref="T46:T47"/>
    <mergeCell ref="A48:C48"/>
    <mergeCell ref="Y71:AF71"/>
    <mergeCell ref="D46:D47"/>
    <mergeCell ref="S45:S47"/>
    <mergeCell ref="R48:T48"/>
    <mergeCell ref="R45:R47"/>
    <mergeCell ref="A62:G62"/>
    <mergeCell ref="R61:T61"/>
    <mergeCell ref="U46:U47"/>
    <mergeCell ref="R59:S59"/>
    <mergeCell ref="R103:T103"/>
    <mergeCell ref="C82:C83"/>
    <mergeCell ref="F75:X75"/>
    <mergeCell ref="A76:X76"/>
    <mergeCell ref="R96:T96"/>
    <mergeCell ref="R84:T84"/>
    <mergeCell ref="H92:K92"/>
    <mergeCell ref="L92:O92"/>
    <mergeCell ref="A91:C91"/>
    <mergeCell ref="H91:O91"/>
    <mergeCell ref="AC72:AF72"/>
    <mergeCell ref="A97:G97"/>
    <mergeCell ref="A74:X74"/>
    <mergeCell ref="A79:X79"/>
    <mergeCell ref="A80:G80"/>
    <mergeCell ref="V82:V83"/>
    <mergeCell ref="R80:X80"/>
    <mergeCell ref="A81:A83"/>
    <mergeCell ref="P91:P93"/>
    <mergeCell ref="Q91:Q93"/>
    <mergeCell ref="R91:T91"/>
    <mergeCell ref="A84:C84"/>
    <mergeCell ref="R72:S72"/>
    <mergeCell ref="Y72:AB72"/>
    <mergeCell ref="S81:S83"/>
    <mergeCell ref="T81:X81"/>
    <mergeCell ref="T82:T83"/>
    <mergeCell ref="X82:X83"/>
    <mergeCell ref="W82:W83"/>
    <mergeCell ref="U82:U83"/>
    <mergeCell ref="B81:B83"/>
    <mergeCell ref="C81:G81"/>
    <mergeCell ref="G82:G83"/>
    <mergeCell ref="R81:R83"/>
    <mergeCell ref="D82:D83"/>
    <mergeCell ref="E82:E83"/>
    <mergeCell ref="F82:F83"/>
    <mergeCell ref="A116:A118"/>
    <mergeCell ref="A111:X111"/>
    <mergeCell ref="F110:X110"/>
    <mergeCell ref="U117:U118"/>
    <mergeCell ref="A115:G115"/>
    <mergeCell ref="C117:C118"/>
    <mergeCell ref="A112:X112"/>
    <mergeCell ref="R115:X115"/>
    <mergeCell ref="A114:X114"/>
    <mergeCell ref="T117:T118"/>
    <mergeCell ref="B116:B118"/>
    <mergeCell ref="C116:G116"/>
    <mergeCell ref="W117:W118"/>
    <mergeCell ref="S116:S118"/>
    <mergeCell ref="T116:X116"/>
    <mergeCell ref="R116:R118"/>
    <mergeCell ref="V117:V118"/>
    <mergeCell ref="G117:G118"/>
    <mergeCell ref="A109:X109"/>
    <mergeCell ref="Y129:AF129"/>
    <mergeCell ref="X117:X118"/>
    <mergeCell ref="A119:C119"/>
    <mergeCell ref="R119:T119"/>
    <mergeCell ref="A126:C126"/>
    <mergeCell ref="R126:T126"/>
    <mergeCell ref="D117:D118"/>
    <mergeCell ref="E117:E118"/>
    <mergeCell ref="F117:F118"/>
    <mergeCell ref="AC130:AF130"/>
    <mergeCell ref="F153:F154"/>
    <mergeCell ref="G153:G154"/>
    <mergeCell ref="A151:G151"/>
    <mergeCell ref="R151:X151"/>
    <mergeCell ref="R141:X141"/>
    <mergeCell ref="A145:X145"/>
    <mergeCell ref="A147:X147"/>
    <mergeCell ref="R130:T130"/>
    <mergeCell ref="Q152:Q154"/>
    <mergeCell ref="A155:C155"/>
    <mergeCell ref="R155:T155"/>
    <mergeCell ref="A131:G131"/>
    <mergeCell ref="R137:T137"/>
    <mergeCell ref="Y130:AB130"/>
    <mergeCell ref="U153:U154"/>
    <mergeCell ref="V153:V154"/>
    <mergeCell ref="H152:O152"/>
    <mergeCell ref="R152:R154"/>
    <mergeCell ref="S152:S154"/>
    <mergeCell ref="A130:C130"/>
    <mergeCell ref="H131:N131"/>
    <mergeCell ref="W153:W154"/>
    <mergeCell ref="H153:K153"/>
    <mergeCell ref="P152:P154"/>
    <mergeCell ref="X153:X154"/>
    <mergeCell ref="A150:X150"/>
    <mergeCell ref="F146:X146"/>
    <mergeCell ref="A148:X148"/>
    <mergeCell ref="T152:X152"/>
    <mergeCell ref="A167:G167"/>
    <mergeCell ref="R167:T167"/>
    <mergeCell ref="B152:B154"/>
    <mergeCell ref="A163:C163"/>
    <mergeCell ref="C152:G152"/>
    <mergeCell ref="C153:C154"/>
    <mergeCell ref="T153:T154"/>
    <mergeCell ref="L153:O153"/>
    <mergeCell ref="R163:T163"/>
    <mergeCell ref="D153:D154"/>
    <mergeCell ref="W187:W188"/>
    <mergeCell ref="U187:U188"/>
    <mergeCell ref="A184:X184"/>
    <mergeCell ref="F180:X180"/>
    <mergeCell ref="A181:X181"/>
    <mergeCell ref="A185:G185"/>
    <mergeCell ref="R185:X185"/>
    <mergeCell ref="A182:X182"/>
    <mergeCell ref="V187:V188"/>
    <mergeCell ref="T187:T188"/>
    <mergeCell ref="F187:F188"/>
    <mergeCell ref="S186:S188"/>
    <mergeCell ref="T186:X186"/>
    <mergeCell ref="R189:T189"/>
    <mergeCell ref="A197:C197"/>
    <mergeCell ref="R197:T197"/>
    <mergeCell ref="G187:G188"/>
    <mergeCell ref="C186:G186"/>
    <mergeCell ref="R186:R188"/>
    <mergeCell ref="A189:C189"/>
    <mergeCell ref="T224:T225"/>
    <mergeCell ref="E224:E225"/>
    <mergeCell ref="R175:T175"/>
    <mergeCell ref="A179:X179"/>
    <mergeCell ref="X187:X188"/>
    <mergeCell ref="A186:A188"/>
    <mergeCell ref="B186:B188"/>
    <mergeCell ref="C187:C188"/>
    <mergeCell ref="D187:D188"/>
    <mergeCell ref="E187:E188"/>
    <mergeCell ref="R223:R225"/>
    <mergeCell ref="T223:X223"/>
    <mergeCell ref="V224:V225"/>
    <mergeCell ref="W224:W225"/>
    <mergeCell ref="U224:U225"/>
    <mergeCell ref="D224:D225"/>
    <mergeCell ref="S223:S225"/>
    <mergeCell ref="C223:G223"/>
    <mergeCell ref="F224:F225"/>
    <mergeCell ref="C224:C225"/>
    <mergeCell ref="A222:G222"/>
    <mergeCell ref="R222:X222"/>
    <mergeCell ref="F217:X217"/>
    <mergeCell ref="A216:X216"/>
    <mergeCell ref="R202:T202"/>
    <mergeCell ref="A223:A225"/>
    <mergeCell ref="A203:G203"/>
    <mergeCell ref="R211:T211"/>
    <mergeCell ref="B223:B225"/>
    <mergeCell ref="G224:G225"/>
    <mergeCell ref="R257:X257"/>
    <mergeCell ref="B258:B260"/>
    <mergeCell ref="C258:G258"/>
    <mergeCell ref="A257:G257"/>
    <mergeCell ref="X224:X225"/>
    <mergeCell ref="Y215:AF215"/>
    <mergeCell ref="A218:X218"/>
    <mergeCell ref="AC222:AF222"/>
    <mergeCell ref="Y222:AB222"/>
    <mergeCell ref="A221:X221"/>
    <mergeCell ref="A253:X253"/>
    <mergeCell ref="A256:X256"/>
    <mergeCell ref="U259:U260"/>
    <mergeCell ref="A258:A260"/>
    <mergeCell ref="C259:C260"/>
    <mergeCell ref="E259:E260"/>
    <mergeCell ref="D259:D260"/>
    <mergeCell ref="G259:G260"/>
    <mergeCell ref="R258:R260"/>
    <mergeCell ref="F259:F260"/>
    <mergeCell ref="F252:X252"/>
    <mergeCell ref="R235:T235"/>
    <mergeCell ref="R239:T239"/>
    <mergeCell ref="A240:G240"/>
    <mergeCell ref="H241:K241"/>
    <mergeCell ref="L241:O241"/>
    <mergeCell ref="Q240:Q242"/>
    <mergeCell ref="R226:T226"/>
    <mergeCell ref="R247:T247"/>
    <mergeCell ref="A251:X251"/>
    <mergeCell ref="H240:O240"/>
    <mergeCell ref="P240:P242"/>
    <mergeCell ref="A235:C235"/>
    <mergeCell ref="A226:C226"/>
    <mergeCell ref="Y271:AF271"/>
    <mergeCell ref="V259:V260"/>
    <mergeCell ref="W259:W260"/>
    <mergeCell ref="R267:T267"/>
    <mergeCell ref="T259:T260"/>
    <mergeCell ref="X259:X260"/>
    <mergeCell ref="R270:T270"/>
    <mergeCell ref="R271:T271"/>
    <mergeCell ref="S258:S260"/>
    <mergeCell ref="T258:X258"/>
    <mergeCell ref="F282:X282"/>
    <mergeCell ref="A285:X285"/>
    <mergeCell ref="A286:G286"/>
    <mergeCell ref="R286:X286"/>
    <mergeCell ref="A283:X283"/>
    <mergeCell ref="A261:C261"/>
    <mergeCell ref="R261:T261"/>
    <mergeCell ref="R277:T277"/>
    <mergeCell ref="A267:C267"/>
    <mergeCell ref="AC272:AF272"/>
    <mergeCell ref="A272:G272"/>
    <mergeCell ref="Y272:AB272"/>
    <mergeCell ref="R280:T280"/>
    <mergeCell ref="D288:D289"/>
    <mergeCell ref="E288:E289"/>
    <mergeCell ref="F288:F289"/>
    <mergeCell ref="A281:X281"/>
    <mergeCell ref="G288:G289"/>
    <mergeCell ref="B287:B289"/>
    <mergeCell ref="S287:S289"/>
    <mergeCell ref="R302:T302"/>
    <mergeCell ref="A290:C290"/>
    <mergeCell ref="H290:O290"/>
    <mergeCell ref="P290:P292"/>
    <mergeCell ref="Q290:Q292"/>
    <mergeCell ref="A287:A289"/>
    <mergeCell ref="A303:G303"/>
    <mergeCell ref="T287:X287"/>
    <mergeCell ref="C288:C289"/>
    <mergeCell ref="V288:V289"/>
    <mergeCell ref="X288:X289"/>
    <mergeCell ref="T288:T289"/>
    <mergeCell ref="U288:U289"/>
    <mergeCell ref="W288:W289"/>
    <mergeCell ref="C287:G287"/>
    <mergeCell ref="R287:R289"/>
    <mergeCell ref="F315:X315"/>
    <mergeCell ref="R290:T290"/>
    <mergeCell ref="H291:K291"/>
    <mergeCell ref="L291:O291"/>
    <mergeCell ref="R313:T313"/>
    <mergeCell ref="A314:X314"/>
    <mergeCell ref="R310:T310"/>
    <mergeCell ref="A298:C298"/>
    <mergeCell ref="R298:T298"/>
    <mergeCell ref="R301:T301"/>
    <mergeCell ref="A316:X316"/>
    <mergeCell ref="A318:X318"/>
    <mergeCell ref="A319:G319"/>
    <mergeCell ref="E321:E322"/>
    <mergeCell ref="F321:F322"/>
    <mergeCell ref="G321:G322"/>
    <mergeCell ref="T321:T322"/>
    <mergeCell ref="U321:U322"/>
    <mergeCell ref="S320:S322"/>
    <mergeCell ref="V321:V322"/>
    <mergeCell ref="R335:T335"/>
    <mergeCell ref="A330:C330"/>
    <mergeCell ref="Y324:AF324"/>
    <mergeCell ref="Y325:AB325"/>
    <mergeCell ref="AC325:AF325"/>
    <mergeCell ref="A323:C323"/>
    <mergeCell ref="R323:T323"/>
    <mergeCell ref="R330:T330"/>
    <mergeCell ref="R319:X319"/>
    <mergeCell ref="T320:X320"/>
    <mergeCell ref="W321:W322"/>
    <mergeCell ref="X321:X322"/>
    <mergeCell ref="A320:A322"/>
    <mergeCell ref="B320:B322"/>
    <mergeCell ref="C320:G320"/>
    <mergeCell ref="R320:R322"/>
    <mergeCell ref="C321:C322"/>
    <mergeCell ref="D321:D322"/>
    <mergeCell ref="A347:X347"/>
    <mergeCell ref="A336:G336"/>
    <mergeCell ref="H338:O338"/>
    <mergeCell ref="P338:P340"/>
    <mergeCell ref="Q338:Q340"/>
    <mergeCell ref="H339:K339"/>
    <mergeCell ref="L339:O339"/>
    <mergeCell ref="R342:T342"/>
    <mergeCell ref="Q370:Q372"/>
    <mergeCell ref="H371:K371"/>
    <mergeCell ref="L371:O371"/>
    <mergeCell ref="Y356:AF356"/>
    <mergeCell ref="Y357:AB357"/>
    <mergeCell ref="AC357:AF357"/>
    <mergeCell ref="H370:O370"/>
    <mergeCell ref="P370:P372"/>
    <mergeCell ref="Y396:AF396"/>
    <mergeCell ref="Y397:AB397"/>
    <mergeCell ref="AC397:AF397"/>
    <mergeCell ref="H415:O415"/>
    <mergeCell ref="P415:P417"/>
    <mergeCell ref="Q415:Q417"/>
    <mergeCell ref="H416:K416"/>
    <mergeCell ref="L416:O416"/>
    <mergeCell ref="Y431:AF431"/>
    <mergeCell ref="Y432:AB432"/>
    <mergeCell ref="AC432:AF432"/>
    <mergeCell ref="H445:O445"/>
    <mergeCell ref="P445:P447"/>
    <mergeCell ref="Q445:Q447"/>
    <mergeCell ref="H446:K446"/>
    <mergeCell ref="L446:O446"/>
    <mergeCell ref="Y495:AF495"/>
    <mergeCell ref="Y496:AB496"/>
    <mergeCell ref="AC496:AF496"/>
    <mergeCell ref="H509:O509"/>
    <mergeCell ref="P509:P511"/>
    <mergeCell ref="Q509:Q511"/>
    <mergeCell ref="H510:K510"/>
    <mergeCell ref="L510:O510"/>
  </mergeCells>
  <printOptions/>
  <pageMargins left="0.87" right="0.1968503937007874" top="0.1968503937007874" bottom="0.1968503937007874" header="0.1968503937007874" footer="0.1968503937007874"/>
  <pageSetup horizontalDpi="600" verticalDpi="600" orientation="landscape" paperSize="9" scale="69" r:id="rId1"/>
  <rowBreaks count="9" manualBreakCount="9">
    <brk id="38" max="29" man="1"/>
    <brk id="74" max="29" man="1"/>
    <brk id="109" max="29" man="1"/>
    <brk id="145" max="29" man="1"/>
    <brk id="179" max="29" man="1"/>
    <brk id="216" max="29" man="1"/>
    <brk id="281" max="29" man="1"/>
    <brk id="314" max="29" man="1"/>
    <brk id="347" max="2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AA333"/>
  <sheetViews>
    <sheetView view="pageBreakPreview" zoomScale="50" zoomScaleNormal="75" zoomScaleSheetLayoutView="50" zoomScalePageLayoutView="0" workbookViewId="0" topLeftCell="A1">
      <selection activeCell="E19" sqref="E1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7.00390625" style="5" customWidth="1"/>
    <col min="4" max="5" width="6.421875" style="161" customWidth="1"/>
    <col min="6" max="6" width="9.140625" style="781" customWidth="1"/>
    <col min="7" max="7" width="17.421875" style="0" hidden="1" customWidth="1"/>
    <col min="8" max="8" width="7.421875" style="0" customWidth="1"/>
    <col min="9" max="27" width="6.7109375" style="0" customWidth="1"/>
  </cols>
  <sheetData>
    <row r="2" spans="2:27" ht="13.5" thickBot="1">
      <c r="B2" s="1021" t="s">
        <v>165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</row>
    <row r="3" spans="2:27" ht="18" customHeight="1">
      <c r="B3" s="1024" t="s">
        <v>166</v>
      </c>
      <c r="C3" s="1025"/>
      <c r="D3" s="1027" t="s">
        <v>167</v>
      </c>
      <c r="E3" s="849"/>
      <c r="F3" s="1187" t="s">
        <v>168</v>
      </c>
      <c r="G3" s="779"/>
      <c r="H3" s="1015" t="s">
        <v>169</v>
      </c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</row>
    <row r="4" spans="2:27" ht="93.75" customHeight="1">
      <c r="B4" s="1026"/>
      <c r="C4" s="1010"/>
      <c r="D4" s="1012"/>
      <c r="E4" s="848"/>
      <c r="F4" s="1188"/>
      <c r="G4" s="779"/>
      <c r="H4" s="175" t="s">
        <v>62</v>
      </c>
      <c r="I4" s="175" t="s">
        <v>204</v>
      </c>
      <c r="J4" s="154" t="s">
        <v>15</v>
      </c>
      <c r="K4" s="154" t="s">
        <v>170</v>
      </c>
      <c r="L4" s="175" t="s">
        <v>240</v>
      </c>
      <c r="M4" s="176" t="s">
        <v>193</v>
      </c>
      <c r="N4" s="176" t="s">
        <v>242</v>
      </c>
      <c r="O4" s="177" t="s">
        <v>41</v>
      </c>
      <c r="P4" s="176" t="s">
        <v>70</v>
      </c>
      <c r="Q4" s="176" t="s">
        <v>177</v>
      </c>
      <c r="R4" s="176" t="s">
        <v>200</v>
      </c>
      <c r="S4" s="155" t="s">
        <v>175</v>
      </c>
      <c r="T4" s="176" t="s">
        <v>788</v>
      </c>
      <c r="U4" s="155" t="s">
        <v>21</v>
      </c>
      <c r="V4" s="176" t="s">
        <v>182</v>
      </c>
      <c r="W4" s="176" t="s">
        <v>789</v>
      </c>
      <c r="X4" s="155" t="s">
        <v>178</v>
      </c>
      <c r="Y4" s="155" t="s">
        <v>77</v>
      </c>
      <c r="Z4" s="155" t="s">
        <v>181</v>
      </c>
      <c r="AA4" s="155"/>
    </row>
    <row r="5" spans="2:27" ht="24" customHeight="1">
      <c r="B5" s="1018" t="s">
        <v>183</v>
      </c>
      <c r="C5" s="1154" t="s">
        <v>677</v>
      </c>
      <c r="D5" s="1156"/>
      <c r="E5" s="850"/>
      <c r="F5" s="245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</row>
    <row r="6" spans="2:27" ht="27.75" customHeight="1">
      <c r="B6" s="1019"/>
      <c r="C6" s="27" t="s">
        <v>162</v>
      </c>
      <c r="D6" s="457" t="s">
        <v>558</v>
      </c>
      <c r="E6" s="457"/>
      <c r="F6" s="788">
        <f aca="true" t="shared" si="0" ref="F6:F14">SUMPRODUCT(H6:AA6,H$31:AA$31)/1000</f>
        <v>0</v>
      </c>
      <c r="G6" s="157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  <c r="Z6" s="801"/>
      <c r="AA6" s="801"/>
    </row>
    <row r="7" spans="2:27" ht="27" customHeight="1" hidden="1">
      <c r="B7" s="1019"/>
      <c r="C7" s="46" t="s">
        <v>804</v>
      </c>
      <c r="D7" s="23">
        <v>180</v>
      </c>
      <c r="E7" s="23"/>
      <c r="F7" s="788">
        <f t="shared" si="0"/>
        <v>0</v>
      </c>
      <c r="G7" s="157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</row>
    <row r="8" spans="2:27" ht="32.25" customHeight="1">
      <c r="B8" s="1019"/>
      <c r="C8" s="15" t="s">
        <v>780</v>
      </c>
      <c r="D8" s="673"/>
      <c r="E8" s="673"/>
      <c r="F8" s="788">
        <f t="shared" si="0"/>
        <v>0</v>
      </c>
      <c r="G8" s="157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</row>
    <row r="9" spans="2:27" ht="25.5" customHeight="1">
      <c r="B9" s="1019"/>
      <c r="C9" s="46" t="s">
        <v>159</v>
      </c>
      <c r="D9" s="23">
        <v>100</v>
      </c>
      <c r="E9" s="23"/>
      <c r="F9" s="788">
        <f t="shared" si="0"/>
        <v>0</v>
      </c>
      <c r="G9" s="157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</row>
    <row r="10" spans="2:27" ht="18" customHeight="1">
      <c r="B10" s="1019"/>
      <c r="C10" s="27" t="s">
        <v>682</v>
      </c>
      <c r="D10" s="23">
        <v>200</v>
      </c>
      <c r="E10" s="23"/>
      <c r="F10" s="788">
        <f t="shared" si="0"/>
        <v>0</v>
      </c>
      <c r="G10" s="157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  <c r="U10" s="801"/>
      <c r="V10" s="801"/>
      <c r="W10" s="801"/>
      <c r="X10" s="801"/>
      <c r="Y10" s="801"/>
      <c r="Z10" s="801"/>
      <c r="AA10" s="801"/>
    </row>
    <row r="11" spans="2:27" ht="18" customHeight="1">
      <c r="B11" s="1019"/>
      <c r="C11" s="460" t="s">
        <v>22</v>
      </c>
      <c r="D11" s="23">
        <v>37</v>
      </c>
      <c r="E11" s="23"/>
      <c r="F11" s="788">
        <f t="shared" si="0"/>
        <v>0</v>
      </c>
      <c r="G11" s="157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</row>
    <row r="12" spans="2:27" ht="18" customHeight="1">
      <c r="B12" s="1019"/>
      <c r="C12" s="1154" t="s">
        <v>683</v>
      </c>
      <c r="D12" s="1156"/>
      <c r="E12" s="850"/>
      <c r="F12" s="788">
        <f t="shared" si="0"/>
        <v>0</v>
      </c>
      <c r="G12" s="157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1"/>
      <c r="X12" s="801"/>
      <c r="Y12" s="801"/>
      <c r="Z12" s="801"/>
      <c r="AA12" s="801"/>
    </row>
    <row r="13" spans="2:27" ht="29.25" customHeight="1">
      <c r="B13" s="1019"/>
      <c r="C13" s="224" t="s">
        <v>685</v>
      </c>
      <c r="D13" s="463">
        <v>70</v>
      </c>
      <c r="E13" s="463"/>
      <c r="F13" s="788">
        <f t="shared" si="0"/>
        <v>0</v>
      </c>
      <c r="G13" s="157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</row>
    <row r="14" spans="2:27" ht="18" customHeight="1">
      <c r="B14" s="1019"/>
      <c r="C14" s="224" t="s">
        <v>687</v>
      </c>
      <c r="D14" s="463">
        <v>200</v>
      </c>
      <c r="E14" s="463"/>
      <c r="F14" s="788">
        <f t="shared" si="0"/>
        <v>0</v>
      </c>
      <c r="G14" s="157"/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</row>
    <row r="15" spans="2:27" ht="18" customHeight="1">
      <c r="B15" s="1005" t="s">
        <v>186</v>
      </c>
      <c r="C15" s="993"/>
      <c r="D15" s="794"/>
      <c r="E15" s="794"/>
      <c r="F15" s="803">
        <f aca="true" t="shared" si="1" ref="F15:AA15">SUM(F6:F14)</f>
        <v>0</v>
      </c>
      <c r="G15" s="788">
        <f t="shared" si="1"/>
        <v>0</v>
      </c>
      <c r="H15" s="800">
        <f t="shared" si="1"/>
        <v>0</v>
      </c>
      <c r="I15" s="800">
        <f t="shared" si="1"/>
        <v>0</v>
      </c>
      <c r="J15" s="800">
        <f t="shared" si="1"/>
        <v>0</v>
      </c>
      <c r="K15" s="800">
        <f t="shared" si="1"/>
        <v>0</v>
      </c>
      <c r="L15" s="800">
        <f t="shared" si="1"/>
        <v>0</v>
      </c>
      <c r="M15" s="800">
        <f t="shared" si="1"/>
        <v>0</v>
      </c>
      <c r="N15" s="800">
        <f t="shared" si="1"/>
        <v>0</v>
      </c>
      <c r="O15" s="800">
        <f t="shared" si="1"/>
        <v>0</v>
      </c>
      <c r="P15" s="800">
        <f t="shared" si="1"/>
        <v>0</v>
      </c>
      <c r="Q15" s="800">
        <f t="shared" si="1"/>
        <v>0</v>
      </c>
      <c r="R15" s="800">
        <f t="shared" si="1"/>
        <v>0</v>
      </c>
      <c r="S15" s="800">
        <f t="shared" si="1"/>
        <v>0</v>
      </c>
      <c r="T15" s="800">
        <f t="shared" si="1"/>
        <v>0</v>
      </c>
      <c r="U15" s="800">
        <f t="shared" si="1"/>
        <v>0</v>
      </c>
      <c r="V15" s="800">
        <f t="shared" si="1"/>
        <v>0</v>
      </c>
      <c r="W15" s="800">
        <f t="shared" si="1"/>
        <v>0</v>
      </c>
      <c r="X15" s="800">
        <f t="shared" si="1"/>
        <v>0</v>
      </c>
      <c r="Y15" s="800">
        <f t="shared" si="1"/>
        <v>0</v>
      </c>
      <c r="Z15" s="800">
        <f t="shared" si="1"/>
        <v>0</v>
      </c>
      <c r="AA15" s="800">
        <f t="shared" si="1"/>
        <v>0</v>
      </c>
    </row>
    <row r="16" spans="2:27" s="781" customFormat="1" ht="18" customHeight="1">
      <c r="B16" s="1182" t="s">
        <v>806</v>
      </c>
      <c r="C16" s="1183"/>
      <c r="D16" s="852"/>
      <c r="E16" s="792"/>
      <c r="F16" s="788" t="s">
        <v>805</v>
      </c>
      <c r="G16" s="245">
        <f>(H15*$D$16)/1000</f>
        <v>0</v>
      </c>
      <c r="H16" s="788">
        <f>(H15*$E$16)/1000</f>
        <v>0</v>
      </c>
      <c r="I16" s="788">
        <f>(I15*$E$16)/1000</f>
        <v>0</v>
      </c>
      <c r="J16" s="788">
        <f aca="true" t="shared" si="2" ref="J16:AA16">(J15*$E$16)/1000</f>
        <v>0</v>
      </c>
      <c r="K16" s="788">
        <f t="shared" si="2"/>
        <v>0</v>
      </c>
      <c r="L16" s="788">
        <f t="shared" si="2"/>
        <v>0</v>
      </c>
      <c r="M16" s="788">
        <f t="shared" si="2"/>
        <v>0</v>
      </c>
      <c r="N16" s="788">
        <f t="shared" si="2"/>
        <v>0</v>
      </c>
      <c r="O16" s="788">
        <f t="shared" si="2"/>
        <v>0</v>
      </c>
      <c r="P16" s="788">
        <f t="shared" si="2"/>
        <v>0</v>
      </c>
      <c r="Q16" s="788">
        <f t="shared" si="2"/>
        <v>0</v>
      </c>
      <c r="R16" s="788">
        <f t="shared" si="2"/>
        <v>0</v>
      </c>
      <c r="S16" s="788">
        <f t="shared" si="2"/>
        <v>0</v>
      </c>
      <c r="T16" s="788">
        <f t="shared" si="2"/>
        <v>0</v>
      </c>
      <c r="U16" s="788">
        <f t="shared" si="2"/>
        <v>0</v>
      </c>
      <c r="V16" s="788">
        <f t="shared" si="2"/>
        <v>0</v>
      </c>
      <c r="W16" s="788">
        <f t="shared" si="2"/>
        <v>0</v>
      </c>
      <c r="X16" s="788">
        <f t="shared" si="2"/>
        <v>0</v>
      </c>
      <c r="Y16" s="788">
        <f t="shared" si="2"/>
        <v>0</v>
      </c>
      <c r="Z16" s="788">
        <f t="shared" si="2"/>
        <v>0</v>
      </c>
      <c r="AA16" s="788">
        <f t="shared" si="2"/>
        <v>0</v>
      </c>
    </row>
    <row r="17" spans="2:27" ht="24" customHeight="1">
      <c r="B17" s="1193" t="s">
        <v>188</v>
      </c>
      <c r="C17" s="1157" t="s">
        <v>677</v>
      </c>
      <c r="D17" s="1157"/>
      <c r="E17" s="851"/>
      <c r="F17" s="831"/>
      <c r="G17" s="157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</row>
    <row r="18" spans="2:27" ht="35.25" customHeight="1">
      <c r="B18" s="1194"/>
      <c r="C18" s="27" t="s">
        <v>162</v>
      </c>
      <c r="D18" s="457" t="s">
        <v>679</v>
      </c>
      <c r="E18" s="457"/>
      <c r="F18" s="788">
        <f aca="true" t="shared" si="3" ref="F18:F27">SUMPRODUCT(H18:AA18,H$31:AA$31)/1000</f>
        <v>0</v>
      </c>
      <c r="G18" s="157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</row>
    <row r="19" spans="2:27" ht="30.75" customHeight="1">
      <c r="B19" s="1194"/>
      <c r="C19" s="46" t="s">
        <v>786</v>
      </c>
      <c r="D19" s="23">
        <v>200</v>
      </c>
      <c r="E19" s="23"/>
      <c r="F19" s="788">
        <f t="shared" si="3"/>
        <v>0</v>
      </c>
      <c r="G19" s="157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</row>
    <row r="20" spans="2:27" ht="29.25" customHeight="1">
      <c r="B20" s="1194"/>
      <c r="C20" s="46" t="s">
        <v>159</v>
      </c>
      <c r="D20" s="23">
        <v>100</v>
      </c>
      <c r="E20" s="23"/>
      <c r="F20" s="788">
        <f t="shared" si="3"/>
        <v>0</v>
      </c>
      <c r="G20" s="157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</row>
    <row r="21" spans="2:27" ht="24" customHeight="1">
      <c r="B21" s="1194"/>
      <c r="C21" s="27" t="s">
        <v>682</v>
      </c>
      <c r="D21" s="23">
        <v>200</v>
      </c>
      <c r="E21" s="23"/>
      <c r="F21" s="788">
        <f t="shared" si="3"/>
        <v>0</v>
      </c>
      <c r="G21" s="157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</row>
    <row r="22" spans="2:27" ht="18" customHeight="1">
      <c r="B22" s="1194"/>
      <c r="C22" s="226" t="s">
        <v>19</v>
      </c>
      <c r="D22" s="164">
        <v>20</v>
      </c>
      <c r="E22" s="164"/>
      <c r="F22" s="788">
        <f t="shared" si="3"/>
        <v>0</v>
      </c>
      <c r="G22" s="157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</row>
    <row r="23" spans="2:27" ht="18" customHeight="1">
      <c r="B23" s="1194"/>
      <c r="C23" s="27" t="s">
        <v>743</v>
      </c>
      <c r="D23" s="463">
        <v>20</v>
      </c>
      <c r="E23" s="463"/>
      <c r="F23" s="788">
        <f t="shared" si="3"/>
        <v>0</v>
      </c>
      <c r="G23" s="157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</row>
    <row r="24" spans="2:27" ht="18" customHeight="1">
      <c r="B24" s="1194"/>
      <c r="C24" s="460" t="s">
        <v>22</v>
      </c>
      <c r="D24" s="23">
        <v>20</v>
      </c>
      <c r="E24" s="23"/>
      <c r="F24" s="788">
        <f t="shared" si="3"/>
        <v>0</v>
      </c>
      <c r="G24" s="157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</row>
    <row r="25" spans="2:27" ht="18" customHeight="1">
      <c r="B25" s="1194"/>
      <c r="C25" s="1157" t="s">
        <v>683</v>
      </c>
      <c r="D25" s="1157"/>
      <c r="E25" s="851"/>
      <c r="F25" s="788">
        <f t="shared" si="3"/>
        <v>0</v>
      </c>
      <c r="G25" s="157"/>
      <c r="H25" s="795"/>
      <c r="I25" s="795"/>
      <c r="J25" s="795"/>
      <c r="K25" s="795"/>
      <c r="L25" s="795"/>
      <c r="M25" s="795"/>
      <c r="N25" s="795"/>
      <c r="O25" s="795"/>
      <c r="P25" s="795"/>
      <c r="Q25" s="795">
        <v>15</v>
      </c>
      <c r="R25" s="795"/>
      <c r="S25" s="795"/>
      <c r="T25" s="795"/>
      <c r="U25" s="795">
        <v>30</v>
      </c>
      <c r="V25" s="795"/>
      <c r="W25" s="795"/>
      <c r="X25" s="795"/>
      <c r="Y25" s="795"/>
      <c r="Z25" s="795"/>
      <c r="AA25" s="795"/>
    </row>
    <row r="26" spans="2:27" ht="39" customHeight="1">
      <c r="B26" s="1194"/>
      <c r="C26" s="224" t="s">
        <v>441</v>
      </c>
      <c r="D26" s="463">
        <v>80</v>
      </c>
      <c r="E26" s="463"/>
      <c r="F26" s="788">
        <f t="shared" si="3"/>
        <v>0</v>
      </c>
      <c r="G26" s="157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</row>
    <row r="27" spans="2:27" ht="18" customHeight="1">
      <c r="B27" s="1195"/>
      <c r="C27" s="224" t="s">
        <v>687</v>
      </c>
      <c r="D27" s="463">
        <v>200</v>
      </c>
      <c r="E27" s="463"/>
      <c r="F27" s="788">
        <f t="shared" si="3"/>
        <v>0</v>
      </c>
      <c r="G27" s="157"/>
      <c r="H27" s="795"/>
      <c r="I27" s="795"/>
      <c r="J27" s="795"/>
      <c r="K27" s="795"/>
      <c r="L27" s="795"/>
      <c r="M27" s="795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</row>
    <row r="28" spans="2:27" ht="18" customHeight="1">
      <c r="B28" s="1005" t="s">
        <v>189</v>
      </c>
      <c r="C28" s="993"/>
      <c r="D28" s="158"/>
      <c r="E28" s="158"/>
      <c r="F28" s="803">
        <f>SUM(F18:F27)</f>
        <v>0</v>
      </c>
      <c r="G28" s="157"/>
      <c r="H28" s="800">
        <f>SUMPRODUCT(H18:H27)</f>
        <v>0</v>
      </c>
      <c r="I28" s="800">
        <f aca="true" t="shared" si="4" ref="I28:AA28">SUMPRODUCT(I18:I27)</f>
        <v>0</v>
      </c>
      <c r="J28" s="800">
        <f t="shared" si="4"/>
        <v>0</v>
      </c>
      <c r="K28" s="800">
        <f t="shared" si="4"/>
        <v>0</v>
      </c>
      <c r="L28" s="800">
        <f t="shared" si="4"/>
        <v>0</v>
      </c>
      <c r="M28" s="800">
        <f t="shared" si="4"/>
        <v>0</v>
      </c>
      <c r="N28" s="800">
        <f t="shared" si="4"/>
        <v>0</v>
      </c>
      <c r="O28" s="800">
        <f t="shared" si="4"/>
        <v>0</v>
      </c>
      <c r="P28" s="800">
        <f t="shared" si="4"/>
        <v>0</v>
      </c>
      <c r="Q28" s="800">
        <f t="shared" si="4"/>
        <v>15</v>
      </c>
      <c r="R28" s="800">
        <f t="shared" si="4"/>
        <v>0</v>
      </c>
      <c r="S28" s="800">
        <f t="shared" si="4"/>
        <v>0</v>
      </c>
      <c r="T28" s="800">
        <f t="shared" si="4"/>
        <v>0</v>
      </c>
      <c r="U28" s="800">
        <f t="shared" si="4"/>
        <v>30</v>
      </c>
      <c r="V28" s="800">
        <f t="shared" si="4"/>
        <v>0</v>
      </c>
      <c r="W28" s="800">
        <f t="shared" si="4"/>
        <v>0</v>
      </c>
      <c r="X28" s="800">
        <f t="shared" si="4"/>
        <v>0</v>
      </c>
      <c r="Y28" s="800">
        <f t="shared" si="4"/>
        <v>0</v>
      </c>
      <c r="Z28" s="800">
        <f t="shared" si="4"/>
        <v>0</v>
      </c>
      <c r="AA28" s="800">
        <f t="shared" si="4"/>
        <v>0</v>
      </c>
    </row>
    <row r="29" spans="2:27" s="781" customFormat="1" ht="18" customHeight="1">
      <c r="B29" s="1182" t="s">
        <v>806</v>
      </c>
      <c r="C29" s="1183"/>
      <c r="D29" s="852"/>
      <c r="E29" s="792"/>
      <c r="F29" s="245" t="s">
        <v>805</v>
      </c>
      <c r="G29" s="245">
        <f>(H28*$D$29)/1000</f>
        <v>0</v>
      </c>
      <c r="H29" s="788">
        <f>(H28*$E$29)/1000</f>
        <v>0</v>
      </c>
      <c r="I29" s="788">
        <f aca="true" t="shared" si="5" ref="I29:AA29">(I28*$E$29)/1000</f>
        <v>0</v>
      </c>
      <c r="J29" s="788">
        <f t="shared" si="5"/>
        <v>0</v>
      </c>
      <c r="K29" s="788">
        <f t="shared" si="5"/>
        <v>0</v>
      </c>
      <c r="L29" s="788">
        <f t="shared" si="5"/>
        <v>0</v>
      </c>
      <c r="M29" s="788">
        <f t="shared" si="5"/>
        <v>0</v>
      </c>
      <c r="N29" s="788">
        <f t="shared" si="5"/>
        <v>0</v>
      </c>
      <c r="O29" s="788">
        <f t="shared" si="5"/>
        <v>0</v>
      </c>
      <c r="P29" s="788">
        <f t="shared" si="5"/>
        <v>0</v>
      </c>
      <c r="Q29" s="788">
        <f t="shared" si="5"/>
        <v>0</v>
      </c>
      <c r="R29" s="788">
        <f t="shared" si="5"/>
        <v>0</v>
      </c>
      <c r="S29" s="788">
        <f t="shared" si="5"/>
        <v>0</v>
      </c>
      <c r="T29" s="788">
        <f t="shared" si="5"/>
        <v>0</v>
      </c>
      <c r="U29" s="788">
        <f t="shared" si="5"/>
        <v>0</v>
      </c>
      <c r="V29" s="788">
        <f t="shared" si="5"/>
        <v>0</v>
      </c>
      <c r="W29" s="788">
        <f t="shared" si="5"/>
        <v>0</v>
      </c>
      <c r="X29" s="788">
        <f t="shared" si="5"/>
        <v>0</v>
      </c>
      <c r="Y29" s="788">
        <f t="shared" si="5"/>
        <v>0</v>
      </c>
      <c r="Z29" s="788">
        <f t="shared" si="5"/>
        <v>0</v>
      </c>
      <c r="AA29" s="788">
        <f t="shared" si="5"/>
        <v>0</v>
      </c>
    </row>
    <row r="30" spans="2:27" s="784" customFormat="1" ht="18" customHeight="1">
      <c r="B30" s="1182" t="s">
        <v>807</v>
      </c>
      <c r="C30" s="1183"/>
      <c r="D30" s="852"/>
      <c r="E30" s="792"/>
      <c r="F30" s="245" t="s">
        <v>805</v>
      </c>
      <c r="G30" s="245">
        <f>(H28*$D$30)/1000</f>
        <v>0</v>
      </c>
      <c r="H30" s="788">
        <f>H16+H29</f>
        <v>0</v>
      </c>
      <c r="I30" s="788">
        <f>I16+I29</f>
        <v>0</v>
      </c>
      <c r="J30" s="788">
        <f aca="true" t="shared" si="6" ref="J30:AA30">J16+J29</f>
        <v>0</v>
      </c>
      <c r="K30" s="788">
        <f>K16+K29</f>
        <v>0</v>
      </c>
      <c r="L30" s="788">
        <f t="shared" si="6"/>
        <v>0</v>
      </c>
      <c r="M30" s="788">
        <f>M16+M29</f>
        <v>0</v>
      </c>
      <c r="N30" s="788">
        <f t="shared" si="6"/>
        <v>0</v>
      </c>
      <c r="O30" s="788">
        <f t="shared" si="6"/>
        <v>0</v>
      </c>
      <c r="P30" s="788">
        <f t="shared" si="6"/>
        <v>0</v>
      </c>
      <c r="Q30" s="788">
        <f t="shared" si="6"/>
        <v>0</v>
      </c>
      <c r="R30" s="788">
        <f t="shared" si="6"/>
        <v>0</v>
      </c>
      <c r="S30" s="788">
        <f t="shared" si="6"/>
        <v>0</v>
      </c>
      <c r="T30" s="788">
        <f t="shared" si="6"/>
        <v>0</v>
      </c>
      <c r="U30" s="788">
        <f t="shared" si="6"/>
        <v>0</v>
      </c>
      <c r="V30" s="788">
        <f t="shared" si="6"/>
        <v>0</v>
      </c>
      <c r="W30" s="788">
        <f t="shared" si="6"/>
        <v>0</v>
      </c>
      <c r="X30" s="788">
        <f t="shared" si="6"/>
        <v>0</v>
      </c>
      <c r="Y30" s="788">
        <f t="shared" si="6"/>
        <v>0</v>
      </c>
      <c r="Z30" s="788">
        <f t="shared" si="6"/>
        <v>0</v>
      </c>
      <c r="AA30" s="788">
        <f t="shared" si="6"/>
        <v>0</v>
      </c>
    </row>
    <row r="31" spans="2:27" s="781" customFormat="1" ht="27" customHeight="1">
      <c r="B31" s="1191" t="s">
        <v>267</v>
      </c>
      <c r="C31" s="1192"/>
      <c r="D31" s="785"/>
      <c r="E31" s="785"/>
      <c r="F31" s="783"/>
      <c r="G31" s="783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</row>
    <row r="32" spans="2:27" s="781" customFormat="1" ht="23.25" customHeight="1">
      <c r="B32" s="1185" t="s">
        <v>808</v>
      </c>
      <c r="C32" s="1186"/>
      <c r="D32" s="782"/>
      <c r="E32" s="782"/>
      <c r="F32" s="798">
        <f>SUM(H32:AA32)</f>
        <v>0</v>
      </c>
      <c r="G32" s="798">
        <f>H31*H30</f>
        <v>0</v>
      </c>
      <c r="H32" s="798">
        <f aca="true" t="shared" si="7" ref="H32:AA32">H30*H31</f>
        <v>0</v>
      </c>
      <c r="I32" s="798">
        <f t="shared" si="7"/>
        <v>0</v>
      </c>
      <c r="J32" s="798">
        <f t="shared" si="7"/>
        <v>0</v>
      </c>
      <c r="K32" s="798">
        <f t="shared" si="7"/>
        <v>0</v>
      </c>
      <c r="L32" s="798">
        <f t="shared" si="7"/>
        <v>0</v>
      </c>
      <c r="M32" s="798">
        <f>M30*M31</f>
        <v>0</v>
      </c>
      <c r="N32" s="798">
        <f t="shared" si="7"/>
        <v>0</v>
      </c>
      <c r="O32" s="798">
        <f t="shared" si="7"/>
        <v>0</v>
      </c>
      <c r="P32" s="798">
        <f t="shared" si="7"/>
        <v>0</v>
      </c>
      <c r="Q32" s="798">
        <f t="shared" si="7"/>
        <v>0</v>
      </c>
      <c r="R32" s="798">
        <f t="shared" si="7"/>
        <v>0</v>
      </c>
      <c r="S32" s="798">
        <f t="shared" si="7"/>
        <v>0</v>
      </c>
      <c r="T32" s="798">
        <f t="shared" si="7"/>
        <v>0</v>
      </c>
      <c r="U32" s="798">
        <f t="shared" si="7"/>
        <v>0</v>
      </c>
      <c r="V32" s="798">
        <f t="shared" si="7"/>
        <v>0</v>
      </c>
      <c r="W32" s="798">
        <f t="shared" si="7"/>
        <v>0</v>
      </c>
      <c r="X32" s="798">
        <f t="shared" si="7"/>
        <v>0</v>
      </c>
      <c r="Y32" s="798">
        <f t="shared" si="7"/>
        <v>0</v>
      </c>
      <c r="Z32" s="798">
        <f t="shared" si="7"/>
        <v>0</v>
      </c>
      <c r="AA32" s="798">
        <f t="shared" si="7"/>
        <v>0</v>
      </c>
    </row>
    <row r="33" spans="2:27" ht="15">
      <c r="B33" s="1002" t="s">
        <v>191</v>
      </c>
      <c r="C33" s="1003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</row>
    <row r="34" spans="2:27" ht="15">
      <c r="B34" s="1184"/>
      <c r="C34" s="1184"/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4"/>
      <c r="R34" s="1184"/>
      <c r="S34" s="1184"/>
      <c r="T34" s="1184"/>
      <c r="U34" s="1184"/>
      <c r="V34" s="1184"/>
      <c r="W34" s="1184"/>
      <c r="X34" s="1184"/>
      <c r="Y34" s="1184"/>
      <c r="Z34" s="1184"/>
      <c r="AA34" s="1184"/>
    </row>
    <row r="35" spans="2:27" ht="13.5" thickBot="1">
      <c r="B35" s="1021" t="s">
        <v>192</v>
      </c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</row>
    <row r="36" spans="2:27" ht="18" customHeight="1">
      <c r="B36" s="1024" t="s">
        <v>166</v>
      </c>
      <c r="C36" s="1025"/>
      <c r="D36" s="1027" t="s">
        <v>167</v>
      </c>
      <c r="E36" s="849"/>
      <c r="F36" s="1187" t="s">
        <v>168</v>
      </c>
      <c r="G36" s="779"/>
      <c r="H36" s="1015" t="s">
        <v>169</v>
      </c>
      <c r="I36" s="1016"/>
      <c r="J36" s="1016"/>
      <c r="K36" s="1016"/>
      <c r="L36" s="1016"/>
      <c r="M36" s="1016"/>
      <c r="N36" s="1016"/>
      <c r="O36" s="1016"/>
      <c r="P36" s="1016"/>
      <c r="Q36" s="1016"/>
      <c r="R36" s="1016"/>
      <c r="S36" s="1016"/>
      <c r="T36" s="1016"/>
      <c r="U36" s="1016"/>
      <c r="V36" s="1016"/>
      <c r="W36" s="1016"/>
      <c r="X36" s="1016"/>
      <c r="Y36" s="1016"/>
      <c r="Z36" s="1016"/>
      <c r="AA36" s="1016"/>
    </row>
    <row r="37" spans="2:27" ht="98.25" customHeight="1">
      <c r="B37" s="1026"/>
      <c r="C37" s="1010"/>
      <c r="D37" s="1012"/>
      <c r="E37" s="848"/>
      <c r="F37" s="1188"/>
      <c r="G37" s="779"/>
      <c r="H37" s="175" t="s">
        <v>70</v>
      </c>
      <c r="I37" s="175" t="s">
        <v>790</v>
      </c>
      <c r="J37" s="774" t="s">
        <v>523</v>
      </c>
      <c r="K37" s="774" t="s">
        <v>173</v>
      </c>
      <c r="L37" s="175" t="s">
        <v>240</v>
      </c>
      <c r="M37" s="176" t="s">
        <v>257</v>
      </c>
      <c r="N37" s="176" t="s">
        <v>195</v>
      </c>
      <c r="O37" s="177" t="s">
        <v>177</v>
      </c>
      <c r="P37" s="176" t="s">
        <v>255</v>
      </c>
      <c r="Q37" s="176" t="s">
        <v>172</v>
      </c>
      <c r="R37" s="176" t="s">
        <v>182</v>
      </c>
      <c r="S37" s="155" t="s">
        <v>15</v>
      </c>
      <c r="T37" s="176" t="s">
        <v>174</v>
      </c>
      <c r="U37" s="155" t="s">
        <v>175</v>
      </c>
      <c r="V37" s="176" t="s">
        <v>791</v>
      </c>
      <c r="W37" s="176"/>
      <c r="X37" s="155"/>
      <c r="Y37" s="155"/>
      <c r="Z37" s="155" t="s">
        <v>181</v>
      </c>
      <c r="AA37" s="155"/>
    </row>
    <row r="38" spans="2:27" ht="24" customHeight="1">
      <c r="B38" s="1018" t="s">
        <v>183</v>
      </c>
      <c r="C38" s="1154" t="s">
        <v>677</v>
      </c>
      <c r="D38" s="1156"/>
      <c r="E38" s="850"/>
      <c r="F38" s="245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2:27" ht="27.75" customHeight="1">
      <c r="B39" s="1019"/>
      <c r="C39" s="46" t="s">
        <v>153</v>
      </c>
      <c r="D39" s="23">
        <v>40</v>
      </c>
      <c r="E39" s="23"/>
      <c r="F39" s="788">
        <f>SUMPRODUCT(H39:AA39,H$67:AA$67)/1000</f>
        <v>0</v>
      </c>
      <c r="G39" s="157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</row>
    <row r="40" spans="2:27" ht="27" customHeight="1">
      <c r="B40" s="1019"/>
      <c r="C40" s="224" t="s">
        <v>695</v>
      </c>
      <c r="D40" s="168">
        <v>90</v>
      </c>
      <c r="E40" s="168"/>
      <c r="F40" s="788">
        <f aca="true" t="shared" si="8" ref="F40:F49">SUMPRODUCT(H40:AA40,H$67:AA$67)/1000</f>
        <v>0</v>
      </c>
      <c r="G40" s="157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</row>
    <row r="41" spans="2:27" ht="18" customHeight="1">
      <c r="B41" s="1019"/>
      <c r="C41" s="27" t="s">
        <v>503</v>
      </c>
      <c r="D41" s="28">
        <v>180</v>
      </c>
      <c r="E41" s="28"/>
      <c r="F41" s="788">
        <f t="shared" si="8"/>
        <v>0</v>
      </c>
      <c r="G41" s="157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  <c r="Z41" s="795"/>
      <c r="AA41" s="795"/>
    </row>
    <row r="42" spans="2:27" ht="25.5" customHeight="1">
      <c r="B42" s="1019"/>
      <c r="C42" s="46" t="s">
        <v>781</v>
      </c>
      <c r="D42" s="14"/>
      <c r="E42" s="14"/>
      <c r="F42" s="788">
        <f t="shared" si="8"/>
        <v>0</v>
      </c>
      <c r="G42" s="157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</row>
    <row r="43" spans="2:27" ht="18" customHeight="1">
      <c r="B43" s="1019"/>
      <c r="C43" s="46" t="s">
        <v>139</v>
      </c>
      <c r="D43" s="23">
        <v>200</v>
      </c>
      <c r="E43" s="23"/>
      <c r="F43" s="788">
        <f t="shared" si="8"/>
        <v>0</v>
      </c>
      <c r="G43" s="157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</row>
    <row r="44" spans="2:27" ht="18" customHeight="1">
      <c r="B44" s="1019"/>
      <c r="C44" s="460" t="s">
        <v>22</v>
      </c>
      <c r="D44" s="23">
        <v>15</v>
      </c>
      <c r="E44" s="23"/>
      <c r="F44" s="788">
        <f t="shared" si="8"/>
        <v>0</v>
      </c>
      <c r="G44" s="157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</row>
    <row r="45" spans="2:27" ht="18" customHeight="1">
      <c r="B45" s="1019"/>
      <c r="C45" s="226" t="s">
        <v>19</v>
      </c>
      <c r="D45" s="164">
        <v>20</v>
      </c>
      <c r="E45" s="164"/>
      <c r="F45" s="788">
        <f t="shared" si="8"/>
        <v>0</v>
      </c>
      <c r="G45" s="157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</row>
    <row r="46" spans="2:27" ht="18" customHeight="1">
      <c r="B46" s="1019"/>
      <c r="C46" s="1154" t="s">
        <v>683</v>
      </c>
      <c r="D46" s="1156"/>
      <c r="E46" s="850"/>
      <c r="F46" s="788">
        <f t="shared" si="8"/>
        <v>0</v>
      </c>
      <c r="G46" s="157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</row>
    <row r="47" spans="2:27" ht="18" customHeight="1">
      <c r="B47" s="1019"/>
      <c r="C47" s="46" t="s">
        <v>699</v>
      </c>
      <c r="D47" s="23">
        <v>45</v>
      </c>
      <c r="E47" s="23"/>
      <c r="F47" s="788">
        <f t="shared" si="8"/>
        <v>0</v>
      </c>
      <c r="G47" s="157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</row>
    <row r="48" spans="2:27" ht="18" customHeight="1">
      <c r="B48" s="1019"/>
      <c r="C48" s="49" t="s">
        <v>514</v>
      </c>
      <c r="D48" s="165">
        <v>100</v>
      </c>
      <c r="E48" s="165"/>
      <c r="F48" s="788">
        <f t="shared" si="8"/>
        <v>0</v>
      </c>
      <c r="G48" s="157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</row>
    <row r="49" spans="2:27" ht="18" customHeight="1">
      <c r="B49" s="1020"/>
      <c r="C49" s="27" t="s">
        <v>151</v>
      </c>
      <c r="D49" s="23">
        <v>200</v>
      </c>
      <c r="E49" s="23"/>
      <c r="F49" s="788">
        <f t="shared" si="8"/>
        <v>0</v>
      </c>
      <c r="G49" s="157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</row>
    <row r="50" spans="2:27" ht="18" customHeight="1">
      <c r="B50" s="1005" t="s">
        <v>186</v>
      </c>
      <c r="C50" s="993"/>
      <c r="D50" s="794"/>
      <c r="E50" s="794"/>
      <c r="F50" s="788">
        <f>SUM(F39:F49)</f>
        <v>0</v>
      </c>
      <c r="G50" s="157"/>
      <c r="H50" s="800">
        <f>SUM(H39:H49)</f>
        <v>0</v>
      </c>
      <c r="I50" s="800">
        <f>SUM(I39:I49)</f>
        <v>0</v>
      </c>
      <c r="J50" s="800">
        <f>SUM(J39:J49)</f>
        <v>0</v>
      </c>
      <c r="K50" s="800">
        <f aca="true" t="shared" si="9" ref="K50:AA50">SUM(K39:K49)</f>
        <v>0</v>
      </c>
      <c r="L50" s="800">
        <f t="shared" si="9"/>
        <v>0</v>
      </c>
      <c r="M50" s="800">
        <f t="shared" si="9"/>
        <v>0</v>
      </c>
      <c r="N50" s="800">
        <f t="shared" si="9"/>
        <v>0</v>
      </c>
      <c r="O50" s="800">
        <f t="shared" si="9"/>
        <v>0</v>
      </c>
      <c r="P50" s="800">
        <f t="shared" si="9"/>
        <v>0</v>
      </c>
      <c r="Q50" s="800">
        <f t="shared" si="9"/>
        <v>0</v>
      </c>
      <c r="R50" s="800">
        <f t="shared" si="9"/>
        <v>0</v>
      </c>
      <c r="S50" s="800">
        <f t="shared" si="9"/>
        <v>0</v>
      </c>
      <c r="T50" s="800">
        <f t="shared" si="9"/>
        <v>0</v>
      </c>
      <c r="U50" s="800">
        <f t="shared" si="9"/>
        <v>0</v>
      </c>
      <c r="V50" s="800">
        <f t="shared" si="9"/>
        <v>0</v>
      </c>
      <c r="W50" s="800">
        <f t="shared" si="9"/>
        <v>0</v>
      </c>
      <c r="X50" s="800">
        <f t="shared" si="9"/>
        <v>0</v>
      </c>
      <c r="Y50" s="800">
        <f t="shared" si="9"/>
        <v>0</v>
      </c>
      <c r="Z50" s="800">
        <f t="shared" si="9"/>
        <v>0</v>
      </c>
      <c r="AA50" s="800">
        <f t="shared" si="9"/>
        <v>0</v>
      </c>
    </row>
    <row r="51" spans="2:27" s="781" customFormat="1" ht="18" customHeight="1">
      <c r="B51" s="1182" t="s">
        <v>806</v>
      </c>
      <c r="C51" s="1183"/>
      <c r="D51" s="792"/>
      <c r="E51" s="852"/>
      <c r="F51" s="788" t="s">
        <v>805</v>
      </c>
      <c r="G51" s="245"/>
      <c r="H51" s="788">
        <f>(H50*$D$51)/1000</f>
        <v>0</v>
      </c>
      <c r="I51" s="788">
        <f>(I50*$D$51)/1000</f>
        <v>0</v>
      </c>
      <c r="J51" s="788">
        <f aca="true" t="shared" si="10" ref="J51:AA51">(J50*$D$51)/1000</f>
        <v>0</v>
      </c>
      <c r="K51" s="788">
        <f t="shared" si="10"/>
        <v>0</v>
      </c>
      <c r="L51" s="788">
        <f t="shared" si="10"/>
        <v>0</v>
      </c>
      <c r="M51" s="788">
        <f t="shared" si="10"/>
        <v>0</v>
      </c>
      <c r="N51" s="788">
        <f t="shared" si="10"/>
        <v>0</v>
      </c>
      <c r="O51" s="788">
        <f t="shared" si="10"/>
        <v>0</v>
      </c>
      <c r="P51" s="788">
        <f t="shared" si="10"/>
        <v>0</v>
      </c>
      <c r="Q51" s="788">
        <f t="shared" si="10"/>
        <v>0</v>
      </c>
      <c r="R51" s="788">
        <f t="shared" si="10"/>
        <v>0</v>
      </c>
      <c r="S51" s="788">
        <f t="shared" si="10"/>
        <v>0</v>
      </c>
      <c r="T51" s="788">
        <f t="shared" si="10"/>
        <v>0</v>
      </c>
      <c r="U51" s="788">
        <f t="shared" si="10"/>
        <v>0</v>
      </c>
      <c r="V51" s="788">
        <f t="shared" si="10"/>
        <v>0</v>
      </c>
      <c r="W51" s="788">
        <f t="shared" si="10"/>
        <v>0</v>
      </c>
      <c r="X51" s="788">
        <f t="shared" si="10"/>
        <v>0</v>
      </c>
      <c r="Y51" s="788">
        <f t="shared" si="10"/>
        <v>0</v>
      </c>
      <c r="Z51" s="788">
        <f t="shared" si="10"/>
        <v>0</v>
      </c>
      <c r="AA51" s="788">
        <f t="shared" si="10"/>
        <v>0</v>
      </c>
    </row>
    <row r="52" spans="2:27" ht="24" customHeight="1">
      <c r="B52" s="1031" t="s">
        <v>188</v>
      </c>
      <c r="C52" s="1157" t="s">
        <v>677</v>
      </c>
      <c r="D52" s="1157"/>
      <c r="E52" s="851"/>
      <c r="F52" s="831"/>
      <c r="G52" s="157"/>
      <c r="H52" s="832"/>
      <c r="I52" s="832"/>
      <c r="J52" s="832"/>
      <c r="K52" s="832"/>
      <c r="L52" s="832"/>
      <c r="M52" s="832"/>
      <c r="N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  <c r="Y52" s="832"/>
      <c r="Z52" s="832"/>
      <c r="AA52" s="832"/>
    </row>
    <row r="53" spans="2:27" ht="35.25" customHeight="1">
      <c r="B53" s="1000"/>
      <c r="C53" s="46" t="s">
        <v>559</v>
      </c>
      <c r="D53" s="23">
        <v>40</v>
      </c>
      <c r="E53" s="23"/>
      <c r="F53" s="788">
        <f>SUMPRODUCT(H53:AA53,H$67:AA$67)/1000</f>
        <v>0</v>
      </c>
      <c r="G53" s="157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</row>
    <row r="54" spans="2:27" ht="24" customHeight="1">
      <c r="B54" s="1000"/>
      <c r="C54" s="224" t="s">
        <v>233</v>
      </c>
      <c r="D54" s="168" t="s">
        <v>696</v>
      </c>
      <c r="E54" s="168"/>
      <c r="F54" s="788">
        <f aca="true" t="shared" si="11" ref="F54:F63">SUMPRODUCT(H54:AA54,H$67:AA$67)/1000</f>
        <v>0</v>
      </c>
      <c r="G54" s="157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</row>
    <row r="55" spans="2:27" ht="18" customHeight="1">
      <c r="B55" s="1000"/>
      <c r="C55" s="27" t="s">
        <v>566</v>
      </c>
      <c r="D55" s="28">
        <v>200</v>
      </c>
      <c r="E55" s="28"/>
      <c r="F55" s="788">
        <f t="shared" si="11"/>
        <v>0</v>
      </c>
      <c r="G55" s="157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</row>
    <row r="56" spans="2:27" ht="32.25" customHeight="1">
      <c r="B56" s="1000"/>
      <c r="C56" s="46" t="s">
        <v>140</v>
      </c>
      <c r="D56" s="14"/>
      <c r="E56" s="14"/>
      <c r="F56" s="788">
        <f t="shared" si="11"/>
        <v>0</v>
      </c>
      <c r="G56" s="157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</row>
    <row r="57" spans="2:27" ht="18" customHeight="1">
      <c r="B57" s="1000"/>
      <c r="C57" s="773" t="s">
        <v>134</v>
      </c>
      <c r="D57" s="439">
        <v>200</v>
      </c>
      <c r="E57" s="439"/>
      <c r="F57" s="788">
        <f t="shared" si="11"/>
        <v>0</v>
      </c>
      <c r="G57" s="157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</row>
    <row r="58" spans="2:27" ht="18" customHeight="1">
      <c r="B58" s="1000"/>
      <c r="C58" s="460" t="s">
        <v>22</v>
      </c>
      <c r="D58" s="23">
        <v>40</v>
      </c>
      <c r="E58" s="23"/>
      <c r="F58" s="788">
        <f t="shared" si="11"/>
        <v>0</v>
      </c>
      <c r="G58" s="157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</row>
    <row r="59" spans="2:27" ht="18" customHeight="1">
      <c r="B59" s="1000"/>
      <c r="C59" s="226" t="s">
        <v>19</v>
      </c>
      <c r="D59" s="164">
        <v>40</v>
      </c>
      <c r="E59" s="164"/>
      <c r="F59" s="788">
        <f t="shared" si="11"/>
        <v>0</v>
      </c>
      <c r="G59" s="157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95"/>
      <c r="AA59" s="795"/>
    </row>
    <row r="60" spans="2:27" ht="18" customHeight="1">
      <c r="B60" s="1000"/>
      <c r="C60" s="1157" t="s">
        <v>683</v>
      </c>
      <c r="D60" s="1157"/>
      <c r="E60" s="851"/>
      <c r="F60" s="788">
        <f t="shared" si="11"/>
        <v>0</v>
      </c>
      <c r="G60" s="157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</row>
    <row r="61" spans="2:27" ht="18" customHeight="1">
      <c r="B61" s="1000"/>
      <c r="C61" s="46" t="s">
        <v>699</v>
      </c>
      <c r="D61" s="23">
        <v>45</v>
      </c>
      <c r="E61" s="23"/>
      <c r="F61" s="788">
        <f t="shared" si="11"/>
        <v>0</v>
      </c>
      <c r="G61" s="157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</row>
    <row r="62" spans="2:27" ht="18" customHeight="1">
      <c r="B62" s="1000"/>
      <c r="C62" s="49" t="s">
        <v>107</v>
      </c>
      <c r="D62" s="165">
        <v>110</v>
      </c>
      <c r="E62" s="165"/>
      <c r="F62" s="788">
        <f t="shared" si="11"/>
        <v>0</v>
      </c>
      <c r="G62" s="157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</row>
    <row r="63" spans="2:27" ht="18" customHeight="1">
      <c r="B63" s="1001"/>
      <c r="C63" s="27" t="s">
        <v>198</v>
      </c>
      <c r="D63" s="23">
        <v>200</v>
      </c>
      <c r="E63" s="23"/>
      <c r="F63" s="788">
        <f t="shared" si="11"/>
        <v>0</v>
      </c>
      <c r="G63" s="157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</row>
    <row r="64" spans="2:27" ht="18" customHeight="1">
      <c r="B64" s="1005" t="s">
        <v>189</v>
      </c>
      <c r="C64" s="993"/>
      <c r="D64" s="158"/>
      <c r="E64" s="158"/>
      <c r="F64" s="788">
        <f>SUM(F53:F63)</f>
        <v>0</v>
      </c>
      <c r="G64" s="157"/>
      <c r="H64" s="800">
        <f>SUM(H53:H63)</f>
        <v>0</v>
      </c>
      <c r="I64" s="800">
        <f aca="true" t="shared" si="12" ref="I64:AA64">SUM(I53:I63)</f>
        <v>0</v>
      </c>
      <c r="J64" s="800">
        <f t="shared" si="12"/>
        <v>0</v>
      </c>
      <c r="K64" s="800">
        <f t="shared" si="12"/>
        <v>0</v>
      </c>
      <c r="L64" s="800">
        <f t="shared" si="12"/>
        <v>0</v>
      </c>
      <c r="M64" s="800">
        <f t="shared" si="12"/>
        <v>0</v>
      </c>
      <c r="N64" s="800">
        <f t="shared" si="12"/>
        <v>0</v>
      </c>
      <c r="O64" s="800">
        <f t="shared" si="12"/>
        <v>0</v>
      </c>
      <c r="P64" s="800">
        <f t="shared" si="12"/>
        <v>0</v>
      </c>
      <c r="Q64" s="800">
        <f t="shared" si="12"/>
        <v>0</v>
      </c>
      <c r="R64" s="800">
        <f t="shared" si="12"/>
        <v>0</v>
      </c>
      <c r="S64" s="800">
        <f t="shared" si="12"/>
        <v>0</v>
      </c>
      <c r="T64" s="800">
        <f t="shared" si="12"/>
        <v>0</v>
      </c>
      <c r="U64" s="800">
        <f t="shared" si="12"/>
        <v>0</v>
      </c>
      <c r="V64" s="800">
        <f t="shared" si="12"/>
        <v>0</v>
      </c>
      <c r="W64" s="800">
        <f t="shared" si="12"/>
        <v>0</v>
      </c>
      <c r="X64" s="800">
        <f t="shared" si="12"/>
        <v>0</v>
      </c>
      <c r="Y64" s="800">
        <f t="shared" si="12"/>
        <v>0</v>
      </c>
      <c r="Z64" s="800">
        <f t="shared" si="12"/>
        <v>0</v>
      </c>
      <c r="AA64" s="800">
        <f t="shared" si="12"/>
        <v>0</v>
      </c>
    </row>
    <row r="65" spans="2:27" s="781" customFormat="1" ht="18" customHeight="1">
      <c r="B65" s="1182" t="s">
        <v>806</v>
      </c>
      <c r="C65" s="1183"/>
      <c r="D65" s="792"/>
      <c r="E65" s="852"/>
      <c r="F65" s="245" t="s">
        <v>805</v>
      </c>
      <c r="G65" s="245">
        <f>(H64*$D$65)/1000</f>
        <v>0</v>
      </c>
      <c r="H65" s="788">
        <f>(H64*$D$65)/1000</f>
        <v>0</v>
      </c>
      <c r="I65" s="788">
        <f aca="true" t="shared" si="13" ref="I65:AA65">(I64*$D$65)/1000</f>
        <v>0</v>
      </c>
      <c r="J65" s="788">
        <f t="shared" si="13"/>
        <v>0</v>
      </c>
      <c r="K65" s="788">
        <f t="shared" si="13"/>
        <v>0</v>
      </c>
      <c r="L65" s="788">
        <f t="shared" si="13"/>
        <v>0</v>
      </c>
      <c r="M65" s="788">
        <f t="shared" si="13"/>
        <v>0</v>
      </c>
      <c r="N65" s="788">
        <f t="shared" si="13"/>
        <v>0</v>
      </c>
      <c r="O65" s="788">
        <f t="shared" si="13"/>
        <v>0</v>
      </c>
      <c r="P65" s="788">
        <f t="shared" si="13"/>
        <v>0</v>
      </c>
      <c r="Q65" s="788">
        <f t="shared" si="13"/>
        <v>0</v>
      </c>
      <c r="R65" s="788">
        <f t="shared" si="13"/>
        <v>0</v>
      </c>
      <c r="S65" s="788">
        <f t="shared" si="13"/>
        <v>0</v>
      </c>
      <c r="T65" s="788">
        <f t="shared" si="13"/>
        <v>0</v>
      </c>
      <c r="U65" s="788">
        <f t="shared" si="13"/>
        <v>0</v>
      </c>
      <c r="V65" s="788">
        <f t="shared" si="13"/>
        <v>0</v>
      </c>
      <c r="W65" s="788">
        <f t="shared" si="13"/>
        <v>0</v>
      </c>
      <c r="X65" s="788">
        <f t="shared" si="13"/>
        <v>0</v>
      </c>
      <c r="Y65" s="788">
        <f t="shared" si="13"/>
        <v>0</v>
      </c>
      <c r="Z65" s="788">
        <f t="shared" si="13"/>
        <v>0</v>
      </c>
      <c r="AA65" s="788">
        <f t="shared" si="13"/>
        <v>0</v>
      </c>
    </row>
    <row r="66" spans="2:27" s="781" customFormat="1" ht="18" customHeight="1">
      <c r="B66" s="1182" t="s">
        <v>807</v>
      </c>
      <c r="C66" s="1183"/>
      <c r="D66" s="792"/>
      <c r="E66" s="852"/>
      <c r="F66" s="245" t="s">
        <v>805</v>
      </c>
      <c r="G66" s="245">
        <f>(H64*$D$66)/1000</f>
        <v>0</v>
      </c>
      <c r="H66" s="788">
        <f>H51+H65</f>
        <v>0</v>
      </c>
      <c r="I66" s="788">
        <f aca="true" t="shared" si="14" ref="I66:AA66">I51+I65</f>
        <v>0</v>
      </c>
      <c r="J66" s="788">
        <f t="shared" si="14"/>
        <v>0</v>
      </c>
      <c r="K66" s="788">
        <f t="shared" si="14"/>
        <v>0</v>
      </c>
      <c r="L66" s="788">
        <f t="shared" si="14"/>
        <v>0</v>
      </c>
      <c r="M66" s="788">
        <f>M51+M65</f>
        <v>0</v>
      </c>
      <c r="N66" s="788">
        <f t="shared" si="14"/>
        <v>0</v>
      </c>
      <c r="O66" s="788">
        <f t="shared" si="14"/>
        <v>0</v>
      </c>
      <c r="P66" s="788">
        <f t="shared" si="14"/>
        <v>0</v>
      </c>
      <c r="Q66" s="788">
        <f t="shared" si="14"/>
        <v>0</v>
      </c>
      <c r="R66" s="788">
        <f t="shared" si="14"/>
        <v>0</v>
      </c>
      <c r="S66" s="788">
        <f t="shared" si="14"/>
        <v>0</v>
      </c>
      <c r="T66" s="788">
        <f t="shared" si="14"/>
        <v>0</v>
      </c>
      <c r="U66" s="788">
        <f t="shared" si="14"/>
        <v>0</v>
      </c>
      <c r="V66" s="788">
        <f t="shared" si="14"/>
        <v>0</v>
      </c>
      <c r="W66" s="788">
        <f t="shared" si="14"/>
        <v>0</v>
      </c>
      <c r="X66" s="788">
        <f t="shared" si="14"/>
        <v>0</v>
      </c>
      <c r="Y66" s="788">
        <f t="shared" si="14"/>
        <v>0</v>
      </c>
      <c r="Z66" s="788">
        <f t="shared" si="14"/>
        <v>0</v>
      </c>
      <c r="AA66" s="788">
        <f t="shared" si="14"/>
        <v>0</v>
      </c>
    </row>
    <row r="67" spans="2:27" s="781" customFormat="1" ht="27" customHeight="1">
      <c r="B67" s="1185" t="s">
        <v>267</v>
      </c>
      <c r="C67" s="1186"/>
      <c r="D67" s="782"/>
      <c r="E67" s="782"/>
      <c r="F67" s="245"/>
      <c r="G67" s="245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</row>
    <row r="68" spans="2:27" s="781" customFormat="1" ht="23.25" customHeight="1">
      <c r="B68" s="1185" t="s">
        <v>808</v>
      </c>
      <c r="C68" s="1186"/>
      <c r="D68" s="782"/>
      <c r="E68" s="782"/>
      <c r="F68" s="788">
        <f>SUM(H68:AA68)</f>
        <v>0</v>
      </c>
      <c r="G68" s="788">
        <f>H67*H66</f>
        <v>0</v>
      </c>
      <c r="H68" s="788">
        <f>H66*H67</f>
        <v>0</v>
      </c>
      <c r="I68" s="788">
        <f aca="true" t="shared" si="15" ref="I68:AA68">I66*I67</f>
        <v>0</v>
      </c>
      <c r="J68" s="788">
        <f t="shared" si="15"/>
        <v>0</v>
      </c>
      <c r="K68" s="788">
        <f t="shared" si="15"/>
        <v>0</v>
      </c>
      <c r="L68" s="788">
        <f t="shared" si="15"/>
        <v>0</v>
      </c>
      <c r="M68" s="788">
        <f t="shared" si="15"/>
        <v>0</v>
      </c>
      <c r="N68" s="788">
        <f t="shared" si="15"/>
        <v>0</v>
      </c>
      <c r="O68" s="788">
        <f t="shared" si="15"/>
        <v>0</v>
      </c>
      <c r="P68" s="788">
        <f t="shared" si="15"/>
        <v>0</v>
      </c>
      <c r="Q68" s="788">
        <f t="shared" si="15"/>
        <v>0</v>
      </c>
      <c r="R68" s="788">
        <f t="shared" si="15"/>
        <v>0</v>
      </c>
      <c r="S68" s="788">
        <f t="shared" si="15"/>
        <v>0</v>
      </c>
      <c r="T68" s="788">
        <f t="shared" si="15"/>
        <v>0</v>
      </c>
      <c r="U68" s="788">
        <f t="shared" si="15"/>
        <v>0</v>
      </c>
      <c r="V68" s="788">
        <f t="shared" si="15"/>
        <v>0</v>
      </c>
      <c r="W68" s="788">
        <f t="shared" si="15"/>
        <v>0</v>
      </c>
      <c r="X68" s="788">
        <f t="shared" si="15"/>
        <v>0</v>
      </c>
      <c r="Y68" s="788">
        <f t="shared" si="15"/>
        <v>0</v>
      </c>
      <c r="Z68" s="788">
        <f t="shared" si="15"/>
        <v>0</v>
      </c>
      <c r="AA68" s="788">
        <f t="shared" si="15"/>
        <v>0</v>
      </c>
    </row>
    <row r="69" spans="2:27" ht="15">
      <c r="B69" s="998" t="s">
        <v>191</v>
      </c>
      <c r="C69" s="1184"/>
      <c r="D69" s="1184"/>
      <c r="E69" s="1184"/>
      <c r="F69" s="1184"/>
      <c r="G69" s="1184"/>
      <c r="H69" s="1184"/>
      <c r="I69" s="1184"/>
      <c r="J69" s="1184"/>
      <c r="K69" s="1184"/>
      <c r="L69" s="1184"/>
      <c r="M69" s="1184"/>
      <c r="N69" s="1184"/>
      <c r="O69" s="1184"/>
      <c r="P69" s="1184"/>
      <c r="Q69" s="1184"/>
      <c r="R69" s="1184"/>
      <c r="S69" s="1184"/>
      <c r="T69" s="1184"/>
      <c r="U69" s="1184"/>
      <c r="V69" s="1184"/>
      <c r="W69" s="1184"/>
      <c r="X69" s="1184"/>
      <c r="Y69" s="1184"/>
      <c r="Z69" s="1184"/>
      <c r="AA69" s="1184"/>
    </row>
    <row r="70" spans="2:27" ht="15">
      <c r="B70" s="1184"/>
      <c r="C70" s="1184"/>
      <c r="D70" s="1184"/>
      <c r="E70" s="1184"/>
      <c r="F70" s="1184"/>
      <c r="G70" s="1184"/>
      <c r="H70" s="1184"/>
      <c r="I70" s="1184"/>
      <c r="J70" s="1184"/>
      <c r="K70" s="1184"/>
      <c r="L70" s="1184"/>
      <c r="M70" s="1184"/>
      <c r="N70" s="1184"/>
      <c r="O70" s="1184"/>
      <c r="P70" s="1184"/>
      <c r="Q70" s="1184"/>
      <c r="R70" s="1184"/>
      <c r="S70" s="1184"/>
      <c r="T70" s="1184"/>
      <c r="U70" s="1184"/>
      <c r="V70" s="1184"/>
      <c r="W70" s="1184"/>
      <c r="X70" s="1184"/>
      <c r="Y70" s="1184"/>
      <c r="Z70" s="1184"/>
      <c r="AA70" s="1184"/>
    </row>
    <row r="71" spans="2:27" ht="18" customHeight="1" thickBot="1">
      <c r="B71" s="1021" t="s">
        <v>199</v>
      </c>
      <c r="C71" s="1022"/>
      <c r="D71" s="1022"/>
      <c r="E71" s="1022"/>
      <c r="F71" s="1022"/>
      <c r="G71" s="1022"/>
      <c r="H71" s="1022"/>
      <c r="I71" s="1022"/>
      <c r="J71" s="1022"/>
      <c r="K71" s="1022"/>
      <c r="L71" s="1022"/>
      <c r="M71" s="1022"/>
      <c r="N71" s="1022"/>
      <c r="O71" s="1022"/>
      <c r="P71" s="1022"/>
      <c r="Q71" s="1022"/>
      <c r="R71" s="1022"/>
      <c r="S71" s="1022"/>
      <c r="T71" s="1022"/>
      <c r="U71" s="1022"/>
      <c r="V71" s="1022"/>
      <c r="W71" s="1022"/>
      <c r="X71" s="1022"/>
      <c r="Y71" s="1022"/>
      <c r="Z71" s="1022"/>
      <c r="AA71" s="1022"/>
    </row>
    <row r="72" spans="2:27" ht="23.25" customHeight="1">
      <c r="B72" s="1024" t="s">
        <v>166</v>
      </c>
      <c r="C72" s="1025"/>
      <c r="D72" s="1027" t="s">
        <v>167</v>
      </c>
      <c r="E72" s="849"/>
      <c r="F72" s="1187" t="s">
        <v>168</v>
      </c>
      <c r="G72" s="778"/>
      <c r="H72" s="1015" t="s">
        <v>169</v>
      </c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</row>
    <row r="73" spans="2:27" ht="90.75" customHeight="1">
      <c r="B73" s="1026"/>
      <c r="C73" s="1010"/>
      <c r="D73" s="1012"/>
      <c r="E73" s="848"/>
      <c r="F73" s="1188"/>
      <c r="G73" s="777"/>
      <c r="H73" s="175" t="s">
        <v>792</v>
      </c>
      <c r="I73" s="175" t="s">
        <v>174</v>
      </c>
      <c r="J73" s="774" t="s">
        <v>247</v>
      </c>
      <c r="K73" s="154" t="s">
        <v>170</v>
      </c>
      <c r="L73" s="175" t="s">
        <v>793</v>
      </c>
      <c r="M73" s="176" t="s">
        <v>244</v>
      </c>
      <c r="N73" s="176" t="s">
        <v>242</v>
      </c>
      <c r="O73" s="177" t="s">
        <v>180</v>
      </c>
      <c r="P73" s="176" t="s">
        <v>213</v>
      </c>
      <c r="Q73" s="176" t="s">
        <v>15</v>
      </c>
      <c r="R73" s="176" t="s">
        <v>193</v>
      </c>
      <c r="S73" s="155" t="s">
        <v>177</v>
      </c>
      <c r="T73" s="176" t="s">
        <v>513</v>
      </c>
      <c r="U73" s="155" t="s">
        <v>255</v>
      </c>
      <c r="V73" s="176" t="s">
        <v>70</v>
      </c>
      <c r="W73" s="176" t="s">
        <v>175</v>
      </c>
      <c r="X73" s="155" t="s">
        <v>172</v>
      </c>
      <c r="Y73" s="155" t="s">
        <v>77</v>
      </c>
      <c r="Z73" s="155" t="s">
        <v>181</v>
      </c>
      <c r="AA73" s="155"/>
    </row>
    <row r="74" spans="2:27" ht="27.75" customHeight="1">
      <c r="B74" s="1018" t="s">
        <v>183</v>
      </c>
      <c r="C74" s="1154" t="s">
        <v>677</v>
      </c>
      <c r="D74" s="1156"/>
      <c r="E74" s="850"/>
      <c r="F74" s="245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</row>
    <row r="75" spans="2:27" ht="27" customHeight="1">
      <c r="B75" s="1019"/>
      <c r="C75" s="46" t="s">
        <v>574</v>
      </c>
      <c r="D75" s="23">
        <v>80</v>
      </c>
      <c r="E75" s="23"/>
      <c r="F75" s="788">
        <f>SUMPRODUCT(H75:AA75,H$99:AA$99)/1000</f>
        <v>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</row>
    <row r="76" spans="2:27" ht="29.25" customHeight="1">
      <c r="B76" s="1019"/>
      <c r="C76" s="46" t="s">
        <v>109</v>
      </c>
      <c r="D76" s="23">
        <v>100</v>
      </c>
      <c r="E76" s="23"/>
      <c r="F76" s="788">
        <f aca="true" t="shared" si="16" ref="F76:F83">SUMPRODUCT(H76:AA76,H$99:AA$99)/1000</f>
        <v>0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</row>
    <row r="77" spans="2:27" ht="25.5" customHeight="1">
      <c r="B77" s="1019"/>
      <c r="C77" s="29" t="s">
        <v>782</v>
      </c>
      <c r="D77" s="463">
        <v>160</v>
      </c>
      <c r="E77" s="463"/>
      <c r="F77" s="788">
        <f t="shared" si="16"/>
        <v>0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</row>
    <row r="78" spans="2:27" ht="18" customHeight="1">
      <c r="B78" s="1019"/>
      <c r="C78" s="27" t="s">
        <v>783</v>
      </c>
      <c r="D78" s="23">
        <v>200</v>
      </c>
      <c r="E78" s="23"/>
      <c r="F78" s="788">
        <f t="shared" si="16"/>
        <v>0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</row>
    <row r="79" spans="2:27" ht="18" customHeight="1">
      <c r="B79" s="1019"/>
      <c r="C79" s="226" t="s">
        <v>19</v>
      </c>
      <c r="D79" s="164">
        <v>20</v>
      </c>
      <c r="E79" s="164"/>
      <c r="F79" s="788">
        <f t="shared" si="16"/>
        <v>0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</row>
    <row r="80" spans="2:27" ht="18" customHeight="1">
      <c r="B80" s="1019"/>
      <c r="C80" s="460" t="s">
        <v>22</v>
      </c>
      <c r="D80" s="23">
        <v>20</v>
      </c>
      <c r="E80" s="23"/>
      <c r="F80" s="788">
        <f>SUMPRODUCT(H80:AA80,H$99:AA$99)/1000</f>
        <v>0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</row>
    <row r="81" spans="2:27" ht="18" customHeight="1">
      <c r="B81" s="1019"/>
      <c r="C81" s="1154" t="s">
        <v>683</v>
      </c>
      <c r="D81" s="1156"/>
      <c r="E81" s="850"/>
      <c r="F81" s="788">
        <f t="shared" si="16"/>
        <v>0</v>
      </c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</row>
    <row r="82" spans="2:27" ht="18" customHeight="1">
      <c r="B82" s="1019"/>
      <c r="C82" s="46" t="s">
        <v>700</v>
      </c>
      <c r="D82" s="23">
        <v>12</v>
      </c>
      <c r="E82" s="23"/>
      <c r="F82" s="788">
        <f t="shared" si="16"/>
        <v>0</v>
      </c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</row>
    <row r="83" spans="2:27" ht="18" customHeight="1">
      <c r="B83" s="1019"/>
      <c r="C83" s="27" t="s">
        <v>699</v>
      </c>
      <c r="D83" s="23">
        <v>125</v>
      </c>
      <c r="E83" s="23"/>
      <c r="F83" s="788">
        <f t="shared" si="16"/>
        <v>0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</row>
    <row r="84" spans="2:27" ht="18" customHeight="1">
      <c r="B84" s="1005" t="s">
        <v>186</v>
      </c>
      <c r="C84" s="993"/>
      <c r="D84" s="794"/>
      <c r="E84" s="794"/>
      <c r="F84" s="788">
        <f>SUM(F75:F83)</f>
        <v>0</v>
      </c>
      <c r="G84" s="157"/>
      <c r="H84" s="800">
        <f>SUM(H75:H83)</f>
        <v>0</v>
      </c>
      <c r="I84" s="800">
        <f aca="true" t="shared" si="17" ref="I84:AA84">SUM(I75:I83)</f>
        <v>0</v>
      </c>
      <c r="J84" s="800">
        <f t="shared" si="17"/>
        <v>0</v>
      </c>
      <c r="K84" s="800">
        <f t="shared" si="17"/>
        <v>0</v>
      </c>
      <c r="L84" s="800">
        <f t="shared" si="17"/>
        <v>0</v>
      </c>
      <c r="M84" s="800">
        <f>SUM(M75:M83)</f>
        <v>0</v>
      </c>
      <c r="N84" s="800">
        <f t="shared" si="17"/>
        <v>0</v>
      </c>
      <c r="O84" s="800">
        <f t="shared" si="17"/>
        <v>0</v>
      </c>
      <c r="P84" s="800">
        <f t="shared" si="17"/>
        <v>0</v>
      </c>
      <c r="Q84" s="800">
        <f t="shared" si="17"/>
        <v>0</v>
      </c>
      <c r="R84" s="800">
        <f t="shared" si="17"/>
        <v>0</v>
      </c>
      <c r="S84" s="800">
        <f t="shared" si="17"/>
        <v>0</v>
      </c>
      <c r="T84" s="800">
        <f t="shared" si="17"/>
        <v>0</v>
      </c>
      <c r="U84" s="800">
        <f t="shared" si="17"/>
        <v>0</v>
      </c>
      <c r="V84" s="800">
        <f t="shared" si="17"/>
        <v>0</v>
      </c>
      <c r="W84" s="800">
        <f t="shared" si="17"/>
        <v>0</v>
      </c>
      <c r="X84" s="800">
        <f t="shared" si="17"/>
        <v>0</v>
      </c>
      <c r="Y84" s="800">
        <f t="shared" si="17"/>
        <v>0</v>
      </c>
      <c r="Z84" s="800">
        <f t="shared" si="17"/>
        <v>0</v>
      </c>
      <c r="AA84" s="800">
        <f t="shared" si="17"/>
        <v>0</v>
      </c>
    </row>
    <row r="85" spans="2:27" ht="24" customHeight="1">
      <c r="B85" s="1189" t="s">
        <v>806</v>
      </c>
      <c r="C85" s="1190"/>
      <c r="D85" s="793"/>
      <c r="E85" s="794"/>
      <c r="F85" s="788" t="s">
        <v>805</v>
      </c>
      <c r="G85" s="157"/>
      <c r="H85" s="788">
        <f>(H84*$D$85)/1000</f>
        <v>0</v>
      </c>
      <c r="I85" s="788">
        <f aca="true" t="shared" si="18" ref="I85:AA85">(I84*$D$85)/1000</f>
        <v>0</v>
      </c>
      <c r="J85" s="788">
        <f>(J84*$D$85)/1000</f>
        <v>0</v>
      </c>
      <c r="K85" s="788">
        <f t="shared" si="18"/>
        <v>0</v>
      </c>
      <c r="L85" s="788">
        <f t="shared" si="18"/>
        <v>0</v>
      </c>
      <c r="M85" s="788">
        <f t="shared" si="18"/>
        <v>0</v>
      </c>
      <c r="N85" s="788">
        <f t="shared" si="18"/>
        <v>0</v>
      </c>
      <c r="O85" s="788">
        <f t="shared" si="18"/>
        <v>0</v>
      </c>
      <c r="P85" s="788">
        <f t="shared" si="18"/>
        <v>0</v>
      </c>
      <c r="Q85" s="788">
        <f t="shared" si="18"/>
        <v>0</v>
      </c>
      <c r="R85" s="788">
        <f t="shared" si="18"/>
        <v>0</v>
      </c>
      <c r="S85" s="788">
        <f t="shared" si="18"/>
        <v>0</v>
      </c>
      <c r="T85" s="788">
        <f t="shared" si="18"/>
        <v>0</v>
      </c>
      <c r="U85" s="788">
        <f t="shared" si="18"/>
        <v>0</v>
      </c>
      <c r="V85" s="788">
        <f t="shared" si="18"/>
        <v>0</v>
      </c>
      <c r="W85" s="788">
        <f t="shared" si="18"/>
        <v>0</v>
      </c>
      <c r="X85" s="788">
        <f t="shared" si="18"/>
        <v>0</v>
      </c>
      <c r="Y85" s="788">
        <f t="shared" si="18"/>
        <v>0</v>
      </c>
      <c r="Z85" s="788">
        <f t="shared" si="18"/>
        <v>0</v>
      </c>
      <c r="AA85" s="788">
        <f t="shared" si="18"/>
        <v>0</v>
      </c>
    </row>
    <row r="86" spans="2:27" ht="35.25" customHeight="1">
      <c r="B86" s="1031" t="s">
        <v>188</v>
      </c>
      <c r="C86" s="1157" t="s">
        <v>677</v>
      </c>
      <c r="D86" s="1157"/>
      <c r="E86" s="851"/>
      <c r="F86" s="831"/>
      <c r="G86" s="157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832"/>
      <c r="AA86" s="832"/>
    </row>
    <row r="87" spans="2:27" ht="24" customHeight="1">
      <c r="B87" s="1000"/>
      <c r="C87" s="46" t="s">
        <v>574</v>
      </c>
      <c r="D87" s="23">
        <v>100</v>
      </c>
      <c r="E87" s="23"/>
      <c r="F87" s="788">
        <f>SUMPRODUCT(H87:AA87,H$99:AA$99)/1000</f>
        <v>0</v>
      </c>
      <c r="G87" s="157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</row>
    <row r="88" spans="2:27" ht="29.25" customHeight="1">
      <c r="B88" s="1000"/>
      <c r="C88" s="46" t="s">
        <v>136</v>
      </c>
      <c r="D88" s="23">
        <v>120</v>
      </c>
      <c r="E88" s="23"/>
      <c r="F88" s="788">
        <f aca="true" t="shared" si="19" ref="F88:F96">SUMPRODUCT(H88:AA88,H$99:AA$99)/1000</f>
        <v>0</v>
      </c>
      <c r="G88" s="157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  <c r="Y88" s="795"/>
      <c r="Z88" s="795"/>
      <c r="AA88" s="795"/>
    </row>
    <row r="89" spans="2:27" ht="24" customHeight="1">
      <c r="B89" s="1000"/>
      <c r="C89" s="29" t="s">
        <v>710</v>
      </c>
      <c r="D89" s="463">
        <v>180</v>
      </c>
      <c r="E89" s="463"/>
      <c r="F89" s="788">
        <f t="shared" si="19"/>
        <v>0</v>
      </c>
      <c r="G89" s="157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</row>
    <row r="90" spans="2:27" ht="18" customHeight="1">
      <c r="B90" s="1000"/>
      <c r="C90" s="27" t="s">
        <v>154</v>
      </c>
      <c r="D90" s="23">
        <v>200</v>
      </c>
      <c r="E90" s="23"/>
      <c r="F90" s="788">
        <f t="shared" si="19"/>
        <v>0</v>
      </c>
      <c r="G90" s="157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</row>
    <row r="91" spans="2:27" ht="18" customHeight="1">
      <c r="B91" s="1000"/>
      <c r="C91" s="226" t="s">
        <v>19</v>
      </c>
      <c r="D91" s="164">
        <v>20</v>
      </c>
      <c r="E91" s="164"/>
      <c r="F91" s="788">
        <f t="shared" si="19"/>
        <v>0</v>
      </c>
      <c r="G91" s="157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</row>
    <row r="92" spans="2:27" ht="18" customHeight="1">
      <c r="B92" s="1000"/>
      <c r="C92" s="460" t="s">
        <v>22</v>
      </c>
      <c r="D92" s="23">
        <v>40</v>
      </c>
      <c r="E92" s="23"/>
      <c r="F92" s="788">
        <f t="shared" si="19"/>
        <v>0</v>
      </c>
      <c r="G92" s="157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</row>
    <row r="93" spans="2:27" ht="18" customHeight="1">
      <c r="B93" s="1000"/>
      <c r="C93" s="1157" t="s">
        <v>683</v>
      </c>
      <c r="D93" s="1157"/>
      <c r="E93" s="851"/>
      <c r="F93" s="788">
        <f t="shared" si="19"/>
        <v>0</v>
      </c>
      <c r="G93" s="157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</row>
    <row r="94" spans="2:27" ht="23.25" customHeight="1">
      <c r="B94" s="1000"/>
      <c r="C94" s="46" t="s">
        <v>700</v>
      </c>
      <c r="D94" s="23">
        <v>18</v>
      </c>
      <c r="E94" s="23"/>
      <c r="F94" s="788">
        <f t="shared" si="19"/>
        <v>0</v>
      </c>
      <c r="G94" s="157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</row>
    <row r="95" spans="2:27" ht="18" customHeight="1">
      <c r="B95" s="1000"/>
      <c r="C95" s="49" t="s">
        <v>107</v>
      </c>
      <c r="D95" s="165">
        <v>100</v>
      </c>
      <c r="E95" s="165"/>
      <c r="F95" s="788">
        <f t="shared" si="19"/>
        <v>0</v>
      </c>
      <c r="G95" s="157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</row>
    <row r="96" spans="2:27" ht="18" customHeight="1">
      <c r="B96" s="1000"/>
      <c r="C96" s="27" t="s">
        <v>699</v>
      </c>
      <c r="D96" s="23">
        <v>125</v>
      </c>
      <c r="E96" s="23"/>
      <c r="F96" s="788">
        <f t="shared" si="19"/>
        <v>0</v>
      </c>
      <c r="G96" s="157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</row>
    <row r="97" spans="2:27" ht="18" customHeight="1">
      <c r="B97" s="1005" t="s">
        <v>189</v>
      </c>
      <c r="C97" s="993"/>
      <c r="D97" s="158"/>
      <c r="E97" s="158"/>
      <c r="F97" s="788">
        <f>SUM(F87:F96)</f>
        <v>0</v>
      </c>
      <c r="G97" s="157"/>
      <c r="H97" s="800">
        <f>SUMPRODUCT(H87:H96)</f>
        <v>0</v>
      </c>
      <c r="I97" s="800">
        <f aca="true" t="shared" si="20" ref="I97:AA97">SUMPRODUCT(I87:I96)</f>
        <v>0</v>
      </c>
      <c r="J97" s="800">
        <f t="shared" si="20"/>
        <v>0</v>
      </c>
      <c r="K97" s="800">
        <f t="shared" si="20"/>
        <v>0</v>
      </c>
      <c r="L97" s="800">
        <f t="shared" si="20"/>
        <v>0</v>
      </c>
      <c r="M97" s="800">
        <f t="shared" si="20"/>
        <v>0</v>
      </c>
      <c r="N97" s="800">
        <f t="shared" si="20"/>
        <v>0</v>
      </c>
      <c r="O97" s="800">
        <f t="shared" si="20"/>
        <v>0</v>
      </c>
      <c r="P97" s="800">
        <f t="shared" si="20"/>
        <v>0</v>
      </c>
      <c r="Q97" s="800">
        <f t="shared" si="20"/>
        <v>0</v>
      </c>
      <c r="R97" s="800">
        <f t="shared" si="20"/>
        <v>0</v>
      </c>
      <c r="S97" s="800">
        <f t="shared" si="20"/>
        <v>0</v>
      </c>
      <c r="T97" s="800">
        <f t="shared" si="20"/>
        <v>0</v>
      </c>
      <c r="U97" s="800">
        <f t="shared" si="20"/>
        <v>0</v>
      </c>
      <c r="V97" s="800">
        <f t="shared" si="20"/>
        <v>0</v>
      </c>
      <c r="W97" s="800">
        <f t="shared" si="20"/>
        <v>0</v>
      </c>
      <c r="X97" s="800">
        <f t="shared" si="20"/>
        <v>0</v>
      </c>
      <c r="Y97" s="800">
        <f t="shared" si="20"/>
        <v>0</v>
      </c>
      <c r="Z97" s="800">
        <f t="shared" si="20"/>
        <v>0</v>
      </c>
      <c r="AA97" s="800">
        <f t="shared" si="20"/>
        <v>0</v>
      </c>
    </row>
    <row r="98" spans="2:27" s="781" customFormat="1" ht="18" customHeight="1">
      <c r="B98" s="1182" t="s">
        <v>806</v>
      </c>
      <c r="C98" s="1183"/>
      <c r="D98" s="792"/>
      <c r="E98" s="852"/>
      <c r="F98" s="245" t="s">
        <v>805</v>
      </c>
      <c r="G98" s="245">
        <f>(H97*$D$65)/1000</f>
        <v>0</v>
      </c>
      <c r="H98" s="788">
        <f>(H97*$D$98)/1000</f>
        <v>0</v>
      </c>
      <c r="I98" s="788">
        <f aca="true" t="shared" si="21" ref="I98:AA98">(I97*$D$98)/1000</f>
        <v>0</v>
      </c>
      <c r="J98" s="788">
        <f t="shared" si="21"/>
        <v>0</v>
      </c>
      <c r="K98" s="788">
        <f t="shared" si="21"/>
        <v>0</v>
      </c>
      <c r="L98" s="788">
        <f t="shared" si="21"/>
        <v>0</v>
      </c>
      <c r="M98" s="788">
        <f t="shared" si="21"/>
        <v>0</v>
      </c>
      <c r="N98" s="788">
        <f t="shared" si="21"/>
        <v>0</v>
      </c>
      <c r="O98" s="788">
        <f t="shared" si="21"/>
        <v>0</v>
      </c>
      <c r="P98" s="788">
        <f t="shared" si="21"/>
        <v>0</v>
      </c>
      <c r="Q98" s="788">
        <f t="shared" si="21"/>
        <v>0</v>
      </c>
      <c r="R98" s="788">
        <f t="shared" si="21"/>
        <v>0</v>
      </c>
      <c r="S98" s="788">
        <f t="shared" si="21"/>
        <v>0</v>
      </c>
      <c r="T98" s="788">
        <f t="shared" si="21"/>
        <v>0</v>
      </c>
      <c r="U98" s="788">
        <f t="shared" si="21"/>
        <v>0</v>
      </c>
      <c r="V98" s="788">
        <f t="shared" si="21"/>
        <v>0</v>
      </c>
      <c r="W98" s="788">
        <f t="shared" si="21"/>
        <v>0</v>
      </c>
      <c r="X98" s="788">
        <f t="shared" si="21"/>
        <v>0</v>
      </c>
      <c r="Y98" s="788">
        <f t="shared" si="21"/>
        <v>0</v>
      </c>
      <c r="Z98" s="788">
        <f t="shared" si="21"/>
        <v>0</v>
      </c>
      <c r="AA98" s="788">
        <f t="shared" si="21"/>
        <v>0</v>
      </c>
    </row>
    <row r="99" spans="2:27" s="781" customFormat="1" ht="18" customHeight="1">
      <c r="B99" s="1182" t="s">
        <v>807</v>
      </c>
      <c r="C99" s="1183"/>
      <c r="D99" s="792"/>
      <c r="E99" s="852"/>
      <c r="F99" s="245" t="s">
        <v>805</v>
      </c>
      <c r="G99" s="245">
        <f>(H97*$D$66)/1000</f>
        <v>0</v>
      </c>
      <c r="H99" s="788">
        <f>H84+H98</f>
        <v>0</v>
      </c>
      <c r="I99" s="788">
        <f aca="true" t="shared" si="22" ref="I99:AA99">I84+I98</f>
        <v>0</v>
      </c>
      <c r="J99" s="788">
        <f t="shared" si="22"/>
        <v>0</v>
      </c>
      <c r="K99" s="788">
        <f t="shared" si="22"/>
        <v>0</v>
      </c>
      <c r="L99" s="788">
        <f t="shared" si="22"/>
        <v>0</v>
      </c>
      <c r="M99" s="788">
        <f t="shared" si="22"/>
        <v>0</v>
      </c>
      <c r="N99" s="788">
        <f t="shared" si="22"/>
        <v>0</v>
      </c>
      <c r="O99" s="788">
        <f t="shared" si="22"/>
        <v>0</v>
      </c>
      <c r="P99" s="788">
        <f t="shared" si="22"/>
        <v>0</v>
      </c>
      <c r="Q99" s="788">
        <f t="shared" si="22"/>
        <v>0</v>
      </c>
      <c r="R99" s="788">
        <f t="shared" si="22"/>
        <v>0</v>
      </c>
      <c r="S99" s="788">
        <f t="shared" si="22"/>
        <v>0</v>
      </c>
      <c r="T99" s="788">
        <f t="shared" si="22"/>
        <v>0</v>
      </c>
      <c r="U99" s="788">
        <f t="shared" si="22"/>
        <v>0</v>
      </c>
      <c r="V99" s="788">
        <f t="shared" si="22"/>
        <v>0</v>
      </c>
      <c r="W99" s="788">
        <f t="shared" si="22"/>
        <v>0</v>
      </c>
      <c r="X99" s="788">
        <f t="shared" si="22"/>
        <v>0</v>
      </c>
      <c r="Y99" s="788">
        <f t="shared" si="22"/>
        <v>0</v>
      </c>
      <c r="Z99" s="788">
        <f t="shared" si="22"/>
        <v>0</v>
      </c>
      <c r="AA99" s="788">
        <f t="shared" si="22"/>
        <v>0</v>
      </c>
    </row>
    <row r="100" spans="2:27" s="781" customFormat="1" ht="27" customHeight="1">
      <c r="B100" s="1185" t="s">
        <v>267</v>
      </c>
      <c r="C100" s="1186"/>
      <c r="D100" s="782"/>
      <c r="E100" s="782"/>
      <c r="F100" s="245"/>
      <c r="G100" s="245"/>
      <c r="H100" s="796"/>
      <c r="I100" s="796"/>
      <c r="J100" s="796"/>
      <c r="K100" s="796"/>
      <c r="L100" s="796"/>
      <c r="M100" s="796"/>
      <c r="N100" s="796"/>
      <c r="O100" s="796"/>
      <c r="P100" s="796"/>
      <c r="Q100" s="796"/>
      <c r="R100" s="796"/>
      <c r="S100" s="796"/>
      <c r="T100" s="796"/>
      <c r="U100" s="796"/>
      <c r="V100" s="796"/>
      <c r="W100" s="796"/>
      <c r="X100" s="796"/>
      <c r="Y100" s="796"/>
      <c r="Z100" s="796"/>
      <c r="AA100" s="796"/>
    </row>
    <row r="101" spans="2:27" s="781" customFormat="1" ht="23.25" customHeight="1">
      <c r="B101" s="1185" t="s">
        <v>808</v>
      </c>
      <c r="C101" s="1186"/>
      <c r="D101" s="782"/>
      <c r="E101" s="782"/>
      <c r="F101" s="788">
        <f>SUM(H101:AA101)</f>
        <v>0</v>
      </c>
      <c r="G101" s="788">
        <f>H100*H99</f>
        <v>0</v>
      </c>
      <c r="H101" s="788">
        <f>H99*H100</f>
        <v>0</v>
      </c>
      <c r="I101" s="788">
        <f aca="true" t="shared" si="23" ref="I101:AA101">I99*I100</f>
        <v>0</v>
      </c>
      <c r="J101" s="788">
        <f t="shared" si="23"/>
        <v>0</v>
      </c>
      <c r="K101" s="788">
        <f t="shared" si="23"/>
        <v>0</v>
      </c>
      <c r="L101" s="788">
        <f t="shared" si="23"/>
        <v>0</v>
      </c>
      <c r="M101" s="788">
        <f t="shared" si="23"/>
        <v>0</v>
      </c>
      <c r="N101" s="788">
        <f t="shared" si="23"/>
        <v>0</v>
      </c>
      <c r="O101" s="788">
        <f t="shared" si="23"/>
        <v>0</v>
      </c>
      <c r="P101" s="788">
        <f t="shared" si="23"/>
        <v>0</v>
      </c>
      <c r="Q101" s="788">
        <f t="shared" si="23"/>
        <v>0</v>
      </c>
      <c r="R101" s="788">
        <f t="shared" si="23"/>
        <v>0</v>
      </c>
      <c r="S101" s="788">
        <f t="shared" si="23"/>
        <v>0</v>
      </c>
      <c r="T101" s="788">
        <f t="shared" si="23"/>
        <v>0</v>
      </c>
      <c r="U101" s="788">
        <f t="shared" si="23"/>
        <v>0</v>
      </c>
      <c r="V101" s="788">
        <f t="shared" si="23"/>
        <v>0</v>
      </c>
      <c r="W101" s="788">
        <f t="shared" si="23"/>
        <v>0</v>
      </c>
      <c r="X101" s="788">
        <f t="shared" si="23"/>
        <v>0</v>
      </c>
      <c r="Y101" s="788">
        <f t="shared" si="23"/>
        <v>0</v>
      </c>
      <c r="Z101" s="788">
        <f t="shared" si="23"/>
        <v>0</v>
      </c>
      <c r="AA101" s="788">
        <f t="shared" si="23"/>
        <v>0</v>
      </c>
    </row>
    <row r="102" spans="2:27" ht="18" customHeight="1">
      <c r="B102" s="1002" t="s">
        <v>191</v>
      </c>
      <c r="C102" s="1003"/>
      <c r="D102" s="1003"/>
      <c r="E102" s="1003"/>
      <c r="F102" s="1003"/>
      <c r="G102" s="1003"/>
      <c r="H102" s="1003"/>
      <c r="I102" s="1003"/>
      <c r="J102" s="1003"/>
      <c r="K102" s="1003"/>
      <c r="L102" s="1003"/>
      <c r="M102" s="1003"/>
      <c r="N102" s="1003"/>
      <c r="O102" s="1003"/>
      <c r="P102" s="1003"/>
      <c r="Q102" s="1003"/>
      <c r="R102" s="1003"/>
      <c r="S102" s="1003"/>
      <c r="T102" s="1003"/>
      <c r="U102" s="1003"/>
      <c r="V102" s="1003"/>
      <c r="W102" s="1003"/>
      <c r="X102" s="1003"/>
      <c r="Y102" s="1003"/>
      <c r="Z102" s="1003"/>
      <c r="AA102" s="1003"/>
    </row>
    <row r="103" spans="2:27" ht="35.25" customHeight="1" thickBot="1">
      <c r="B103" s="1021" t="s">
        <v>207</v>
      </c>
      <c r="C103" s="1022"/>
      <c r="D103" s="1022"/>
      <c r="E103" s="1022"/>
      <c r="F103" s="1022"/>
      <c r="G103" s="1022"/>
      <c r="H103" s="1022"/>
      <c r="I103" s="1022"/>
      <c r="J103" s="1022"/>
      <c r="K103" s="1022"/>
      <c r="L103" s="1022"/>
      <c r="M103" s="1022"/>
      <c r="N103" s="1022"/>
      <c r="O103" s="1022"/>
      <c r="P103" s="1022"/>
      <c r="Q103" s="1022"/>
      <c r="R103" s="1022"/>
      <c r="S103" s="1022"/>
      <c r="T103" s="1022"/>
      <c r="U103" s="1022"/>
      <c r="V103" s="1022"/>
      <c r="W103" s="1022"/>
      <c r="X103" s="1022"/>
      <c r="Y103" s="1022"/>
      <c r="Z103" s="1022"/>
      <c r="AA103" s="1022"/>
    </row>
    <row r="104" spans="2:27" ht="24" customHeight="1">
      <c r="B104" s="1024" t="s">
        <v>166</v>
      </c>
      <c r="C104" s="1025"/>
      <c r="D104" s="1027" t="s">
        <v>167</v>
      </c>
      <c r="E104" s="849"/>
      <c r="F104" s="1187" t="s">
        <v>168</v>
      </c>
      <c r="G104" s="778"/>
      <c r="H104" s="1015" t="s">
        <v>169</v>
      </c>
      <c r="I104" s="1016"/>
      <c r="J104" s="1016"/>
      <c r="K104" s="1016"/>
      <c r="L104" s="1016"/>
      <c r="M104" s="1016"/>
      <c r="N104" s="1016"/>
      <c r="O104" s="1016"/>
      <c r="P104" s="1016"/>
      <c r="Q104" s="1016"/>
      <c r="R104" s="1016"/>
      <c r="S104" s="1016"/>
      <c r="T104" s="1016"/>
      <c r="U104" s="1016"/>
      <c r="V104" s="1016"/>
      <c r="W104" s="1016"/>
      <c r="X104" s="1016"/>
      <c r="Y104" s="1016"/>
      <c r="Z104" s="1016"/>
      <c r="AA104" s="1016"/>
    </row>
    <row r="105" spans="2:27" ht="105" customHeight="1">
      <c r="B105" s="1026"/>
      <c r="C105" s="1010"/>
      <c r="D105" s="1012"/>
      <c r="E105" s="848"/>
      <c r="F105" s="1188"/>
      <c r="G105" s="777"/>
      <c r="H105" s="175" t="s">
        <v>214</v>
      </c>
      <c r="I105" s="175" t="s">
        <v>264</v>
      </c>
      <c r="J105" s="774" t="s">
        <v>247</v>
      </c>
      <c r="K105" s="154" t="s">
        <v>170</v>
      </c>
      <c r="L105" s="175" t="s">
        <v>250</v>
      </c>
      <c r="M105" s="176" t="s">
        <v>193</v>
      </c>
      <c r="N105" s="176" t="s">
        <v>244</v>
      </c>
      <c r="O105" s="775" t="s">
        <v>508</v>
      </c>
      <c r="P105" s="176" t="s">
        <v>15</v>
      </c>
      <c r="Q105" s="176" t="s">
        <v>789</v>
      </c>
      <c r="R105" s="176" t="s">
        <v>177</v>
      </c>
      <c r="S105" s="155" t="s">
        <v>794</v>
      </c>
      <c r="T105" s="176" t="s">
        <v>173</v>
      </c>
      <c r="U105" s="155" t="s">
        <v>181</v>
      </c>
      <c r="V105" s="176"/>
      <c r="W105" s="176"/>
      <c r="X105" s="155"/>
      <c r="Y105" s="155"/>
      <c r="AA105" s="155"/>
    </row>
    <row r="106" spans="2:27" ht="27" customHeight="1">
      <c r="B106" s="1018" t="s">
        <v>183</v>
      </c>
      <c r="C106" s="1154" t="s">
        <v>677</v>
      </c>
      <c r="D106" s="1156"/>
      <c r="E106" s="850"/>
      <c r="F106" s="245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</row>
    <row r="107" spans="2:27" ht="18" customHeight="1">
      <c r="B107" s="1019"/>
      <c r="C107" s="46" t="s">
        <v>717</v>
      </c>
      <c r="D107" s="23">
        <v>80</v>
      </c>
      <c r="E107" s="23"/>
      <c r="F107" s="788">
        <f>SUMPRODUCT(H107:AA107,H$131:AA$131)/1000</f>
        <v>0</v>
      </c>
      <c r="G107" s="157"/>
      <c r="H107" s="801"/>
      <c r="I107" s="801"/>
      <c r="J107" s="801"/>
      <c r="K107" s="801"/>
      <c r="L107" s="801"/>
      <c r="M107" s="801"/>
      <c r="N107" s="801"/>
      <c r="O107" s="801"/>
      <c r="P107" s="801"/>
      <c r="Q107" s="801"/>
      <c r="R107" s="801"/>
      <c r="S107" s="801"/>
      <c r="T107" s="801"/>
      <c r="U107" s="801"/>
      <c r="V107" s="801"/>
      <c r="W107" s="801"/>
      <c r="X107" s="801"/>
      <c r="Y107" s="801"/>
      <c r="Z107" s="801"/>
      <c r="AA107" s="801"/>
    </row>
    <row r="108" spans="2:27" ht="25.5" customHeight="1">
      <c r="B108" s="1019"/>
      <c r="C108" s="15" t="s">
        <v>718</v>
      </c>
      <c r="D108" s="164">
        <v>100</v>
      </c>
      <c r="E108" s="164"/>
      <c r="F108" s="788">
        <f aca="true" t="shared" si="24" ref="F108:F115">SUMPRODUCT(H108:AA108,H$131:AA$131)/1000</f>
        <v>0</v>
      </c>
      <c r="G108" s="157"/>
      <c r="H108" s="801"/>
      <c r="I108" s="801"/>
      <c r="J108" s="801"/>
      <c r="K108" s="801"/>
      <c r="L108" s="801"/>
      <c r="M108" s="801"/>
      <c r="N108" s="801"/>
      <c r="O108" s="801"/>
      <c r="P108" s="801"/>
      <c r="Q108" s="801"/>
      <c r="R108" s="801"/>
      <c r="S108" s="801"/>
      <c r="T108" s="801"/>
      <c r="U108" s="801"/>
      <c r="V108" s="801"/>
      <c r="W108" s="801"/>
      <c r="X108" s="801"/>
      <c r="Y108" s="801"/>
      <c r="Z108" s="801"/>
      <c r="AA108" s="801"/>
    </row>
    <row r="109" spans="2:27" ht="18" customHeight="1">
      <c r="B109" s="1019"/>
      <c r="C109" s="29" t="s">
        <v>619</v>
      </c>
      <c r="D109" s="463">
        <v>180</v>
      </c>
      <c r="E109" s="463"/>
      <c r="F109" s="788">
        <f t="shared" si="24"/>
        <v>0</v>
      </c>
      <c r="G109" s="157"/>
      <c r="H109" s="801"/>
      <c r="I109" s="801"/>
      <c r="J109" s="801"/>
      <c r="K109" s="801"/>
      <c r="L109" s="801"/>
      <c r="M109" s="801"/>
      <c r="N109" s="801"/>
      <c r="O109" s="801"/>
      <c r="P109" s="801"/>
      <c r="Q109" s="801"/>
      <c r="R109" s="801"/>
      <c r="S109" s="801"/>
      <c r="T109" s="801"/>
      <c r="U109" s="801"/>
      <c r="V109" s="801"/>
      <c r="W109" s="801"/>
      <c r="X109" s="801"/>
      <c r="Y109" s="801"/>
      <c r="Z109" s="801"/>
      <c r="AA109" s="801"/>
    </row>
    <row r="110" spans="2:27" ht="27.75" customHeight="1">
      <c r="B110" s="1019"/>
      <c r="C110" s="46" t="s">
        <v>784</v>
      </c>
      <c r="D110" s="463">
        <v>200</v>
      </c>
      <c r="E110" s="463"/>
      <c r="F110" s="788">
        <f t="shared" si="24"/>
        <v>0</v>
      </c>
      <c r="G110" s="157"/>
      <c r="H110" s="801"/>
      <c r="I110" s="801"/>
      <c r="J110" s="801"/>
      <c r="K110" s="801"/>
      <c r="L110" s="801"/>
      <c r="M110" s="801"/>
      <c r="N110" s="801"/>
      <c r="O110" s="801"/>
      <c r="P110" s="801"/>
      <c r="Q110" s="801"/>
      <c r="R110" s="801"/>
      <c r="S110" s="801"/>
      <c r="T110" s="801"/>
      <c r="U110" s="801"/>
      <c r="V110" s="801"/>
      <c r="W110" s="801"/>
      <c r="X110" s="801"/>
      <c r="Y110" s="801"/>
      <c r="Z110" s="801"/>
      <c r="AA110" s="801"/>
    </row>
    <row r="111" spans="2:27" ht="18" customHeight="1">
      <c r="B111" s="1019"/>
      <c r="C111" s="226" t="s">
        <v>19</v>
      </c>
      <c r="D111" s="164">
        <v>30</v>
      </c>
      <c r="E111" s="164"/>
      <c r="F111" s="788">
        <f t="shared" si="24"/>
        <v>0</v>
      </c>
      <c r="G111" s="157"/>
      <c r="H111" s="801"/>
      <c r="I111" s="801"/>
      <c r="J111" s="801"/>
      <c r="K111" s="801"/>
      <c r="L111" s="801"/>
      <c r="M111" s="801"/>
      <c r="N111" s="801"/>
      <c r="O111" s="801"/>
      <c r="P111" s="801"/>
      <c r="Q111" s="801"/>
      <c r="R111" s="801"/>
      <c r="S111" s="801"/>
      <c r="T111" s="801"/>
      <c r="U111" s="801"/>
      <c r="V111" s="801"/>
      <c r="W111" s="801"/>
      <c r="X111" s="801"/>
      <c r="Y111" s="801"/>
      <c r="Z111" s="801"/>
      <c r="AA111" s="801"/>
    </row>
    <row r="112" spans="2:27" ht="18" customHeight="1">
      <c r="B112" s="1019"/>
      <c r="C112" s="460" t="s">
        <v>22</v>
      </c>
      <c r="D112" s="23">
        <v>40</v>
      </c>
      <c r="E112" s="23"/>
      <c r="F112" s="788">
        <f t="shared" si="24"/>
        <v>0</v>
      </c>
      <c r="G112" s="157"/>
      <c r="H112" s="801"/>
      <c r="I112" s="801"/>
      <c r="J112" s="801"/>
      <c r="K112" s="801"/>
      <c r="L112" s="801"/>
      <c r="M112" s="801"/>
      <c r="N112" s="801"/>
      <c r="O112" s="801"/>
      <c r="P112" s="801"/>
      <c r="Q112" s="801"/>
      <c r="R112" s="801"/>
      <c r="S112" s="801"/>
      <c r="T112" s="801"/>
      <c r="U112" s="801"/>
      <c r="V112" s="801"/>
      <c r="W112" s="801"/>
      <c r="X112" s="801"/>
      <c r="Y112" s="801"/>
      <c r="Z112" s="801"/>
      <c r="AA112" s="801"/>
    </row>
    <row r="113" spans="2:27" ht="18" customHeight="1">
      <c r="B113" s="1019"/>
      <c r="C113" s="1154" t="s">
        <v>683</v>
      </c>
      <c r="D113" s="1156"/>
      <c r="E113" s="850"/>
      <c r="F113" s="788">
        <f t="shared" si="24"/>
        <v>0</v>
      </c>
      <c r="G113" s="157"/>
      <c r="H113" s="801"/>
      <c r="I113" s="801"/>
      <c r="J113" s="801"/>
      <c r="K113" s="801"/>
      <c r="L113" s="801"/>
      <c r="M113" s="801"/>
      <c r="N113" s="801"/>
      <c r="O113" s="801"/>
      <c r="P113" s="801"/>
      <c r="Q113" s="801"/>
      <c r="R113" s="801"/>
      <c r="S113" s="801"/>
      <c r="T113" s="801"/>
      <c r="U113" s="801"/>
      <c r="V113" s="801"/>
      <c r="W113" s="801"/>
      <c r="X113" s="801"/>
      <c r="Y113" s="801"/>
      <c r="Z113" s="801"/>
      <c r="AA113" s="801"/>
    </row>
    <row r="114" spans="2:27" ht="18" customHeight="1">
      <c r="B114" s="1019"/>
      <c r="C114" s="224" t="s">
        <v>685</v>
      </c>
      <c r="D114" s="463">
        <v>70</v>
      </c>
      <c r="E114" s="463"/>
      <c r="F114" s="788">
        <f t="shared" si="24"/>
        <v>0</v>
      </c>
      <c r="G114" s="157"/>
      <c r="H114" s="801"/>
      <c r="I114" s="801"/>
      <c r="J114" s="801"/>
      <c r="K114" s="801"/>
      <c r="L114" s="801"/>
      <c r="M114" s="801"/>
      <c r="N114" s="801"/>
      <c r="O114" s="801"/>
      <c r="P114" s="801"/>
      <c r="Q114" s="801"/>
      <c r="R114" s="801"/>
      <c r="S114" s="801"/>
      <c r="T114" s="801"/>
      <c r="U114" s="801"/>
      <c r="V114" s="801"/>
      <c r="W114" s="801"/>
      <c r="X114" s="801"/>
      <c r="Y114" s="801"/>
      <c r="Z114" s="801"/>
      <c r="AA114" s="801"/>
    </row>
    <row r="115" spans="2:27" ht="18" customHeight="1">
      <c r="B115" s="1019"/>
      <c r="C115" s="34" t="s">
        <v>762</v>
      </c>
      <c r="D115" s="164">
        <v>200</v>
      </c>
      <c r="E115" s="164"/>
      <c r="F115" s="788">
        <f t="shared" si="24"/>
        <v>0</v>
      </c>
      <c r="G115" s="157"/>
      <c r="H115" s="801"/>
      <c r="I115" s="801"/>
      <c r="J115" s="801"/>
      <c r="K115" s="801"/>
      <c r="L115" s="801"/>
      <c r="M115" s="801"/>
      <c r="N115" s="801"/>
      <c r="O115" s="801"/>
      <c r="P115" s="801"/>
      <c r="Q115" s="801"/>
      <c r="R115" s="801"/>
      <c r="S115" s="801"/>
      <c r="T115" s="801"/>
      <c r="U115" s="801"/>
      <c r="V115" s="801"/>
      <c r="W115" s="801"/>
      <c r="X115" s="801"/>
      <c r="Y115" s="801"/>
      <c r="Z115" s="801"/>
      <c r="AA115" s="801"/>
    </row>
    <row r="116" spans="2:27" ht="24" customHeight="1">
      <c r="B116" s="1005" t="s">
        <v>186</v>
      </c>
      <c r="C116" s="993"/>
      <c r="D116" s="158"/>
      <c r="E116" s="158"/>
      <c r="F116" s="788">
        <f>SUM(F107:F115)</f>
        <v>0</v>
      </c>
      <c r="G116" s="157"/>
      <c r="H116" s="789">
        <f>SUM(H107:H115)</f>
        <v>0</v>
      </c>
      <c r="I116" s="789">
        <f>SUM(I107:I115)</f>
        <v>0</v>
      </c>
      <c r="J116" s="789">
        <f aca="true" t="shared" si="25" ref="J116:AA116">SUM(J107:J115)</f>
        <v>0</v>
      </c>
      <c r="K116" s="789">
        <f t="shared" si="25"/>
        <v>0</v>
      </c>
      <c r="L116" s="789">
        <f t="shared" si="25"/>
        <v>0</v>
      </c>
      <c r="M116" s="789">
        <f t="shared" si="25"/>
        <v>0</v>
      </c>
      <c r="N116" s="789">
        <f t="shared" si="25"/>
        <v>0</v>
      </c>
      <c r="O116" s="789">
        <f t="shared" si="25"/>
        <v>0</v>
      </c>
      <c r="P116" s="789">
        <f t="shared" si="25"/>
        <v>0</v>
      </c>
      <c r="Q116" s="789">
        <f t="shared" si="25"/>
        <v>0</v>
      </c>
      <c r="R116" s="789">
        <f t="shared" si="25"/>
        <v>0</v>
      </c>
      <c r="S116" s="789">
        <f t="shared" si="25"/>
        <v>0</v>
      </c>
      <c r="T116" s="789">
        <f t="shared" si="25"/>
        <v>0</v>
      </c>
      <c r="U116" s="789">
        <f t="shared" si="25"/>
        <v>0</v>
      </c>
      <c r="V116" s="789">
        <f t="shared" si="25"/>
        <v>0</v>
      </c>
      <c r="W116" s="789">
        <f t="shared" si="25"/>
        <v>0</v>
      </c>
      <c r="X116" s="789">
        <f t="shared" si="25"/>
        <v>0</v>
      </c>
      <c r="Y116" s="789">
        <f t="shared" si="25"/>
        <v>0</v>
      </c>
      <c r="Z116" s="789">
        <f t="shared" si="25"/>
        <v>0</v>
      </c>
      <c r="AA116" s="789">
        <f t="shared" si="25"/>
        <v>0</v>
      </c>
    </row>
    <row r="117" spans="2:27" s="781" customFormat="1" ht="21" customHeight="1">
      <c r="B117" s="1182" t="s">
        <v>806</v>
      </c>
      <c r="C117" s="1183"/>
      <c r="D117" s="792"/>
      <c r="E117" s="852"/>
      <c r="F117" s="788" t="s">
        <v>805</v>
      </c>
      <c r="G117" s="245"/>
      <c r="H117" s="788">
        <f>(H116*$D$117)/1000</f>
        <v>0</v>
      </c>
      <c r="I117" s="788">
        <f aca="true" t="shared" si="26" ref="I117:AA117">(I116*$D$117)/1000</f>
        <v>0</v>
      </c>
      <c r="J117" s="788">
        <f t="shared" si="26"/>
        <v>0</v>
      </c>
      <c r="K117" s="788">
        <f t="shared" si="26"/>
        <v>0</v>
      </c>
      <c r="L117" s="788">
        <f t="shared" si="26"/>
        <v>0</v>
      </c>
      <c r="M117" s="788">
        <f t="shared" si="26"/>
        <v>0</v>
      </c>
      <c r="N117" s="788">
        <f t="shared" si="26"/>
        <v>0</v>
      </c>
      <c r="O117" s="788">
        <f t="shared" si="26"/>
        <v>0</v>
      </c>
      <c r="P117" s="788">
        <f t="shared" si="26"/>
        <v>0</v>
      </c>
      <c r="Q117" s="788">
        <f t="shared" si="26"/>
        <v>0</v>
      </c>
      <c r="R117" s="788">
        <f t="shared" si="26"/>
        <v>0</v>
      </c>
      <c r="S117" s="788">
        <f t="shared" si="26"/>
        <v>0</v>
      </c>
      <c r="T117" s="788">
        <f t="shared" si="26"/>
        <v>0</v>
      </c>
      <c r="U117" s="788">
        <f t="shared" si="26"/>
        <v>0</v>
      </c>
      <c r="V117" s="788">
        <f t="shared" si="26"/>
        <v>0</v>
      </c>
      <c r="W117" s="788">
        <f t="shared" si="26"/>
        <v>0</v>
      </c>
      <c r="X117" s="788">
        <f t="shared" si="26"/>
        <v>0</v>
      </c>
      <c r="Y117" s="788">
        <f t="shared" si="26"/>
        <v>0</v>
      </c>
      <c r="Z117" s="788">
        <f t="shared" si="26"/>
        <v>0</v>
      </c>
      <c r="AA117" s="788">
        <f t="shared" si="26"/>
        <v>0</v>
      </c>
    </row>
    <row r="118" spans="2:27" ht="24" customHeight="1">
      <c r="B118" s="1031" t="s">
        <v>188</v>
      </c>
      <c r="C118" s="1157" t="s">
        <v>677</v>
      </c>
      <c r="D118" s="1157"/>
      <c r="E118" s="851"/>
      <c r="F118" s="831"/>
      <c r="G118" s="157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3"/>
      <c r="Z118" s="833"/>
      <c r="AA118" s="833"/>
    </row>
    <row r="119" spans="2:27" ht="18" customHeight="1">
      <c r="B119" s="1000"/>
      <c r="C119" s="46" t="s">
        <v>716</v>
      </c>
      <c r="D119" s="23">
        <v>100</v>
      </c>
      <c r="E119" s="23"/>
      <c r="F119" s="788">
        <f>SUMPRODUCT(H119:AA119,H$131:AA$131)/1000</f>
        <v>0</v>
      </c>
      <c r="G119" s="157"/>
      <c r="H119" s="801"/>
      <c r="I119" s="801"/>
      <c r="J119" s="801"/>
      <c r="K119" s="801"/>
      <c r="L119" s="801"/>
      <c r="M119" s="801"/>
      <c r="N119" s="801"/>
      <c r="O119" s="801"/>
      <c r="P119" s="801"/>
      <c r="Q119" s="801"/>
      <c r="R119" s="801"/>
      <c r="S119" s="801"/>
      <c r="T119" s="801"/>
      <c r="U119" s="801"/>
      <c r="V119" s="801"/>
      <c r="W119" s="801"/>
      <c r="X119" s="801"/>
      <c r="Y119" s="801"/>
      <c r="Z119" s="801"/>
      <c r="AA119" s="801"/>
    </row>
    <row r="120" spans="2:27" ht="24" customHeight="1">
      <c r="B120" s="1000"/>
      <c r="C120" s="15" t="s">
        <v>719</v>
      </c>
      <c r="D120" s="164">
        <v>100</v>
      </c>
      <c r="E120" s="164"/>
      <c r="F120" s="788">
        <f>SUMPRODUCT(H120:AA120,H$131:AA$131)/1000</f>
        <v>0</v>
      </c>
      <c r="G120" s="157"/>
      <c r="H120" s="801"/>
      <c r="I120" s="801"/>
      <c r="J120" s="801"/>
      <c r="K120" s="801"/>
      <c r="L120" s="801"/>
      <c r="M120" s="801"/>
      <c r="N120" s="801"/>
      <c r="O120" s="801"/>
      <c r="P120" s="801"/>
      <c r="Q120" s="801"/>
      <c r="R120" s="801"/>
      <c r="S120" s="801"/>
      <c r="T120" s="801"/>
      <c r="U120" s="801"/>
      <c r="V120" s="801"/>
      <c r="W120" s="801"/>
      <c r="X120" s="801"/>
      <c r="Y120" s="801"/>
      <c r="Z120" s="801"/>
      <c r="AA120" s="801"/>
    </row>
    <row r="121" spans="2:27" ht="18" customHeight="1">
      <c r="B121" s="1000"/>
      <c r="C121" s="29" t="s">
        <v>135</v>
      </c>
      <c r="D121" s="463">
        <v>200</v>
      </c>
      <c r="E121" s="463"/>
      <c r="F121" s="788">
        <f aca="true" t="shared" si="27" ref="F121:F127">SUMPRODUCT(H121:AA121,H$131:AA$131)/1000</f>
        <v>0</v>
      </c>
      <c r="G121" s="157"/>
      <c r="H121" s="801"/>
      <c r="I121" s="801"/>
      <c r="J121" s="801"/>
      <c r="K121" s="801"/>
      <c r="L121" s="801"/>
      <c r="M121" s="801"/>
      <c r="N121" s="801"/>
      <c r="O121" s="801"/>
      <c r="P121" s="801"/>
      <c r="Q121" s="801"/>
      <c r="R121" s="801"/>
      <c r="S121" s="801"/>
      <c r="T121" s="801"/>
      <c r="U121" s="801"/>
      <c r="V121" s="801"/>
      <c r="W121" s="801"/>
      <c r="X121" s="801"/>
      <c r="Y121" s="801"/>
      <c r="Z121" s="801"/>
      <c r="AA121" s="801"/>
    </row>
    <row r="122" spans="2:27" ht="30" customHeight="1">
      <c r="B122" s="1000"/>
      <c r="C122" s="46" t="s">
        <v>720</v>
      </c>
      <c r="D122" s="463">
        <v>200</v>
      </c>
      <c r="E122" s="463"/>
      <c r="F122" s="788">
        <f t="shared" si="27"/>
        <v>0</v>
      </c>
      <c r="G122" s="157"/>
      <c r="H122" s="801"/>
      <c r="I122" s="801"/>
      <c r="J122" s="801"/>
      <c r="K122" s="801"/>
      <c r="L122" s="801"/>
      <c r="M122" s="801"/>
      <c r="N122" s="801"/>
      <c r="O122" s="801"/>
      <c r="P122" s="801"/>
      <c r="Q122" s="801"/>
      <c r="R122" s="801"/>
      <c r="S122" s="801"/>
      <c r="T122" s="801"/>
      <c r="U122" s="801"/>
      <c r="V122" s="801"/>
      <c r="W122" s="801"/>
      <c r="X122" s="801"/>
      <c r="Y122" s="801"/>
      <c r="Z122" s="801"/>
      <c r="AA122" s="801"/>
    </row>
    <row r="123" spans="2:27" ht="18" customHeight="1">
      <c r="B123" s="1000"/>
      <c r="C123" s="226" t="s">
        <v>19</v>
      </c>
      <c r="D123" s="164">
        <v>40</v>
      </c>
      <c r="E123" s="164"/>
      <c r="F123" s="788">
        <f t="shared" si="27"/>
        <v>0</v>
      </c>
      <c r="G123" s="157"/>
      <c r="H123" s="801"/>
      <c r="I123" s="801"/>
      <c r="J123" s="801"/>
      <c r="K123" s="801"/>
      <c r="L123" s="801"/>
      <c r="M123" s="801"/>
      <c r="N123" s="801"/>
      <c r="O123" s="801"/>
      <c r="P123" s="801"/>
      <c r="Q123" s="801"/>
      <c r="R123" s="801"/>
      <c r="S123" s="801"/>
      <c r="T123" s="801"/>
      <c r="U123" s="801"/>
      <c r="V123" s="801"/>
      <c r="W123" s="801"/>
      <c r="X123" s="801"/>
      <c r="Y123" s="801"/>
      <c r="Z123" s="801"/>
      <c r="AA123" s="801"/>
    </row>
    <row r="124" spans="2:27" ht="18" customHeight="1">
      <c r="B124" s="1000"/>
      <c r="C124" s="460" t="s">
        <v>22</v>
      </c>
      <c r="D124" s="23">
        <v>50</v>
      </c>
      <c r="E124" s="23"/>
      <c r="F124" s="788">
        <f t="shared" si="27"/>
        <v>0</v>
      </c>
      <c r="G124" s="157"/>
      <c r="H124" s="801"/>
      <c r="I124" s="801"/>
      <c r="J124" s="801"/>
      <c r="K124" s="801"/>
      <c r="L124" s="801"/>
      <c r="M124" s="801"/>
      <c r="N124" s="801"/>
      <c r="O124" s="801"/>
      <c r="P124" s="801"/>
      <c r="Q124" s="801"/>
      <c r="R124" s="801"/>
      <c r="S124" s="801"/>
      <c r="T124" s="801"/>
      <c r="U124" s="801"/>
      <c r="V124" s="801"/>
      <c r="W124" s="801"/>
      <c r="X124" s="801"/>
      <c r="Y124" s="801"/>
      <c r="Z124" s="801"/>
      <c r="AA124" s="801"/>
    </row>
    <row r="125" spans="2:27" ht="18" customHeight="1">
      <c r="B125" s="1000"/>
      <c r="C125" s="1157" t="s">
        <v>683</v>
      </c>
      <c r="D125" s="1157"/>
      <c r="E125" s="851"/>
      <c r="F125" s="788">
        <f t="shared" si="27"/>
        <v>0</v>
      </c>
      <c r="G125" s="157"/>
      <c r="H125" s="801"/>
      <c r="I125" s="801"/>
      <c r="J125" s="801"/>
      <c r="K125" s="801"/>
      <c r="L125" s="801"/>
      <c r="M125" s="801"/>
      <c r="N125" s="801"/>
      <c r="O125" s="801"/>
      <c r="P125" s="801"/>
      <c r="Q125" s="801"/>
      <c r="R125" s="801"/>
      <c r="S125" s="801"/>
      <c r="T125" s="801"/>
      <c r="U125" s="801"/>
      <c r="V125" s="801"/>
      <c r="W125" s="801"/>
      <c r="X125" s="801"/>
      <c r="Y125" s="801"/>
      <c r="Z125" s="801"/>
      <c r="AA125" s="801"/>
    </row>
    <row r="126" spans="2:27" ht="27.75" customHeight="1">
      <c r="B126" s="1000"/>
      <c r="C126" s="224" t="s">
        <v>685</v>
      </c>
      <c r="D126" s="463">
        <v>80</v>
      </c>
      <c r="E126" s="463"/>
      <c r="F126" s="788">
        <f t="shared" si="27"/>
        <v>0</v>
      </c>
      <c r="G126" s="157"/>
      <c r="H126" s="801"/>
      <c r="I126" s="801"/>
      <c r="J126" s="801"/>
      <c r="K126" s="801"/>
      <c r="L126" s="801"/>
      <c r="M126" s="801"/>
      <c r="N126" s="801"/>
      <c r="O126" s="801"/>
      <c r="P126" s="801"/>
      <c r="Q126" s="801"/>
      <c r="R126" s="801"/>
      <c r="S126" s="801"/>
      <c r="T126" s="801"/>
      <c r="U126" s="801"/>
      <c r="V126" s="801"/>
      <c r="W126" s="801"/>
      <c r="X126" s="801"/>
      <c r="Y126" s="801"/>
      <c r="Z126" s="801"/>
      <c r="AA126" s="801"/>
    </row>
    <row r="127" spans="2:27" ht="18" customHeight="1">
      <c r="B127" s="1000"/>
      <c r="C127" s="34" t="s">
        <v>721</v>
      </c>
      <c r="D127" s="164">
        <v>200</v>
      </c>
      <c r="E127" s="164"/>
      <c r="F127" s="788">
        <f t="shared" si="27"/>
        <v>0</v>
      </c>
      <c r="G127" s="157"/>
      <c r="H127" s="801"/>
      <c r="I127" s="801"/>
      <c r="J127" s="801"/>
      <c r="K127" s="801"/>
      <c r="L127" s="801"/>
      <c r="M127" s="801"/>
      <c r="N127" s="801"/>
      <c r="O127" s="801"/>
      <c r="P127" s="801"/>
      <c r="Q127" s="801"/>
      <c r="R127" s="801"/>
      <c r="S127" s="801"/>
      <c r="T127" s="801"/>
      <c r="U127" s="801"/>
      <c r="V127" s="801"/>
      <c r="W127" s="801"/>
      <c r="X127" s="801"/>
      <c r="Y127" s="801"/>
      <c r="Z127" s="801"/>
      <c r="AA127" s="801"/>
    </row>
    <row r="128" spans="2:27" ht="18" customHeight="1">
      <c r="B128" s="1005" t="s">
        <v>189</v>
      </c>
      <c r="C128" s="993"/>
      <c r="D128" s="158"/>
      <c r="E128" s="158"/>
      <c r="F128" s="788">
        <f>SUM(F119:F127)</f>
        <v>0</v>
      </c>
      <c r="G128" s="157"/>
      <c r="H128" s="800">
        <f>SUM(H118:H127)</f>
        <v>0</v>
      </c>
      <c r="I128" s="800">
        <f aca="true" t="shared" si="28" ref="I128:AA128">SUM(I118:I127)</f>
        <v>0</v>
      </c>
      <c r="J128" s="800">
        <f t="shared" si="28"/>
        <v>0</v>
      </c>
      <c r="K128" s="800">
        <f t="shared" si="28"/>
        <v>0</v>
      </c>
      <c r="L128" s="800">
        <f t="shared" si="28"/>
        <v>0</v>
      </c>
      <c r="M128" s="800">
        <f t="shared" si="28"/>
        <v>0</v>
      </c>
      <c r="N128" s="800">
        <f t="shared" si="28"/>
        <v>0</v>
      </c>
      <c r="O128" s="800">
        <f t="shared" si="28"/>
        <v>0</v>
      </c>
      <c r="P128" s="800">
        <f t="shared" si="28"/>
        <v>0</v>
      </c>
      <c r="Q128" s="800">
        <f t="shared" si="28"/>
        <v>0</v>
      </c>
      <c r="R128" s="800">
        <f t="shared" si="28"/>
        <v>0</v>
      </c>
      <c r="S128" s="800">
        <f t="shared" si="28"/>
        <v>0</v>
      </c>
      <c r="T128" s="800">
        <f t="shared" si="28"/>
        <v>0</v>
      </c>
      <c r="U128" s="800">
        <f t="shared" si="28"/>
        <v>0</v>
      </c>
      <c r="V128" s="800">
        <f t="shared" si="28"/>
        <v>0</v>
      </c>
      <c r="W128" s="800">
        <f t="shared" si="28"/>
        <v>0</v>
      </c>
      <c r="X128" s="800">
        <f t="shared" si="28"/>
        <v>0</v>
      </c>
      <c r="Y128" s="800">
        <f t="shared" si="28"/>
        <v>0</v>
      </c>
      <c r="Z128" s="800">
        <f t="shared" si="28"/>
        <v>0</v>
      </c>
      <c r="AA128" s="800">
        <f t="shared" si="28"/>
        <v>0</v>
      </c>
    </row>
    <row r="129" spans="2:27" s="781" customFormat="1" ht="18" customHeight="1">
      <c r="B129" s="1182" t="s">
        <v>806</v>
      </c>
      <c r="C129" s="1183"/>
      <c r="D129" s="792"/>
      <c r="E129" s="852"/>
      <c r="F129" s="245" t="s">
        <v>805</v>
      </c>
      <c r="G129" s="245">
        <f>(H128*$D$65)/1000</f>
        <v>0</v>
      </c>
      <c r="H129" s="788">
        <f>(H128*$D$129)/1000</f>
        <v>0</v>
      </c>
      <c r="I129" s="788">
        <f aca="true" t="shared" si="29" ref="I129:AA129">(I128*$D$129)/1000</f>
        <v>0</v>
      </c>
      <c r="J129" s="788">
        <f t="shared" si="29"/>
        <v>0</v>
      </c>
      <c r="K129" s="788">
        <f t="shared" si="29"/>
        <v>0</v>
      </c>
      <c r="L129" s="788">
        <f t="shared" si="29"/>
        <v>0</v>
      </c>
      <c r="M129" s="788">
        <f t="shared" si="29"/>
        <v>0</v>
      </c>
      <c r="N129" s="788">
        <f t="shared" si="29"/>
        <v>0</v>
      </c>
      <c r="O129" s="788">
        <f t="shared" si="29"/>
        <v>0</v>
      </c>
      <c r="P129" s="788">
        <f t="shared" si="29"/>
        <v>0</v>
      </c>
      <c r="Q129" s="788">
        <f t="shared" si="29"/>
        <v>0</v>
      </c>
      <c r="R129" s="788">
        <f t="shared" si="29"/>
        <v>0</v>
      </c>
      <c r="S129" s="788">
        <f t="shared" si="29"/>
        <v>0</v>
      </c>
      <c r="T129" s="788">
        <f t="shared" si="29"/>
        <v>0</v>
      </c>
      <c r="U129" s="788">
        <f t="shared" si="29"/>
        <v>0</v>
      </c>
      <c r="V129" s="788">
        <f t="shared" si="29"/>
        <v>0</v>
      </c>
      <c r="W129" s="788">
        <f t="shared" si="29"/>
        <v>0</v>
      </c>
      <c r="X129" s="788">
        <f t="shared" si="29"/>
        <v>0</v>
      </c>
      <c r="Y129" s="788">
        <f t="shared" si="29"/>
        <v>0</v>
      </c>
      <c r="Z129" s="788">
        <f t="shared" si="29"/>
        <v>0</v>
      </c>
      <c r="AA129" s="788">
        <f t="shared" si="29"/>
        <v>0</v>
      </c>
    </row>
    <row r="130" spans="2:27" s="781" customFormat="1" ht="18" customHeight="1">
      <c r="B130" s="1182" t="s">
        <v>807</v>
      </c>
      <c r="C130" s="1183"/>
      <c r="D130" s="792"/>
      <c r="E130" s="852"/>
      <c r="F130" s="245" t="s">
        <v>805</v>
      </c>
      <c r="G130" s="245">
        <f>(H128*$D$66)/1000</f>
        <v>0</v>
      </c>
      <c r="H130" s="788">
        <f>H117+H129</f>
        <v>0</v>
      </c>
      <c r="I130" s="788">
        <f>I117+I129</f>
        <v>0</v>
      </c>
      <c r="J130" s="788">
        <f aca="true" t="shared" si="30" ref="J130:AA130">J117+J129</f>
        <v>0</v>
      </c>
      <c r="K130" s="788">
        <f t="shared" si="30"/>
        <v>0</v>
      </c>
      <c r="L130" s="788">
        <f t="shared" si="30"/>
        <v>0</v>
      </c>
      <c r="M130" s="788">
        <f t="shared" si="30"/>
        <v>0</v>
      </c>
      <c r="N130" s="788">
        <f t="shared" si="30"/>
        <v>0</v>
      </c>
      <c r="O130" s="788">
        <f t="shared" si="30"/>
        <v>0</v>
      </c>
      <c r="P130" s="788">
        <f t="shared" si="30"/>
        <v>0</v>
      </c>
      <c r="Q130" s="788">
        <f t="shared" si="30"/>
        <v>0</v>
      </c>
      <c r="R130" s="788">
        <f t="shared" si="30"/>
        <v>0</v>
      </c>
      <c r="S130" s="788">
        <f t="shared" si="30"/>
        <v>0</v>
      </c>
      <c r="T130" s="788">
        <f t="shared" si="30"/>
        <v>0</v>
      </c>
      <c r="U130" s="788">
        <f t="shared" si="30"/>
        <v>0</v>
      </c>
      <c r="V130" s="788">
        <f t="shared" si="30"/>
        <v>0</v>
      </c>
      <c r="W130" s="788">
        <f t="shared" si="30"/>
        <v>0</v>
      </c>
      <c r="X130" s="788">
        <f t="shared" si="30"/>
        <v>0</v>
      </c>
      <c r="Y130" s="788">
        <f t="shared" si="30"/>
        <v>0</v>
      </c>
      <c r="Z130" s="788">
        <f t="shared" si="30"/>
        <v>0</v>
      </c>
      <c r="AA130" s="788">
        <f t="shared" si="30"/>
        <v>0</v>
      </c>
    </row>
    <row r="131" spans="2:27" s="781" customFormat="1" ht="27" customHeight="1">
      <c r="B131" s="1185" t="s">
        <v>267</v>
      </c>
      <c r="C131" s="1186"/>
      <c r="D131" s="782"/>
      <c r="E131" s="782"/>
      <c r="F131" s="245"/>
      <c r="G131" s="245"/>
      <c r="H131" s="796"/>
      <c r="I131" s="796"/>
      <c r="J131" s="796"/>
      <c r="K131" s="796"/>
      <c r="L131" s="796"/>
      <c r="M131" s="796"/>
      <c r="N131" s="796"/>
      <c r="O131" s="796"/>
      <c r="P131" s="796"/>
      <c r="Q131" s="796"/>
      <c r="R131" s="796"/>
      <c r="S131" s="796"/>
      <c r="T131" s="796"/>
      <c r="U131" s="796"/>
      <c r="V131" s="796"/>
      <c r="W131" s="796"/>
      <c r="X131" s="796"/>
      <c r="Y131" s="796"/>
      <c r="Z131" s="796"/>
      <c r="AA131" s="796"/>
    </row>
    <row r="132" spans="2:27" s="781" customFormat="1" ht="23.25" customHeight="1">
      <c r="B132" s="1185" t="s">
        <v>808</v>
      </c>
      <c r="C132" s="1186"/>
      <c r="D132" s="782"/>
      <c r="E132" s="782"/>
      <c r="F132" s="788">
        <f>SUM(H132:AA132)</f>
        <v>0</v>
      </c>
      <c r="G132" s="788">
        <f>H131*H130</f>
        <v>0</v>
      </c>
      <c r="H132" s="788">
        <f aca="true" t="shared" si="31" ref="H132:AA132">H130*H131</f>
        <v>0</v>
      </c>
      <c r="I132" s="788">
        <f t="shared" si="31"/>
        <v>0</v>
      </c>
      <c r="J132" s="788">
        <f t="shared" si="31"/>
        <v>0</v>
      </c>
      <c r="K132" s="788">
        <f t="shared" si="31"/>
        <v>0</v>
      </c>
      <c r="L132" s="788">
        <f t="shared" si="31"/>
        <v>0</v>
      </c>
      <c r="M132" s="788">
        <f t="shared" si="31"/>
        <v>0</v>
      </c>
      <c r="N132" s="788">
        <f t="shared" si="31"/>
        <v>0</v>
      </c>
      <c r="O132" s="788">
        <f t="shared" si="31"/>
        <v>0</v>
      </c>
      <c r="P132" s="788">
        <f t="shared" si="31"/>
        <v>0</v>
      </c>
      <c r="Q132" s="788">
        <f t="shared" si="31"/>
        <v>0</v>
      </c>
      <c r="R132" s="788">
        <f t="shared" si="31"/>
        <v>0</v>
      </c>
      <c r="S132" s="788">
        <f t="shared" si="31"/>
        <v>0</v>
      </c>
      <c r="T132" s="788">
        <f t="shared" si="31"/>
        <v>0</v>
      </c>
      <c r="U132" s="788">
        <f t="shared" si="31"/>
        <v>0</v>
      </c>
      <c r="V132" s="788">
        <f t="shared" si="31"/>
        <v>0</v>
      </c>
      <c r="W132" s="788">
        <f t="shared" si="31"/>
        <v>0</v>
      </c>
      <c r="X132" s="788">
        <f t="shared" si="31"/>
        <v>0</v>
      </c>
      <c r="Y132" s="788">
        <f t="shared" si="31"/>
        <v>0</v>
      </c>
      <c r="Z132" s="788">
        <f t="shared" si="31"/>
        <v>0</v>
      </c>
      <c r="AA132" s="788">
        <f t="shared" si="31"/>
        <v>0</v>
      </c>
    </row>
    <row r="133" spans="2:27" ht="18" customHeight="1">
      <c r="B133" s="1002" t="s">
        <v>191</v>
      </c>
      <c r="C133" s="1003"/>
      <c r="D133" s="1003"/>
      <c r="E133" s="1003"/>
      <c r="F133" s="1003"/>
      <c r="G133" s="1003"/>
      <c r="H133" s="1003"/>
      <c r="I133" s="1003"/>
      <c r="J133" s="1003"/>
      <c r="K133" s="1003"/>
      <c r="L133" s="1003"/>
      <c r="M133" s="1003"/>
      <c r="N133" s="1003"/>
      <c r="O133" s="1003"/>
      <c r="P133" s="1003"/>
      <c r="Q133" s="1003"/>
      <c r="R133" s="1003"/>
      <c r="S133" s="1003"/>
      <c r="T133" s="1003"/>
      <c r="U133" s="1003"/>
      <c r="V133" s="1003"/>
      <c r="W133" s="1003"/>
      <c r="X133" s="1003"/>
      <c r="Y133" s="1003"/>
      <c r="Z133" s="1003"/>
      <c r="AA133" s="1003"/>
    </row>
    <row r="134" spans="2:27" ht="18.75" customHeight="1">
      <c r="B134" s="645"/>
      <c r="C134" s="1184"/>
      <c r="D134" s="1184"/>
      <c r="E134" s="1184"/>
      <c r="F134" s="1184"/>
      <c r="G134" s="1184"/>
      <c r="H134" s="1184"/>
      <c r="I134" s="1184"/>
      <c r="J134" s="1184"/>
      <c r="K134" s="1184"/>
      <c r="L134" s="1184"/>
      <c r="M134" s="1184"/>
      <c r="N134" s="1184"/>
      <c r="O134" s="1184"/>
      <c r="P134" s="1184"/>
      <c r="Q134" s="1184"/>
      <c r="R134" s="1184"/>
      <c r="S134" s="1184"/>
      <c r="T134" s="1184"/>
      <c r="U134" s="1184"/>
      <c r="V134" s="1184"/>
      <c r="W134" s="1184"/>
      <c r="X134" s="1184"/>
      <c r="Y134" s="1184"/>
      <c r="Z134" s="1184"/>
      <c r="AA134" s="1184"/>
    </row>
    <row r="135" spans="2:27" ht="24" customHeight="1" thickBot="1">
      <c r="B135" s="1021" t="s">
        <v>212</v>
      </c>
      <c r="C135" s="1022"/>
      <c r="D135" s="1022"/>
      <c r="E135" s="1022"/>
      <c r="F135" s="1022"/>
      <c r="G135" s="1022"/>
      <c r="H135" s="1022"/>
      <c r="I135" s="1022"/>
      <c r="J135" s="1022"/>
      <c r="K135" s="1022"/>
      <c r="L135" s="1022"/>
      <c r="M135" s="1022"/>
      <c r="N135" s="1022"/>
      <c r="O135" s="1022"/>
      <c r="P135" s="1022"/>
      <c r="Q135" s="1022"/>
      <c r="R135" s="1022"/>
      <c r="S135" s="1022"/>
      <c r="T135" s="1022"/>
      <c r="U135" s="1022"/>
      <c r="V135" s="1022"/>
      <c r="W135" s="1022"/>
      <c r="X135" s="1022"/>
      <c r="Y135" s="1022"/>
      <c r="Z135" s="1022"/>
      <c r="AA135" s="1022"/>
    </row>
    <row r="136" spans="2:27" ht="27.75" customHeight="1">
      <c r="B136" s="1024" t="s">
        <v>166</v>
      </c>
      <c r="C136" s="1025"/>
      <c r="D136" s="1027" t="s">
        <v>167</v>
      </c>
      <c r="E136" s="849"/>
      <c r="F136" s="1187" t="s">
        <v>168</v>
      </c>
      <c r="G136" s="778"/>
      <c r="H136" s="1015" t="s">
        <v>169</v>
      </c>
      <c r="I136" s="1016"/>
      <c r="J136" s="1016"/>
      <c r="K136" s="1016"/>
      <c r="L136" s="1016"/>
      <c r="M136" s="1016"/>
      <c r="N136" s="1016"/>
      <c r="O136" s="1016"/>
      <c r="P136" s="1016"/>
      <c r="Q136" s="1016"/>
      <c r="R136" s="1016"/>
      <c r="S136" s="1016"/>
      <c r="T136" s="1016"/>
      <c r="U136" s="1016"/>
      <c r="V136" s="1016"/>
      <c r="W136" s="1016"/>
      <c r="X136" s="1016"/>
      <c r="Y136" s="1016"/>
      <c r="Z136" s="1016"/>
      <c r="AA136" s="1016"/>
    </row>
    <row r="137" spans="2:27" ht="93.75" customHeight="1">
      <c r="B137" s="1026"/>
      <c r="C137" s="1010"/>
      <c r="D137" s="1012"/>
      <c r="E137" s="848"/>
      <c r="F137" s="1188"/>
      <c r="G137" s="777"/>
      <c r="H137" s="175" t="s">
        <v>62</v>
      </c>
      <c r="I137" s="175" t="s">
        <v>209</v>
      </c>
      <c r="J137" s="774" t="s">
        <v>193</v>
      </c>
      <c r="K137" s="154" t="s">
        <v>170</v>
      </c>
      <c r="L137" s="175" t="s">
        <v>182</v>
      </c>
      <c r="M137" s="176" t="s">
        <v>15</v>
      </c>
      <c r="N137" s="176" t="s">
        <v>177</v>
      </c>
      <c r="O137" s="177" t="s">
        <v>172</v>
      </c>
      <c r="P137" s="176" t="s">
        <v>255</v>
      </c>
      <c r="Q137" s="155" t="s">
        <v>181</v>
      </c>
      <c r="R137" s="176"/>
      <c r="S137" s="155"/>
      <c r="T137" s="176"/>
      <c r="U137" s="155"/>
      <c r="V137" s="176"/>
      <c r="W137" s="176"/>
      <c r="X137" s="155"/>
      <c r="Y137" s="155"/>
      <c r="Z137" s="155" t="s">
        <v>181</v>
      </c>
      <c r="AA137" s="155"/>
    </row>
    <row r="138" spans="2:27" ht="18" customHeight="1">
      <c r="B138" s="1018" t="s">
        <v>183</v>
      </c>
      <c r="C138" s="1154" t="s">
        <v>677</v>
      </c>
      <c r="D138" s="1156"/>
      <c r="E138" s="850"/>
      <c r="F138" s="245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</row>
    <row r="139" spans="2:27" ht="25.5" customHeight="1">
      <c r="B139" s="1019"/>
      <c r="C139" s="162" t="s">
        <v>727</v>
      </c>
      <c r="D139" s="23">
        <v>15</v>
      </c>
      <c r="E139" s="23"/>
      <c r="F139" s="788">
        <f>SUMPRODUCT(H139:AA139,H$165:AA$165)/1000</f>
        <v>0</v>
      </c>
      <c r="G139" s="157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</row>
    <row r="140" spans="2:27" ht="18" customHeight="1">
      <c r="B140" s="1019"/>
      <c r="C140" s="27" t="s">
        <v>728</v>
      </c>
      <c r="D140" s="23">
        <v>10</v>
      </c>
      <c r="E140" s="23"/>
      <c r="F140" s="788">
        <f aca="true" t="shared" si="32" ref="F140:F148">SUMPRODUCT(H140:AA140,H$165:AA$165)/1000</f>
        <v>0</v>
      </c>
      <c r="G140" s="157"/>
      <c r="H140" s="795"/>
      <c r="I140" s="795"/>
      <c r="J140" s="795"/>
      <c r="K140" s="795"/>
      <c r="L140" s="795"/>
      <c r="M140" s="795"/>
      <c r="N140" s="795"/>
      <c r="O140" s="795"/>
      <c r="P140" s="795"/>
      <c r="Q140" s="795"/>
      <c r="R140" s="795"/>
      <c r="S140" s="795"/>
      <c r="T140" s="795"/>
      <c r="U140" s="795"/>
      <c r="V140" s="795"/>
      <c r="W140" s="795"/>
      <c r="X140" s="795"/>
      <c r="Y140" s="795"/>
      <c r="Z140" s="795"/>
      <c r="AA140" s="795"/>
    </row>
    <row r="141" spans="2:27" ht="32.25" customHeight="1">
      <c r="B141" s="1019"/>
      <c r="C141" s="46" t="s">
        <v>729</v>
      </c>
      <c r="D141" s="23" t="s">
        <v>730</v>
      </c>
      <c r="E141" s="23"/>
      <c r="F141" s="788">
        <f t="shared" si="32"/>
        <v>0</v>
      </c>
      <c r="G141" s="157"/>
      <c r="H141" s="795"/>
      <c r="I141" s="795"/>
      <c r="J141" s="795"/>
      <c r="K141" s="795"/>
      <c r="L141" s="795"/>
      <c r="M141" s="795"/>
      <c r="N141" s="795"/>
      <c r="O141" s="795"/>
      <c r="P141" s="795"/>
      <c r="Q141" s="795"/>
      <c r="R141" s="795"/>
      <c r="S141" s="795"/>
      <c r="T141" s="795"/>
      <c r="U141" s="795"/>
      <c r="V141" s="795"/>
      <c r="W141" s="795"/>
      <c r="X141" s="795"/>
      <c r="Y141" s="795"/>
      <c r="Z141" s="795"/>
      <c r="AA141" s="795"/>
    </row>
    <row r="142" spans="2:27" ht="18" customHeight="1">
      <c r="B142" s="1019"/>
      <c r="C142" s="46" t="s">
        <v>795</v>
      </c>
      <c r="D142" s="23" t="s">
        <v>730</v>
      </c>
      <c r="E142" s="23"/>
      <c r="F142" s="788">
        <f t="shared" si="32"/>
        <v>0</v>
      </c>
      <c r="G142" s="157"/>
      <c r="H142" s="795"/>
      <c r="I142" s="795"/>
      <c r="J142" s="795"/>
      <c r="K142" s="795"/>
      <c r="L142" s="795"/>
      <c r="M142" s="795"/>
      <c r="N142" s="795"/>
      <c r="O142" s="795"/>
      <c r="P142" s="795"/>
      <c r="Q142" s="795"/>
      <c r="R142" s="795"/>
      <c r="S142" s="795"/>
      <c r="T142" s="795"/>
      <c r="U142" s="795"/>
      <c r="V142" s="795"/>
      <c r="W142" s="795"/>
      <c r="X142" s="795"/>
      <c r="Y142" s="795"/>
      <c r="Z142" s="795"/>
      <c r="AA142" s="795"/>
    </row>
    <row r="143" spans="2:27" ht="18" customHeight="1">
      <c r="B143" s="1019"/>
      <c r="C143" s="27" t="s">
        <v>682</v>
      </c>
      <c r="D143" s="23">
        <v>200</v>
      </c>
      <c r="E143" s="23"/>
      <c r="F143" s="788">
        <f t="shared" si="32"/>
        <v>0</v>
      </c>
      <c r="G143" s="157"/>
      <c r="H143" s="795"/>
      <c r="I143" s="795"/>
      <c r="J143" s="795"/>
      <c r="K143" s="795"/>
      <c r="L143" s="795"/>
      <c r="M143" s="795"/>
      <c r="N143" s="795"/>
      <c r="O143" s="795"/>
      <c r="P143" s="795"/>
      <c r="Q143" s="795"/>
      <c r="R143" s="795"/>
      <c r="S143" s="795"/>
      <c r="T143" s="795"/>
      <c r="U143" s="795"/>
      <c r="V143" s="795"/>
      <c r="W143" s="795"/>
      <c r="X143" s="795"/>
      <c r="Y143" s="795"/>
      <c r="Z143" s="795"/>
      <c r="AA143" s="795"/>
    </row>
    <row r="144" spans="2:27" ht="18" customHeight="1">
      <c r="B144" s="1019"/>
      <c r="C144" s="226" t="s">
        <v>19</v>
      </c>
      <c r="D144" s="164">
        <v>20</v>
      </c>
      <c r="E144" s="164"/>
      <c r="F144" s="788">
        <f t="shared" si="32"/>
        <v>0</v>
      </c>
      <c r="G144" s="157"/>
      <c r="H144" s="795"/>
      <c r="I144" s="795"/>
      <c r="J144" s="795"/>
      <c r="K144" s="795"/>
      <c r="L144" s="795"/>
      <c r="M144" s="795"/>
      <c r="N144" s="795"/>
      <c r="O144" s="795"/>
      <c r="P144" s="795"/>
      <c r="Q144" s="795"/>
      <c r="R144" s="795"/>
      <c r="S144" s="795"/>
      <c r="T144" s="795"/>
      <c r="U144" s="795"/>
      <c r="V144" s="795"/>
      <c r="W144" s="795"/>
      <c r="X144" s="795"/>
      <c r="Y144" s="795"/>
      <c r="Z144" s="795"/>
      <c r="AA144" s="795"/>
    </row>
    <row r="145" spans="2:27" ht="18" customHeight="1">
      <c r="B145" s="1019"/>
      <c r="C145" s="460" t="s">
        <v>22</v>
      </c>
      <c r="D145" s="23">
        <v>35</v>
      </c>
      <c r="E145" s="23"/>
      <c r="F145" s="788">
        <f t="shared" si="32"/>
        <v>0</v>
      </c>
      <c r="G145" s="157"/>
      <c r="H145" s="795"/>
      <c r="I145" s="795"/>
      <c r="J145" s="795"/>
      <c r="K145" s="795"/>
      <c r="L145" s="795"/>
      <c r="M145" s="795"/>
      <c r="N145" s="795"/>
      <c r="O145" s="795"/>
      <c r="P145" s="795"/>
      <c r="Q145" s="795"/>
      <c r="R145" s="795"/>
      <c r="S145" s="795"/>
      <c r="T145" s="795"/>
      <c r="U145" s="795"/>
      <c r="V145" s="795"/>
      <c r="W145" s="795"/>
      <c r="X145" s="795"/>
      <c r="Y145" s="795"/>
      <c r="Z145" s="795"/>
      <c r="AA145" s="795"/>
    </row>
    <row r="146" spans="2:27" ht="18" customHeight="1">
      <c r="B146" s="1019"/>
      <c r="C146" s="1154" t="s">
        <v>683</v>
      </c>
      <c r="D146" s="1156"/>
      <c r="E146" s="850"/>
      <c r="F146" s="788">
        <f t="shared" si="32"/>
        <v>0</v>
      </c>
      <c r="G146" s="157"/>
      <c r="H146" s="795"/>
      <c r="I146" s="795"/>
      <c r="J146" s="795"/>
      <c r="K146" s="795"/>
      <c r="L146" s="795"/>
      <c r="M146" s="795"/>
      <c r="N146" s="795"/>
      <c r="O146" s="795"/>
      <c r="P146" s="795"/>
      <c r="Q146" s="795"/>
      <c r="R146" s="795"/>
      <c r="S146" s="795"/>
      <c r="T146" s="795"/>
      <c r="U146" s="795"/>
      <c r="V146" s="795"/>
      <c r="W146" s="795"/>
      <c r="X146" s="795"/>
      <c r="Y146" s="795"/>
      <c r="Z146" s="795"/>
      <c r="AA146" s="795"/>
    </row>
    <row r="147" spans="2:27" ht="18" customHeight="1">
      <c r="B147" s="1019"/>
      <c r="C147" s="49" t="s">
        <v>514</v>
      </c>
      <c r="D147" s="165">
        <v>140</v>
      </c>
      <c r="E147" s="165"/>
      <c r="F147" s="788">
        <f t="shared" si="32"/>
        <v>0</v>
      </c>
      <c r="G147" s="157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</row>
    <row r="148" spans="2:27" ht="18" customHeight="1">
      <c r="B148" s="1019"/>
      <c r="C148" s="27" t="s">
        <v>711</v>
      </c>
      <c r="D148" s="23">
        <v>100</v>
      </c>
      <c r="E148" s="23"/>
      <c r="F148" s="788">
        <f t="shared" si="32"/>
        <v>0</v>
      </c>
      <c r="G148" s="157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</row>
    <row r="149" spans="2:27" ht="24" customHeight="1">
      <c r="B149" s="1005" t="s">
        <v>186</v>
      </c>
      <c r="C149" s="993"/>
      <c r="D149" s="158"/>
      <c r="E149" s="158"/>
      <c r="F149" s="803">
        <f>SUM(F139:F148)</f>
        <v>0</v>
      </c>
      <c r="G149" s="157">
        <f aca="true" t="shared" si="33" ref="G149:AA149">SUM(G139:G148)</f>
        <v>0</v>
      </c>
      <c r="H149" s="789">
        <f>SUM(H139:H148)</f>
        <v>0</v>
      </c>
      <c r="I149" s="789">
        <f t="shared" si="33"/>
        <v>0</v>
      </c>
      <c r="J149" s="789">
        <f t="shared" si="33"/>
        <v>0</v>
      </c>
      <c r="K149" s="789">
        <f t="shared" si="33"/>
        <v>0</v>
      </c>
      <c r="L149" s="789">
        <f t="shared" si="33"/>
        <v>0</v>
      </c>
      <c r="M149" s="789">
        <f t="shared" si="33"/>
        <v>0</v>
      </c>
      <c r="N149" s="789">
        <f t="shared" si="33"/>
        <v>0</v>
      </c>
      <c r="O149" s="789">
        <f t="shared" si="33"/>
        <v>0</v>
      </c>
      <c r="P149" s="789">
        <f t="shared" si="33"/>
        <v>0</v>
      </c>
      <c r="Q149" s="789">
        <f t="shared" si="33"/>
        <v>0</v>
      </c>
      <c r="R149" s="789">
        <f t="shared" si="33"/>
        <v>0</v>
      </c>
      <c r="S149" s="789">
        <f t="shared" si="33"/>
        <v>0</v>
      </c>
      <c r="T149" s="789">
        <f t="shared" si="33"/>
        <v>0</v>
      </c>
      <c r="U149" s="789">
        <f t="shared" si="33"/>
        <v>0</v>
      </c>
      <c r="V149" s="789">
        <f t="shared" si="33"/>
        <v>0</v>
      </c>
      <c r="W149" s="789">
        <f t="shared" si="33"/>
        <v>0</v>
      </c>
      <c r="X149" s="789">
        <f t="shared" si="33"/>
        <v>0</v>
      </c>
      <c r="Y149" s="789">
        <f t="shared" si="33"/>
        <v>0</v>
      </c>
      <c r="Z149" s="789">
        <f t="shared" si="33"/>
        <v>0</v>
      </c>
      <c r="AA149" s="789">
        <f t="shared" si="33"/>
        <v>0</v>
      </c>
    </row>
    <row r="150" spans="2:27" s="781" customFormat="1" ht="21" customHeight="1">
      <c r="B150" s="1182" t="s">
        <v>806</v>
      </c>
      <c r="C150" s="1183"/>
      <c r="D150" s="792"/>
      <c r="E150" s="852"/>
      <c r="F150" s="788" t="s">
        <v>805</v>
      </c>
      <c r="G150" s="245"/>
      <c r="H150" s="788">
        <f>(H149*$D$150)/1000</f>
        <v>0</v>
      </c>
      <c r="I150" s="788">
        <f aca="true" t="shared" si="34" ref="I150:AA150">(I149*$D$150)/1000</f>
        <v>0</v>
      </c>
      <c r="J150" s="788">
        <f t="shared" si="34"/>
        <v>0</v>
      </c>
      <c r="K150" s="788">
        <f t="shared" si="34"/>
        <v>0</v>
      </c>
      <c r="L150" s="788">
        <f t="shared" si="34"/>
        <v>0</v>
      </c>
      <c r="M150" s="788">
        <f t="shared" si="34"/>
        <v>0</v>
      </c>
      <c r="N150" s="788">
        <f t="shared" si="34"/>
        <v>0</v>
      </c>
      <c r="O150" s="788">
        <f t="shared" si="34"/>
        <v>0</v>
      </c>
      <c r="P150" s="788">
        <f>(P149*$D$150)/1000</f>
        <v>0</v>
      </c>
      <c r="Q150" s="788">
        <f t="shared" si="34"/>
        <v>0</v>
      </c>
      <c r="R150" s="788">
        <f t="shared" si="34"/>
        <v>0</v>
      </c>
      <c r="S150" s="788">
        <f t="shared" si="34"/>
        <v>0</v>
      </c>
      <c r="T150" s="788">
        <f t="shared" si="34"/>
        <v>0</v>
      </c>
      <c r="U150" s="788">
        <f t="shared" si="34"/>
        <v>0</v>
      </c>
      <c r="V150" s="788">
        <f t="shared" si="34"/>
        <v>0</v>
      </c>
      <c r="W150" s="788">
        <f t="shared" si="34"/>
        <v>0</v>
      </c>
      <c r="X150" s="788">
        <f t="shared" si="34"/>
        <v>0</v>
      </c>
      <c r="Y150" s="788">
        <f t="shared" si="34"/>
        <v>0</v>
      </c>
      <c r="Z150" s="788">
        <f t="shared" si="34"/>
        <v>0</v>
      </c>
      <c r="AA150" s="788">
        <f t="shared" si="34"/>
        <v>0</v>
      </c>
    </row>
    <row r="151" spans="2:27" ht="18" customHeight="1">
      <c r="B151" s="1031" t="s">
        <v>188</v>
      </c>
      <c r="C151" s="1157" t="s">
        <v>677</v>
      </c>
      <c r="D151" s="1157"/>
      <c r="E151" s="851"/>
      <c r="F151" s="831"/>
      <c r="G151" s="157"/>
      <c r="H151" s="832"/>
      <c r="I151" s="832"/>
      <c r="J151" s="832"/>
      <c r="K151" s="832"/>
      <c r="L151" s="832"/>
      <c r="M151" s="832"/>
      <c r="N151" s="832"/>
      <c r="O151" s="832"/>
      <c r="P151" s="832"/>
      <c r="Q151" s="832"/>
      <c r="R151" s="832"/>
      <c r="S151" s="832"/>
      <c r="T151" s="832"/>
      <c r="U151" s="832"/>
      <c r="V151" s="832"/>
      <c r="W151" s="832"/>
      <c r="X151" s="832"/>
      <c r="Y151" s="832"/>
      <c r="Z151" s="832"/>
      <c r="AA151" s="832"/>
    </row>
    <row r="152" spans="2:27" ht="24" customHeight="1">
      <c r="B152" s="1000"/>
      <c r="C152" s="162" t="s">
        <v>727</v>
      </c>
      <c r="D152" s="23">
        <v>20</v>
      </c>
      <c r="E152" s="23"/>
      <c r="F152" s="788">
        <f>SUMPRODUCT(H152:AA152,H$165:AA$165)/1000</f>
        <v>0</v>
      </c>
      <c r="G152" s="157"/>
      <c r="H152" s="795"/>
      <c r="I152" s="795"/>
      <c r="J152" s="795"/>
      <c r="K152" s="795"/>
      <c r="L152" s="795"/>
      <c r="M152" s="795"/>
      <c r="N152" s="795"/>
      <c r="O152" s="795"/>
      <c r="P152" s="795"/>
      <c r="Q152" s="795"/>
      <c r="R152" s="795"/>
      <c r="S152" s="795"/>
      <c r="T152" s="795"/>
      <c r="U152" s="795"/>
      <c r="V152" s="795"/>
      <c r="W152" s="795"/>
      <c r="X152" s="795"/>
      <c r="Y152" s="795"/>
      <c r="Z152" s="795"/>
      <c r="AA152" s="795"/>
    </row>
    <row r="153" spans="2:27" ht="18" customHeight="1">
      <c r="B153" s="1000"/>
      <c r="C153" s="27" t="s">
        <v>728</v>
      </c>
      <c r="D153" s="23">
        <v>10</v>
      </c>
      <c r="E153" s="23"/>
      <c r="F153" s="788">
        <f aca="true" t="shared" si="35" ref="F153:F161">SUMPRODUCT(H153:AA153,H$165:AA$165)/1000</f>
        <v>0</v>
      </c>
      <c r="G153" s="157"/>
      <c r="H153" s="795"/>
      <c r="I153" s="795"/>
      <c r="J153" s="795"/>
      <c r="K153" s="795"/>
      <c r="L153" s="795"/>
      <c r="M153" s="795"/>
      <c r="N153" s="795"/>
      <c r="O153" s="795"/>
      <c r="P153" s="795"/>
      <c r="Q153" s="795"/>
      <c r="R153" s="795"/>
      <c r="S153" s="795"/>
      <c r="T153" s="795"/>
      <c r="U153" s="795"/>
      <c r="V153" s="795"/>
      <c r="W153" s="795"/>
      <c r="X153" s="795"/>
      <c r="Y153" s="795"/>
      <c r="Z153" s="795"/>
      <c r="AA153" s="795"/>
    </row>
    <row r="154" spans="2:27" ht="27" customHeight="1">
      <c r="B154" s="1000"/>
      <c r="C154" s="46" t="s">
        <v>729</v>
      </c>
      <c r="D154" s="23" t="s">
        <v>436</v>
      </c>
      <c r="E154" s="23"/>
      <c r="F154" s="788">
        <f t="shared" si="35"/>
        <v>0</v>
      </c>
      <c r="G154" s="157"/>
      <c r="H154" s="795"/>
      <c r="I154" s="795"/>
      <c r="J154" s="795"/>
      <c r="K154" s="795"/>
      <c r="L154" s="795"/>
      <c r="M154" s="795"/>
      <c r="N154" s="795"/>
      <c r="O154" s="795"/>
      <c r="P154" s="795"/>
      <c r="Q154" s="795"/>
      <c r="R154" s="795"/>
      <c r="S154" s="795"/>
      <c r="T154" s="795"/>
      <c r="U154" s="795"/>
      <c r="V154" s="795"/>
      <c r="W154" s="795"/>
      <c r="X154" s="795"/>
      <c r="Y154" s="795"/>
      <c r="Z154" s="795"/>
      <c r="AA154" s="795"/>
    </row>
    <row r="155" spans="2:27" ht="18" customHeight="1">
      <c r="B155" s="1000"/>
      <c r="C155" s="46" t="s">
        <v>603</v>
      </c>
      <c r="D155" s="23" t="s">
        <v>436</v>
      </c>
      <c r="E155" s="23"/>
      <c r="F155" s="788">
        <f t="shared" si="35"/>
        <v>0</v>
      </c>
      <c r="G155" s="157"/>
      <c r="H155" s="795"/>
      <c r="I155" s="795"/>
      <c r="J155" s="795"/>
      <c r="K155" s="795"/>
      <c r="L155" s="795"/>
      <c r="M155" s="795"/>
      <c r="N155" s="795"/>
      <c r="O155" s="795"/>
      <c r="P155" s="795"/>
      <c r="Q155" s="795"/>
      <c r="R155" s="795"/>
      <c r="S155" s="795"/>
      <c r="T155" s="795"/>
      <c r="U155" s="795"/>
      <c r="V155" s="795"/>
      <c r="W155" s="795"/>
      <c r="X155" s="795"/>
      <c r="Y155" s="795"/>
      <c r="Z155" s="795"/>
      <c r="AA155" s="795"/>
    </row>
    <row r="156" spans="2:27" ht="18" customHeight="1">
      <c r="B156" s="1000"/>
      <c r="C156" s="27" t="s">
        <v>682</v>
      </c>
      <c r="D156" s="23">
        <v>200</v>
      </c>
      <c r="E156" s="23"/>
      <c r="F156" s="788">
        <f t="shared" si="35"/>
        <v>0</v>
      </c>
      <c r="G156" s="157"/>
      <c r="H156" s="795"/>
      <c r="I156" s="795"/>
      <c r="J156" s="795"/>
      <c r="K156" s="795"/>
      <c r="L156" s="795"/>
      <c r="M156" s="795"/>
      <c r="N156" s="795"/>
      <c r="O156" s="795"/>
      <c r="P156" s="795"/>
      <c r="Q156" s="795"/>
      <c r="R156" s="795"/>
      <c r="S156" s="795"/>
      <c r="T156" s="795"/>
      <c r="U156" s="795"/>
      <c r="V156" s="795"/>
      <c r="W156" s="795"/>
      <c r="X156" s="795"/>
      <c r="Y156" s="795"/>
      <c r="Z156" s="795"/>
      <c r="AA156" s="795"/>
    </row>
    <row r="157" spans="2:27" ht="18" customHeight="1">
      <c r="B157" s="1000"/>
      <c r="C157" s="226" t="s">
        <v>19</v>
      </c>
      <c r="D157" s="164">
        <v>40</v>
      </c>
      <c r="E157" s="164"/>
      <c r="F157" s="788">
        <f t="shared" si="35"/>
        <v>0</v>
      </c>
      <c r="G157" s="157"/>
      <c r="H157" s="795"/>
      <c r="I157" s="795"/>
      <c r="J157" s="795"/>
      <c r="K157" s="795"/>
      <c r="L157" s="795"/>
      <c r="M157" s="795"/>
      <c r="N157" s="795"/>
      <c r="O157" s="795"/>
      <c r="P157" s="795"/>
      <c r="Q157" s="795"/>
      <c r="R157" s="795"/>
      <c r="S157" s="795"/>
      <c r="T157" s="795"/>
      <c r="U157" s="795"/>
      <c r="V157" s="795"/>
      <c r="W157" s="795"/>
      <c r="X157" s="795"/>
      <c r="Y157" s="795"/>
      <c r="Z157" s="795"/>
      <c r="AA157" s="795"/>
    </row>
    <row r="158" spans="2:27" ht="18" customHeight="1">
      <c r="B158" s="1000"/>
      <c r="C158" s="460" t="s">
        <v>22</v>
      </c>
      <c r="D158" s="23">
        <v>40</v>
      </c>
      <c r="E158" s="23"/>
      <c r="F158" s="788">
        <f t="shared" si="35"/>
        <v>0</v>
      </c>
      <c r="G158" s="157"/>
      <c r="H158" s="795"/>
      <c r="I158" s="795"/>
      <c r="J158" s="795"/>
      <c r="K158" s="795"/>
      <c r="L158" s="795"/>
      <c r="M158" s="795"/>
      <c r="N158" s="795"/>
      <c r="O158" s="795"/>
      <c r="P158" s="795"/>
      <c r="Q158" s="795"/>
      <c r="R158" s="795"/>
      <c r="S158" s="795"/>
      <c r="T158" s="795"/>
      <c r="U158" s="795"/>
      <c r="V158" s="795"/>
      <c r="W158" s="795"/>
      <c r="X158" s="795"/>
      <c r="Y158" s="795"/>
      <c r="Z158" s="795"/>
      <c r="AA158" s="795"/>
    </row>
    <row r="159" spans="2:27" ht="18" customHeight="1">
      <c r="B159" s="1000"/>
      <c r="C159" s="1157" t="s">
        <v>683</v>
      </c>
      <c r="D159" s="1157"/>
      <c r="E159" s="851"/>
      <c r="F159" s="788">
        <f t="shared" si="35"/>
        <v>0</v>
      </c>
      <c r="G159" s="157"/>
      <c r="H159" s="795"/>
      <c r="I159" s="795"/>
      <c r="J159" s="795"/>
      <c r="K159" s="795"/>
      <c r="L159" s="795"/>
      <c r="M159" s="795"/>
      <c r="N159" s="795"/>
      <c r="O159" s="795"/>
      <c r="P159" s="795"/>
      <c r="Q159" s="795"/>
      <c r="R159" s="795"/>
      <c r="S159" s="795"/>
      <c r="T159" s="795"/>
      <c r="U159" s="795"/>
      <c r="V159" s="795"/>
      <c r="W159" s="795"/>
      <c r="X159" s="795"/>
      <c r="Y159" s="795"/>
      <c r="Z159" s="795"/>
      <c r="AA159" s="795"/>
    </row>
    <row r="160" spans="2:27" ht="18" customHeight="1">
      <c r="B160" s="1000"/>
      <c r="C160" s="49" t="s">
        <v>107</v>
      </c>
      <c r="D160" s="165">
        <v>130</v>
      </c>
      <c r="E160" s="165"/>
      <c r="F160" s="788">
        <f t="shared" si="35"/>
        <v>0</v>
      </c>
      <c r="G160" s="157"/>
      <c r="H160" s="795"/>
      <c r="I160" s="795"/>
      <c r="J160" s="795"/>
      <c r="K160" s="795"/>
      <c r="L160" s="795"/>
      <c r="M160" s="795"/>
      <c r="N160" s="795"/>
      <c r="O160" s="795"/>
      <c r="P160" s="795"/>
      <c r="Q160" s="795"/>
      <c r="R160" s="795"/>
      <c r="S160" s="795"/>
      <c r="T160" s="795"/>
      <c r="U160" s="795"/>
      <c r="V160" s="795"/>
      <c r="W160" s="795"/>
      <c r="X160" s="795"/>
      <c r="Y160" s="795"/>
      <c r="Z160" s="795"/>
      <c r="AA160" s="795"/>
    </row>
    <row r="161" spans="2:27" ht="21" customHeight="1">
      <c r="B161" s="1000"/>
      <c r="C161" s="27" t="s">
        <v>711</v>
      </c>
      <c r="D161" s="23">
        <v>125</v>
      </c>
      <c r="E161" s="23"/>
      <c r="F161" s="788">
        <f t="shared" si="35"/>
        <v>0</v>
      </c>
      <c r="G161" s="157"/>
      <c r="H161" s="795"/>
      <c r="I161" s="795"/>
      <c r="J161" s="795"/>
      <c r="K161" s="795"/>
      <c r="L161" s="795"/>
      <c r="M161" s="795"/>
      <c r="N161" s="795"/>
      <c r="O161" s="795"/>
      <c r="P161" s="795"/>
      <c r="Q161" s="795"/>
      <c r="R161" s="795"/>
      <c r="S161" s="795"/>
      <c r="T161" s="795"/>
      <c r="U161" s="795"/>
      <c r="V161" s="795"/>
      <c r="W161" s="795"/>
      <c r="X161" s="795"/>
      <c r="Y161" s="795"/>
      <c r="Z161" s="795"/>
      <c r="AA161" s="795"/>
    </row>
    <row r="162" spans="2:27" ht="18" customHeight="1">
      <c r="B162" s="1005" t="s">
        <v>189</v>
      </c>
      <c r="C162" s="993"/>
      <c r="D162" s="158"/>
      <c r="E162" s="158"/>
      <c r="F162" s="803">
        <f>SUM(F152:F161)</f>
        <v>0</v>
      </c>
      <c r="G162" s="157"/>
      <c r="H162" s="789">
        <f>SUM(H152:H161)</f>
        <v>0</v>
      </c>
      <c r="I162" s="789">
        <f aca="true" t="shared" si="36" ref="I162:AA162">SUM(I152:I161)</f>
        <v>0</v>
      </c>
      <c r="J162" s="789">
        <f t="shared" si="36"/>
        <v>0</v>
      </c>
      <c r="K162" s="789">
        <f t="shared" si="36"/>
        <v>0</v>
      </c>
      <c r="L162" s="789">
        <f t="shared" si="36"/>
        <v>0</v>
      </c>
      <c r="M162" s="789">
        <f t="shared" si="36"/>
        <v>0</v>
      </c>
      <c r="N162" s="789">
        <f t="shared" si="36"/>
        <v>0</v>
      </c>
      <c r="O162" s="789">
        <f t="shared" si="36"/>
        <v>0</v>
      </c>
      <c r="P162" s="789">
        <f t="shared" si="36"/>
        <v>0</v>
      </c>
      <c r="Q162" s="789">
        <f t="shared" si="36"/>
        <v>0</v>
      </c>
      <c r="R162" s="789">
        <f t="shared" si="36"/>
        <v>0</v>
      </c>
      <c r="S162" s="789">
        <f t="shared" si="36"/>
        <v>0</v>
      </c>
      <c r="T162" s="789">
        <f t="shared" si="36"/>
        <v>0</v>
      </c>
      <c r="U162" s="789">
        <f t="shared" si="36"/>
        <v>0</v>
      </c>
      <c r="V162" s="789">
        <f t="shared" si="36"/>
        <v>0</v>
      </c>
      <c r="W162" s="789">
        <f t="shared" si="36"/>
        <v>0</v>
      </c>
      <c r="X162" s="789">
        <f t="shared" si="36"/>
        <v>0</v>
      </c>
      <c r="Y162" s="789">
        <f t="shared" si="36"/>
        <v>0</v>
      </c>
      <c r="Z162" s="789">
        <f t="shared" si="36"/>
        <v>0</v>
      </c>
      <c r="AA162" s="789">
        <f t="shared" si="36"/>
        <v>0</v>
      </c>
    </row>
    <row r="163" spans="2:27" s="781" customFormat="1" ht="18" customHeight="1">
      <c r="B163" s="1182" t="s">
        <v>806</v>
      </c>
      <c r="C163" s="1183"/>
      <c r="D163" s="792"/>
      <c r="E163" s="852"/>
      <c r="F163" s="245" t="s">
        <v>805</v>
      </c>
      <c r="G163" s="245">
        <f>(H162*$D$65)/1000</f>
        <v>0</v>
      </c>
      <c r="H163" s="788">
        <f>(H162*$D$163)/1000</f>
        <v>0</v>
      </c>
      <c r="I163" s="788">
        <f aca="true" t="shared" si="37" ref="I163:AA163">(I162*$D$163)/1000</f>
        <v>0</v>
      </c>
      <c r="J163" s="788">
        <f t="shared" si="37"/>
        <v>0</v>
      </c>
      <c r="K163" s="788">
        <f t="shared" si="37"/>
        <v>0</v>
      </c>
      <c r="L163" s="788">
        <f t="shared" si="37"/>
        <v>0</v>
      </c>
      <c r="M163" s="788">
        <f t="shared" si="37"/>
        <v>0</v>
      </c>
      <c r="N163" s="788">
        <f t="shared" si="37"/>
        <v>0</v>
      </c>
      <c r="O163" s="788">
        <f t="shared" si="37"/>
        <v>0</v>
      </c>
      <c r="P163" s="788">
        <f t="shared" si="37"/>
        <v>0</v>
      </c>
      <c r="Q163" s="788">
        <f t="shared" si="37"/>
        <v>0</v>
      </c>
      <c r="R163" s="788">
        <f t="shared" si="37"/>
        <v>0</v>
      </c>
      <c r="S163" s="788">
        <f t="shared" si="37"/>
        <v>0</v>
      </c>
      <c r="T163" s="788">
        <f t="shared" si="37"/>
        <v>0</v>
      </c>
      <c r="U163" s="788">
        <f t="shared" si="37"/>
        <v>0</v>
      </c>
      <c r="V163" s="788">
        <f t="shared" si="37"/>
        <v>0</v>
      </c>
      <c r="W163" s="788">
        <f t="shared" si="37"/>
        <v>0</v>
      </c>
      <c r="X163" s="788">
        <f t="shared" si="37"/>
        <v>0</v>
      </c>
      <c r="Y163" s="788">
        <f t="shared" si="37"/>
        <v>0</v>
      </c>
      <c r="Z163" s="788">
        <f t="shared" si="37"/>
        <v>0</v>
      </c>
      <c r="AA163" s="788">
        <f t="shared" si="37"/>
        <v>0</v>
      </c>
    </row>
    <row r="164" spans="2:27" s="781" customFormat="1" ht="18" customHeight="1">
      <c r="B164" s="1182" t="s">
        <v>807</v>
      </c>
      <c r="C164" s="1183"/>
      <c r="D164" s="792"/>
      <c r="E164" s="852"/>
      <c r="F164" s="245" t="s">
        <v>805</v>
      </c>
      <c r="G164" s="245">
        <f>(H162*$D$66)/1000</f>
        <v>0</v>
      </c>
      <c r="H164" s="788">
        <f>H150+H163</f>
        <v>0</v>
      </c>
      <c r="I164" s="788">
        <f aca="true" t="shared" si="38" ref="I164:AA164">I150+I163</f>
        <v>0</v>
      </c>
      <c r="J164" s="788">
        <f t="shared" si="38"/>
        <v>0</v>
      </c>
      <c r="K164" s="788">
        <f t="shared" si="38"/>
        <v>0</v>
      </c>
      <c r="L164" s="788">
        <f t="shared" si="38"/>
        <v>0</v>
      </c>
      <c r="M164" s="788">
        <f t="shared" si="38"/>
        <v>0</v>
      </c>
      <c r="N164" s="788">
        <f t="shared" si="38"/>
        <v>0</v>
      </c>
      <c r="O164" s="788">
        <f t="shared" si="38"/>
        <v>0</v>
      </c>
      <c r="P164" s="788">
        <f t="shared" si="38"/>
        <v>0</v>
      </c>
      <c r="Q164" s="788">
        <f t="shared" si="38"/>
        <v>0</v>
      </c>
      <c r="R164" s="788">
        <f t="shared" si="38"/>
        <v>0</v>
      </c>
      <c r="S164" s="788">
        <f t="shared" si="38"/>
        <v>0</v>
      </c>
      <c r="T164" s="788">
        <f t="shared" si="38"/>
        <v>0</v>
      </c>
      <c r="U164" s="788">
        <f t="shared" si="38"/>
        <v>0</v>
      </c>
      <c r="V164" s="788">
        <f t="shared" si="38"/>
        <v>0</v>
      </c>
      <c r="W164" s="788">
        <f t="shared" si="38"/>
        <v>0</v>
      </c>
      <c r="X164" s="788">
        <f t="shared" si="38"/>
        <v>0</v>
      </c>
      <c r="Y164" s="788">
        <f t="shared" si="38"/>
        <v>0</v>
      </c>
      <c r="Z164" s="788">
        <f t="shared" si="38"/>
        <v>0</v>
      </c>
      <c r="AA164" s="788">
        <f t="shared" si="38"/>
        <v>0</v>
      </c>
    </row>
    <row r="165" spans="2:27" s="781" customFormat="1" ht="27" customHeight="1">
      <c r="B165" s="1185" t="s">
        <v>267</v>
      </c>
      <c r="C165" s="1186"/>
      <c r="D165" s="782"/>
      <c r="E165" s="782"/>
      <c r="F165" s="245"/>
      <c r="G165" s="245"/>
      <c r="H165" s="796"/>
      <c r="I165" s="796"/>
      <c r="J165" s="796"/>
      <c r="K165" s="796"/>
      <c r="L165" s="796"/>
      <c r="M165" s="796"/>
      <c r="N165" s="796"/>
      <c r="O165" s="796"/>
      <c r="P165" s="796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</row>
    <row r="166" spans="2:27" s="781" customFormat="1" ht="23.25" customHeight="1">
      <c r="B166" s="1185" t="s">
        <v>808</v>
      </c>
      <c r="C166" s="1186"/>
      <c r="D166" s="782"/>
      <c r="E166" s="782"/>
      <c r="F166" s="788">
        <f>SUM(H166:AA166)</f>
        <v>0</v>
      </c>
      <c r="G166" s="788">
        <f>H165*H164</f>
        <v>0</v>
      </c>
      <c r="H166" s="788">
        <f>H164*H165</f>
        <v>0</v>
      </c>
      <c r="I166" s="788">
        <f aca="true" t="shared" si="39" ref="I166:AA166">I164*I165</f>
        <v>0</v>
      </c>
      <c r="J166" s="788">
        <f t="shared" si="39"/>
        <v>0</v>
      </c>
      <c r="K166" s="788">
        <f t="shared" si="39"/>
        <v>0</v>
      </c>
      <c r="L166" s="788">
        <f t="shared" si="39"/>
        <v>0</v>
      </c>
      <c r="M166" s="788">
        <f t="shared" si="39"/>
        <v>0</v>
      </c>
      <c r="N166" s="788">
        <f t="shared" si="39"/>
        <v>0</v>
      </c>
      <c r="O166" s="788">
        <f t="shared" si="39"/>
        <v>0</v>
      </c>
      <c r="P166" s="788">
        <f t="shared" si="39"/>
        <v>0</v>
      </c>
      <c r="Q166" s="788">
        <f t="shared" si="39"/>
        <v>0</v>
      </c>
      <c r="R166" s="788">
        <f t="shared" si="39"/>
        <v>0</v>
      </c>
      <c r="S166" s="788">
        <f t="shared" si="39"/>
        <v>0</v>
      </c>
      <c r="T166" s="788">
        <f t="shared" si="39"/>
        <v>0</v>
      </c>
      <c r="U166" s="788">
        <f t="shared" si="39"/>
        <v>0</v>
      </c>
      <c r="V166" s="788">
        <f t="shared" si="39"/>
        <v>0</v>
      </c>
      <c r="W166" s="788">
        <f t="shared" si="39"/>
        <v>0</v>
      </c>
      <c r="X166" s="788">
        <f t="shared" si="39"/>
        <v>0</v>
      </c>
      <c r="Y166" s="788">
        <f t="shared" si="39"/>
        <v>0</v>
      </c>
      <c r="Z166" s="788">
        <f t="shared" si="39"/>
        <v>0</v>
      </c>
      <c r="AA166" s="788">
        <f t="shared" si="39"/>
        <v>0</v>
      </c>
    </row>
    <row r="167" spans="2:27" ht="69" customHeight="1">
      <c r="B167" s="1002" t="s">
        <v>191</v>
      </c>
      <c r="C167" s="1003"/>
      <c r="D167" s="1003"/>
      <c r="E167" s="1003"/>
      <c r="F167" s="1003"/>
      <c r="G167" s="1003"/>
      <c r="H167" s="1003"/>
      <c r="I167" s="1003"/>
      <c r="J167" s="1003"/>
      <c r="K167" s="1003"/>
      <c r="L167" s="1003"/>
      <c r="M167" s="1003"/>
      <c r="N167" s="1003"/>
      <c r="O167" s="1003"/>
      <c r="P167" s="1003"/>
      <c r="Q167" s="1003"/>
      <c r="R167" s="1003"/>
      <c r="S167" s="1003"/>
      <c r="T167" s="1003"/>
      <c r="U167" s="1003"/>
      <c r="V167" s="1003"/>
      <c r="W167" s="1003"/>
      <c r="X167" s="1003"/>
      <c r="Y167" s="1003"/>
      <c r="Z167" s="1003"/>
      <c r="AA167" s="1003"/>
    </row>
    <row r="168" spans="2:27" ht="24" customHeight="1">
      <c r="B168" s="1184"/>
      <c r="C168" s="1184"/>
      <c r="D168" s="1184"/>
      <c r="E168" s="1184"/>
      <c r="F168" s="1184"/>
      <c r="G168" s="1184"/>
      <c r="H168" s="1184"/>
      <c r="I168" s="1184"/>
      <c r="J168" s="1184"/>
      <c r="K168" s="1184"/>
      <c r="L168" s="1184"/>
      <c r="M168" s="1184"/>
      <c r="N168" s="1184"/>
      <c r="O168" s="1184"/>
      <c r="P168" s="1184"/>
      <c r="Q168" s="1184"/>
      <c r="R168" s="1184"/>
      <c r="S168" s="1184"/>
      <c r="T168" s="1184"/>
      <c r="U168" s="1184"/>
      <c r="V168" s="1184"/>
      <c r="W168" s="1184"/>
      <c r="X168" s="1184"/>
      <c r="Y168" s="1184"/>
      <c r="Z168" s="1184"/>
      <c r="AA168" s="1184"/>
    </row>
    <row r="169" spans="2:27" ht="27.75" customHeight="1" thickBot="1">
      <c r="B169" s="1021" t="s">
        <v>217</v>
      </c>
      <c r="C169" s="1022"/>
      <c r="D169" s="1022"/>
      <c r="E169" s="1022"/>
      <c r="F169" s="1022"/>
      <c r="G169" s="1022"/>
      <c r="H169" s="1022"/>
      <c r="I169" s="1022"/>
      <c r="J169" s="1022"/>
      <c r="K169" s="1022"/>
      <c r="L169" s="1022"/>
      <c r="M169" s="1022"/>
      <c r="N169" s="1022"/>
      <c r="O169" s="1022"/>
      <c r="P169" s="1022"/>
      <c r="Q169" s="1022"/>
      <c r="R169" s="1022"/>
      <c r="S169" s="1022"/>
      <c r="T169" s="1022"/>
      <c r="U169" s="1022"/>
      <c r="V169" s="1022"/>
      <c r="W169" s="1022"/>
      <c r="X169" s="1022"/>
      <c r="Y169" s="1022"/>
      <c r="Z169" s="1022"/>
      <c r="AA169" s="1022"/>
    </row>
    <row r="170" spans="2:27" ht="27" customHeight="1">
      <c r="B170" s="1024" t="s">
        <v>166</v>
      </c>
      <c r="C170" s="1025"/>
      <c r="D170" s="1027" t="s">
        <v>167</v>
      </c>
      <c r="E170" s="849"/>
      <c r="F170" s="1187" t="s">
        <v>168</v>
      </c>
      <c r="G170" s="778"/>
      <c r="H170" s="1015" t="s">
        <v>169</v>
      </c>
      <c r="I170" s="1016"/>
      <c r="J170" s="1016"/>
      <c r="K170" s="1016"/>
      <c r="L170" s="1016"/>
      <c r="M170" s="1016"/>
      <c r="N170" s="1016"/>
      <c r="O170" s="1016"/>
      <c r="P170" s="1016"/>
      <c r="Q170" s="1016"/>
      <c r="R170" s="1016"/>
      <c r="S170" s="1016"/>
      <c r="T170" s="1016"/>
      <c r="U170" s="1016"/>
      <c r="V170" s="1016"/>
      <c r="W170" s="1016"/>
      <c r="X170" s="1016"/>
      <c r="Y170" s="1016"/>
      <c r="Z170" s="1016"/>
      <c r="AA170" s="1016"/>
    </row>
    <row r="171" spans="2:27" ht="111" customHeight="1">
      <c r="B171" s="1026"/>
      <c r="C171" s="1010"/>
      <c r="D171" s="1012"/>
      <c r="E171" s="848"/>
      <c r="F171" s="1188"/>
      <c r="G171" s="777"/>
      <c r="H171" s="175" t="s">
        <v>70</v>
      </c>
      <c r="I171" s="175" t="s">
        <v>245</v>
      </c>
      <c r="J171" s="774" t="s">
        <v>173</v>
      </c>
      <c r="K171" s="154" t="s">
        <v>170</v>
      </c>
      <c r="L171" s="175" t="s">
        <v>175</v>
      </c>
      <c r="M171" s="176" t="s">
        <v>174</v>
      </c>
      <c r="N171" s="176" t="s">
        <v>265</v>
      </c>
      <c r="O171" s="177" t="s">
        <v>32</v>
      </c>
      <c r="P171" s="176" t="s">
        <v>177</v>
      </c>
      <c r="Q171" s="176" t="s">
        <v>794</v>
      </c>
      <c r="R171" s="176" t="s">
        <v>172</v>
      </c>
      <c r="S171" s="155" t="s">
        <v>195</v>
      </c>
      <c r="T171" s="155" t="s">
        <v>181</v>
      </c>
      <c r="U171" s="155"/>
      <c r="V171" s="176"/>
      <c r="W171" s="176"/>
      <c r="X171" s="155"/>
      <c r="Y171" s="155"/>
      <c r="AA171" s="155"/>
    </row>
    <row r="172" spans="2:27" ht="25.5" customHeight="1">
      <c r="B172" s="1018" t="s">
        <v>183</v>
      </c>
      <c r="C172" s="1154" t="s">
        <v>677</v>
      </c>
      <c r="D172" s="1156"/>
      <c r="E172" s="850"/>
      <c r="F172" s="245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</row>
    <row r="173" spans="2:27" ht="18" customHeight="1">
      <c r="B173" s="1019"/>
      <c r="C173" s="46" t="s">
        <v>559</v>
      </c>
      <c r="D173" s="23">
        <v>40</v>
      </c>
      <c r="E173" s="23"/>
      <c r="F173" s="788">
        <f>SUMPRODUCT(H173:AA173,H$197:AA$197)/1000</f>
        <v>0</v>
      </c>
      <c r="G173" s="157"/>
      <c r="H173" s="795"/>
      <c r="I173" s="795"/>
      <c r="J173" s="795"/>
      <c r="K173" s="795"/>
      <c r="L173" s="795"/>
      <c r="M173" s="795"/>
      <c r="N173" s="795"/>
      <c r="O173" s="795"/>
      <c r="P173" s="795"/>
      <c r="Q173" s="795"/>
      <c r="R173" s="795"/>
      <c r="S173" s="795"/>
      <c r="T173" s="795"/>
      <c r="U173" s="795"/>
      <c r="V173" s="795"/>
      <c r="W173" s="795"/>
      <c r="X173" s="795"/>
      <c r="Y173" s="795"/>
      <c r="Z173" s="795"/>
      <c r="AA173" s="795"/>
    </row>
    <row r="174" spans="2:27" ht="18" customHeight="1">
      <c r="B174" s="1019"/>
      <c r="C174" s="29" t="s">
        <v>219</v>
      </c>
      <c r="D174" s="710">
        <v>230</v>
      </c>
      <c r="E174" s="710"/>
      <c r="F174" s="788">
        <f aca="true" t="shared" si="40" ref="F174:F181">SUMPRODUCT(H174:AA174,H$197:AA$197)/1000</f>
        <v>0</v>
      </c>
      <c r="G174" s="157"/>
      <c r="H174" s="795"/>
      <c r="I174" s="795"/>
      <c r="J174" s="795"/>
      <c r="K174" s="795"/>
      <c r="L174" s="795"/>
      <c r="M174" s="795"/>
      <c r="N174" s="795"/>
      <c r="O174" s="795"/>
      <c r="P174" s="795"/>
      <c r="Q174" s="795"/>
      <c r="R174" s="795"/>
      <c r="S174" s="795"/>
      <c r="T174" s="795"/>
      <c r="U174" s="795"/>
      <c r="V174" s="795"/>
      <c r="W174" s="795"/>
      <c r="X174" s="795"/>
      <c r="Y174" s="795"/>
      <c r="Z174" s="795"/>
      <c r="AA174" s="795"/>
    </row>
    <row r="175" spans="2:27" ht="18" customHeight="1">
      <c r="B175" s="1019"/>
      <c r="C175" s="29" t="s">
        <v>387</v>
      </c>
      <c r="D175" s="463">
        <v>200</v>
      </c>
      <c r="E175" s="463"/>
      <c r="F175" s="788">
        <f t="shared" si="40"/>
        <v>0</v>
      </c>
      <c r="G175" s="157"/>
      <c r="H175" s="795"/>
      <c r="I175" s="795"/>
      <c r="J175" s="795"/>
      <c r="K175" s="795"/>
      <c r="L175" s="795"/>
      <c r="M175" s="795"/>
      <c r="N175" s="795"/>
      <c r="O175" s="795"/>
      <c r="P175" s="795"/>
      <c r="Q175" s="795"/>
      <c r="R175" s="795"/>
      <c r="S175" s="795"/>
      <c r="T175" s="795"/>
      <c r="U175" s="795"/>
      <c r="V175" s="795"/>
      <c r="W175" s="795"/>
      <c r="X175" s="795"/>
      <c r="Y175" s="795"/>
      <c r="Z175" s="795"/>
      <c r="AA175" s="795"/>
    </row>
    <row r="176" spans="2:27" ht="18" customHeight="1">
      <c r="B176" s="1019"/>
      <c r="C176" s="226" t="s">
        <v>19</v>
      </c>
      <c r="D176" s="164">
        <v>40</v>
      </c>
      <c r="E176" s="164"/>
      <c r="F176" s="788">
        <f t="shared" si="40"/>
        <v>0</v>
      </c>
      <c r="G176" s="157"/>
      <c r="H176" s="795"/>
      <c r="I176" s="795"/>
      <c r="J176" s="795"/>
      <c r="K176" s="795"/>
      <c r="L176" s="795"/>
      <c r="M176" s="795"/>
      <c r="N176" s="795"/>
      <c r="O176" s="795"/>
      <c r="P176" s="795"/>
      <c r="Q176" s="795"/>
      <c r="R176" s="795"/>
      <c r="S176" s="795"/>
      <c r="T176" s="795"/>
      <c r="U176" s="795"/>
      <c r="V176" s="795"/>
      <c r="W176" s="795"/>
      <c r="X176" s="795"/>
      <c r="Y176" s="795"/>
      <c r="Z176" s="795"/>
      <c r="AA176" s="795"/>
    </row>
    <row r="177" spans="2:27" ht="18" customHeight="1">
      <c r="B177" s="1019"/>
      <c r="C177" s="460" t="s">
        <v>22</v>
      </c>
      <c r="D177" s="23">
        <v>40</v>
      </c>
      <c r="E177" s="23"/>
      <c r="F177" s="788">
        <f t="shared" si="40"/>
        <v>0</v>
      </c>
      <c r="G177" s="157"/>
      <c r="H177" s="795"/>
      <c r="I177" s="795"/>
      <c r="J177" s="795"/>
      <c r="K177" s="795"/>
      <c r="L177" s="795"/>
      <c r="M177" s="795"/>
      <c r="N177" s="795"/>
      <c r="O177" s="795"/>
      <c r="P177" s="795"/>
      <c r="Q177" s="795"/>
      <c r="R177" s="795"/>
      <c r="S177" s="795"/>
      <c r="T177" s="795"/>
      <c r="U177" s="795"/>
      <c r="V177" s="795"/>
      <c r="W177" s="795"/>
      <c r="X177" s="795"/>
      <c r="Y177" s="795"/>
      <c r="Z177" s="795"/>
      <c r="AA177" s="795"/>
    </row>
    <row r="178" spans="2:27" ht="18" customHeight="1">
      <c r="B178" s="1019"/>
      <c r="C178" s="1154" t="s">
        <v>683</v>
      </c>
      <c r="D178" s="1156"/>
      <c r="E178" s="850"/>
      <c r="F178" s="788">
        <f t="shared" si="40"/>
        <v>0</v>
      </c>
      <c r="G178" s="157"/>
      <c r="H178" s="795"/>
      <c r="I178" s="795"/>
      <c r="J178" s="795"/>
      <c r="K178" s="795"/>
      <c r="L178" s="795"/>
      <c r="M178" s="795"/>
      <c r="N178" s="795"/>
      <c r="O178" s="795"/>
      <c r="P178" s="795"/>
      <c r="Q178" s="795"/>
      <c r="R178" s="795"/>
      <c r="S178" s="795"/>
      <c r="T178" s="795"/>
      <c r="U178" s="795"/>
      <c r="V178" s="795"/>
      <c r="W178" s="795"/>
      <c r="X178" s="795"/>
      <c r="Y178" s="795"/>
      <c r="Z178" s="795"/>
      <c r="AA178" s="795"/>
    </row>
    <row r="179" spans="2:27" ht="27.75" customHeight="1">
      <c r="B179" s="1019"/>
      <c r="C179" s="46" t="s">
        <v>700</v>
      </c>
      <c r="D179" s="23">
        <v>12</v>
      </c>
      <c r="E179" s="23"/>
      <c r="F179" s="788">
        <f t="shared" si="40"/>
        <v>0</v>
      </c>
      <c r="G179" s="157"/>
      <c r="H179" s="795"/>
      <c r="I179" s="795"/>
      <c r="J179" s="795"/>
      <c r="K179" s="795"/>
      <c r="L179" s="795"/>
      <c r="M179" s="795"/>
      <c r="N179" s="795"/>
      <c r="O179" s="795"/>
      <c r="P179" s="795"/>
      <c r="Q179" s="795"/>
      <c r="R179" s="795"/>
      <c r="S179" s="795"/>
      <c r="T179" s="795"/>
      <c r="U179" s="795"/>
      <c r="V179" s="795"/>
      <c r="W179" s="795"/>
      <c r="X179" s="795"/>
      <c r="Y179" s="795"/>
      <c r="Z179" s="795"/>
      <c r="AA179" s="795"/>
    </row>
    <row r="180" spans="2:27" ht="18" customHeight="1">
      <c r="B180" s="1019"/>
      <c r="C180" s="49" t="s">
        <v>514</v>
      </c>
      <c r="D180" s="165">
        <v>140</v>
      </c>
      <c r="E180" s="165"/>
      <c r="F180" s="788">
        <f t="shared" si="40"/>
        <v>0</v>
      </c>
      <c r="G180" s="157"/>
      <c r="H180" s="795"/>
      <c r="I180" s="795"/>
      <c r="J180" s="795"/>
      <c r="K180" s="795"/>
      <c r="L180" s="795"/>
      <c r="M180" s="795"/>
      <c r="N180" s="795"/>
      <c r="O180" s="795"/>
      <c r="P180" s="795"/>
      <c r="Q180" s="795"/>
      <c r="R180" s="795"/>
      <c r="S180" s="795"/>
      <c r="T180" s="795"/>
      <c r="U180" s="795"/>
      <c r="V180" s="795"/>
      <c r="W180" s="795"/>
      <c r="X180" s="795"/>
      <c r="Y180" s="795"/>
      <c r="Z180" s="795"/>
      <c r="AA180" s="795"/>
    </row>
    <row r="181" spans="2:27" ht="18" customHeight="1">
      <c r="B181" s="1019"/>
      <c r="C181" s="46" t="s">
        <v>697</v>
      </c>
      <c r="D181" s="23">
        <v>200</v>
      </c>
      <c r="E181" s="23"/>
      <c r="F181" s="788">
        <f t="shared" si="40"/>
        <v>0</v>
      </c>
      <c r="G181" s="157"/>
      <c r="H181" s="795"/>
      <c r="I181" s="795"/>
      <c r="J181" s="795"/>
      <c r="K181" s="795"/>
      <c r="L181" s="795"/>
      <c r="M181" s="795"/>
      <c r="N181" s="795"/>
      <c r="O181" s="795"/>
      <c r="P181" s="795"/>
      <c r="Q181" s="795"/>
      <c r="R181" s="795"/>
      <c r="S181" s="795"/>
      <c r="T181" s="795"/>
      <c r="U181" s="795"/>
      <c r="V181" s="795"/>
      <c r="W181" s="795"/>
      <c r="X181" s="795"/>
      <c r="Y181" s="795"/>
      <c r="Z181" s="795"/>
      <c r="AA181" s="795"/>
    </row>
    <row r="182" spans="2:27" ht="24" customHeight="1">
      <c r="B182" s="1005" t="s">
        <v>186</v>
      </c>
      <c r="C182" s="993"/>
      <c r="D182" s="158"/>
      <c r="E182" s="158"/>
      <c r="F182" s="803">
        <f>SUM(F173:F181)</f>
        <v>0</v>
      </c>
      <c r="G182" s="157">
        <f aca="true" t="shared" si="41" ref="G182:AA182">SUM(G172:G181)</f>
        <v>0</v>
      </c>
      <c r="H182" s="789">
        <f t="shared" si="41"/>
        <v>0</v>
      </c>
      <c r="I182" s="789">
        <f t="shared" si="41"/>
        <v>0</v>
      </c>
      <c r="J182" s="789">
        <f t="shared" si="41"/>
        <v>0</v>
      </c>
      <c r="K182" s="789">
        <f t="shared" si="41"/>
        <v>0</v>
      </c>
      <c r="L182" s="789">
        <f t="shared" si="41"/>
        <v>0</v>
      </c>
      <c r="M182" s="789">
        <f t="shared" si="41"/>
        <v>0</v>
      </c>
      <c r="N182" s="789">
        <f t="shared" si="41"/>
        <v>0</v>
      </c>
      <c r="O182" s="789">
        <f t="shared" si="41"/>
        <v>0</v>
      </c>
      <c r="P182" s="789">
        <f t="shared" si="41"/>
        <v>0</v>
      </c>
      <c r="Q182" s="789">
        <f t="shared" si="41"/>
        <v>0</v>
      </c>
      <c r="R182" s="789">
        <f t="shared" si="41"/>
        <v>0</v>
      </c>
      <c r="S182" s="789">
        <f t="shared" si="41"/>
        <v>0</v>
      </c>
      <c r="T182" s="789">
        <f t="shared" si="41"/>
        <v>0</v>
      </c>
      <c r="U182" s="789">
        <f t="shared" si="41"/>
        <v>0</v>
      </c>
      <c r="V182" s="789">
        <f t="shared" si="41"/>
        <v>0</v>
      </c>
      <c r="W182" s="789">
        <f t="shared" si="41"/>
        <v>0</v>
      </c>
      <c r="X182" s="789">
        <f t="shared" si="41"/>
        <v>0</v>
      </c>
      <c r="Y182" s="789">
        <f t="shared" si="41"/>
        <v>0</v>
      </c>
      <c r="Z182" s="789">
        <f t="shared" si="41"/>
        <v>0</v>
      </c>
      <c r="AA182" s="789">
        <f t="shared" si="41"/>
        <v>0</v>
      </c>
    </row>
    <row r="183" spans="2:27" s="781" customFormat="1" ht="21" customHeight="1">
      <c r="B183" s="1182" t="s">
        <v>806</v>
      </c>
      <c r="C183" s="1183"/>
      <c r="D183" s="792"/>
      <c r="E183" s="852"/>
      <c r="F183" s="788" t="s">
        <v>805</v>
      </c>
      <c r="G183" s="245"/>
      <c r="H183" s="788">
        <f>(H182*$D$183)/1000</f>
        <v>0</v>
      </c>
      <c r="I183" s="788">
        <f aca="true" t="shared" si="42" ref="I183:AA183">(I182*$D$183)/1000</f>
        <v>0</v>
      </c>
      <c r="J183" s="788">
        <f t="shared" si="42"/>
        <v>0</v>
      </c>
      <c r="K183" s="788">
        <f t="shared" si="42"/>
        <v>0</v>
      </c>
      <c r="L183" s="788">
        <f t="shared" si="42"/>
        <v>0</v>
      </c>
      <c r="M183" s="788">
        <f t="shared" si="42"/>
        <v>0</v>
      </c>
      <c r="N183" s="788">
        <f t="shared" si="42"/>
        <v>0</v>
      </c>
      <c r="O183" s="788">
        <f t="shared" si="42"/>
        <v>0</v>
      </c>
      <c r="P183" s="788">
        <f t="shared" si="42"/>
        <v>0</v>
      </c>
      <c r="Q183" s="788">
        <f t="shared" si="42"/>
        <v>0</v>
      </c>
      <c r="R183" s="788">
        <f t="shared" si="42"/>
        <v>0</v>
      </c>
      <c r="S183" s="788">
        <f t="shared" si="42"/>
        <v>0</v>
      </c>
      <c r="T183" s="788">
        <f t="shared" si="42"/>
        <v>0</v>
      </c>
      <c r="U183" s="788">
        <f t="shared" si="42"/>
        <v>0</v>
      </c>
      <c r="V183" s="788">
        <f t="shared" si="42"/>
        <v>0</v>
      </c>
      <c r="W183" s="788">
        <f t="shared" si="42"/>
        <v>0</v>
      </c>
      <c r="X183" s="788">
        <f t="shared" si="42"/>
        <v>0</v>
      </c>
      <c r="Y183" s="788">
        <f t="shared" si="42"/>
        <v>0</v>
      </c>
      <c r="Z183" s="788">
        <f t="shared" si="42"/>
        <v>0</v>
      </c>
      <c r="AA183" s="788">
        <f t="shared" si="42"/>
        <v>0</v>
      </c>
    </row>
    <row r="184" spans="2:27" ht="24" customHeight="1">
      <c r="B184" s="1031" t="s">
        <v>188</v>
      </c>
      <c r="C184" s="1157" t="s">
        <v>677</v>
      </c>
      <c r="D184" s="1157"/>
      <c r="E184" s="851"/>
      <c r="F184" s="788"/>
      <c r="G184" s="157"/>
      <c r="H184" s="832"/>
      <c r="I184" s="832"/>
      <c r="J184" s="832"/>
      <c r="K184" s="832"/>
      <c r="L184" s="832"/>
      <c r="M184" s="832"/>
      <c r="N184" s="832"/>
      <c r="O184" s="832"/>
      <c r="P184" s="832"/>
      <c r="Q184" s="832"/>
      <c r="R184" s="832"/>
      <c r="S184" s="832"/>
      <c r="T184" s="832"/>
      <c r="U184" s="832"/>
      <c r="V184" s="832"/>
      <c r="W184" s="832"/>
      <c r="X184" s="832"/>
      <c r="Y184" s="832"/>
      <c r="Z184" s="832"/>
      <c r="AA184" s="832"/>
    </row>
    <row r="185" spans="2:27" ht="18" customHeight="1">
      <c r="B185" s="1000"/>
      <c r="C185" s="46" t="s">
        <v>153</v>
      </c>
      <c r="D185" s="23">
        <v>40</v>
      </c>
      <c r="E185" s="23"/>
      <c r="F185" s="788">
        <f>SUMPRODUCT(H185:AA185,H$197:AA$197)/1000</f>
        <v>0</v>
      </c>
      <c r="G185" s="157"/>
      <c r="H185" s="795"/>
      <c r="I185" s="795"/>
      <c r="J185" s="795"/>
      <c r="K185" s="795"/>
      <c r="L185" s="795"/>
      <c r="M185" s="795"/>
      <c r="N185" s="795"/>
      <c r="O185" s="795"/>
      <c r="P185" s="795"/>
      <c r="Q185" s="795"/>
      <c r="R185" s="795"/>
      <c r="S185" s="795"/>
      <c r="T185" s="795"/>
      <c r="U185" s="795"/>
      <c r="V185" s="795"/>
      <c r="W185" s="795"/>
      <c r="X185" s="795"/>
      <c r="Y185" s="795"/>
      <c r="Z185" s="795"/>
      <c r="AA185" s="795"/>
    </row>
    <row r="186" spans="2:27" ht="18" customHeight="1">
      <c r="B186" s="1000"/>
      <c r="C186" s="29" t="s">
        <v>219</v>
      </c>
      <c r="D186" s="26">
        <v>280</v>
      </c>
      <c r="E186" s="26"/>
      <c r="F186" s="788">
        <f aca="true" t="shared" si="43" ref="F186:F193">SUMPRODUCT(H186:AA186,H$197:AA$197)/1000</f>
        <v>0</v>
      </c>
      <c r="G186" s="157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5"/>
      <c r="V186" s="795"/>
      <c r="W186" s="795"/>
      <c r="X186" s="795"/>
      <c r="Y186" s="795"/>
      <c r="Z186" s="795"/>
      <c r="AA186" s="795"/>
    </row>
    <row r="187" spans="2:27" ht="18" customHeight="1">
      <c r="B187" s="1000"/>
      <c r="C187" s="29" t="s">
        <v>158</v>
      </c>
      <c r="D187" s="463">
        <v>200</v>
      </c>
      <c r="E187" s="463"/>
      <c r="F187" s="788">
        <f t="shared" si="43"/>
        <v>0</v>
      </c>
      <c r="G187" s="157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</row>
    <row r="188" spans="2:27" ht="18" customHeight="1">
      <c r="B188" s="1000"/>
      <c r="C188" s="226" t="s">
        <v>19</v>
      </c>
      <c r="D188" s="164">
        <v>50</v>
      </c>
      <c r="E188" s="164"/>
      <c r="F188" s="788">
        <f t="shared" si="43"/>
        <v>0</v>
      </c>
      <c r="G188" s="157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</row>
    <row r="189" spans="2:27" ht="18" customHeight="1">
      <c r="B189" s="1000"/>
      <c r="C189" s="460" t="s">
        <v>22</v>
      </c>
      <c r="D189" s="23">
        <v>50</v>
      </c>
      <c r="E189" s="23"/>
      <c r="F189" s="788">
        <f t="shared" si="43"/>
        <v>0</v>
      </c>
      <c r="G189" s="157"/>
      <c r="H189" s="795"/>
      <c r="I189" s="795"/>
      <c r="J189" s="795"/>
      <c r="K189" s="795"/>
      <c r="L189" s="795"/>
      <c r="M189" s="795"/>
      <c r="N189" s="795"/>
      <c r="O189" s="795"/>
      <c r="P189" s="795"/>
      <c r="Q189" s="795"/>
      <c r="R189" s="795"/>
      <c r="S189" s="795"/>
      <c r="T189" s="795"/>
      <c r="U189" s="795"/>
      <c r="V189" s="795"/>
      <c r="W189" s="795"/>
      <c r="X189" s="795"/>
      <c r="Y189" s="795"/>
      <c r="Z189" s="795"/>
      <c r="AA189" s="795"/>
    </row>
    <row r="190" spans="2:27" ht="18" customHeight="1">
      <c r="B190" s="1000"/>
      <c r="C190" s="1157" t="s">
        <v>683</v>
      </c>
      <c r="D190" s="1157"/>
      <c r="E190" s="851"/>
      <c r="F190" s="831"/>
      <c r="G190" s="157"/>
      <c r="H190" s="795"/>
      <c r="I190" s="795"/>
      <c r="J190" s="795"/>
      <c r="K190" s="795"/>
      <c r="L190" s="795"/>
      <c r="M190" s="795"/>
      <c r="N190" s="795"/>
      <c r="O190" s="795"/>
      <c r="P190" s="795"/>
      <c r="Q190" s="795"/>
      <c r="R190" s="795"/>
      <c r="S190" s="795"/>
      <c r="T190" s="795"/>
      <c r="U190" s="795"/>
      <c r="V190" s="795"/>
      <c r="W190" s="795"/>
      <c r="X190" s="795"/>
      <c r="Y190" s="795"/>
      <c r="Z190" s="795"/>
      <c r="AA190" s="795"/>
    </row>
    <row r="191" spans="2:27" ht="30.75" customHeight="1">
      <c r="B191" s="1000"/>
      <c r="C191" s="46" t="s">
        <v>700</v>
      </c>
      <c r="D191" s="23">
        <v>18</v>
      </c>
      <c r="E191" s="23"/>
      <c r="F191" s="788">
        <f t="shared" si="43"/>
        <v>0</v>
      </c>
      <c r="G191" s="157"/>
      <c r="H191" s="795"/>
      <c r="I191" s="795"/>
      <c r="J191" s="795"/>
      <c r="K191" s="795"/>
      <c r="L191" s="795"/>
      <c r="M191" s="795"/>
      <c r="N191" s="795"/>
      <c r="O191" s="795"/>
      <c r="P191" s="795"/>
      <c r="Q191" s="795"/>
      <c r="R191" s="795"/>
      <c r="S191" s="795"/>
      <c r="T191" s="795"/>
      <c r="U191" s="795"/>
      <c r="V191" s="795"/>
      <c r="W191" s="795"/>
      <c r="X191" s="795"/>
      <c r="Y191" s="795"/>
      <c r="Z191" s="795"/>
      <c r="AA191" s="795"/>
    </row>
    <row r="192" spans="2:27" ht="18" customHeight="1">
      <c r="B192" s="1000"/>
      <c r="C192" s="49" t="s">
        <v>107</v>
      </c>
      <c r="D192" s="165">
        <v>130</v>
      </c>
      <c r="E192" s="165"/>
      <c r="F192" s="788">
        <f t="shared" si="43"/>
        <v>0</v>
      </c>
      <c r="G192" s="157"/>
      <c r="H192" s="795"/>
      <c r="I192" s="795"/>
      <c r="J192" s="795"/>
      <c r="K192" s="795"/>
      <c r="L192" s="795"/>
      <c r="M192" s="795"/>
      <c r="N192" s="795"/>
      <c r="O192" s="795"/>
      <c r="P192" s="795"/>
      <c r="Q192" s="795"/>
      <c r="R192" s="795"/>
      <c r="S192" s="795"/>
      <c r="T192" s="795"/>
      <c r="U192" s="795"/>
      <c r="V192" s="795"/>
      <c r="W192" s="795"/>
      <c r="X192" s="795"/>
      <c r="Y192" s="795"/>
      <c r="Z192" s="795"/>
      <c r="AA192" s="795"/>
    </row>
    <row r="193" spans="2:27" ht="18" customHeight="1">
      <c r="B193" s="1000"/>
      <c r="C193" s="46" t="s">
        <v>697</v>
      </c>
      <c r="D193" s="23">
        <v>200</v>
      </c>
      <c r="E193" s="23"/>
      <c r="F193" s="788">
        <f t="shared" si="43"/>
        <v>0</v>
      </c>
      <c r="G193" s="157"/>
      <c r="H193" s="795"/>
      <c r="I193" s="795"/>
      <c r="J193" s="795"/>
      <c r="K193" s="795"/>
      <c r="L193" s="795"/>
      <c r="M193" s="795"/>
      <c r="N193" s="795"/>
      <c r="O193" s="795"/>
      <c r="P193" s="795"/>
      <c r="Q193" s="795"/>
      <c r="R193" s="795"/>
      <c r="S193" s="795"/>
      <c r="T193" s="795"/>
      <c r="U193" s="795"/>
      <c r="V193" s="795"/>
      <c r="W193" s="795"/>
      <c r="X193" s="795"/>
      <c r="Y193" s="795"/>
      <c r="Z193" s="795"/>
      <c r="AA193" s="795"/>
    </row>
    <row r="194" spans="2:27" ht="18" customHeight="1">
      <c r="B194" s="1005" t="s">
        <v>189</v>
      </c>
      <c r="C194" s="993"/>
      <c r="D194" s="158"/>
      <c r="E194" s="158"/>
      <c r="F194" s="803">
        <f>SUM(F185:F193)</f>
        <v>0</v>
      </c>
      <c r="G194" s="157"/>
      <c r="H194" s="789">
        <f>SUM(H185:H193)</f>
        <v>0</v>
      </c>
      <c r="I194" s="789">
        <f aca="true" t="shared" si="44" ref="I194:AA194">SUM(I185:I193)</f>
        <v>0</v>
      </c>
      <c r="J194" s="789">
        <f t="shared" si="44"/>
        <v>0</v>
      </c>
      <c r="K194" s="789">
        <f t="shared" si="44"/>
        <v>0</v>
      </c>
      <c r="L194" s="789">
        <f t="shared" si="44"/>
        <v>0</v>
      </c>
      <c r="M194" s="789">
        <f t="shared" si="44"/>
        <v>0</v>
      </c>
      <c r="N194" s="789">
        <f t="shared" si="44"/>
        <v>0</v>
      </c>
      <c r="O194" s="789">
        <f t="shared" si="44"/>
        <v>0</v>
      </c>
      <c r="P194" s="789">
        <f t="shared" si="44"/>
        <v>0</v>
      </c>
      <c r="Q194" s="789">
        <f t="shared" si="44"/>
        <v>0</v>
      </c>
      <c r="R194" s="789">
        <f t="shared" si="44"/>
        <v>0</v>
      </c>
      <c r="S194" s="789">
        <f t="shared" si="44"/>
        <v>0</v>
      </c>
      <c r="T194" s="789">
        <f t="shared" si="44"/>
        <v>0</v>
      </c>
      <c r="U194" s="789">
        <f t="shared" si="44"/>
        <v>0</v>
      </c>
      <c r="V194" s="789">
        <f t="shared" si="44"/>
        <v>0</v>
      </c>
      <c r="W194" s="789">
        <f t="shared" si="44"/>
        <v>0</v>
      </c>
      <c r="X194" s="789">
        <f t="shared" si="44"/>
        <v>0</v>
      </c>
      <c r="Y194" s="789">
        <f t="shared" si="44"/>
        <v>0</v>
      </c>
      <c r="Z194" s="789">
        <f t="shared" si="44"/>
        <v>0</v>
      </c>
      <c r="AA194" s="789">
        <f t="shared" si="44"/>
        <v>0</v>
      </c>
    </row>
    <row r="195" spans="2:27" s="781" customFormat="1" ht="18" customHeight="1">
      <c r="B195" s="1182" t="s">
        <v>806</v>
      </c>
      <c r="C195" s="1183"/>
      <c r="D195" s="792"/>
      <c r="E195" s="852"/>
      <c r="F195" s="245" t="s">
        <v>805</v>
      </c>
      <c r="G195" s="245">
        <f>(H194*$D$65)/1000</f>
        <v>0</v>
      </c>
      <c r="H195" s="788">
        <f>(H194*$D$195)/1000</f>
        <v>0</v>
      </c>
      <c r="I195" s="788">
        <f aca="true" t="shared" si="45" ref="I195:AA195">(I194*$D$195)/1000</f>
        <v>0</v>
      </c>
      <c r="J195" s="788">
        <f t="shared" si="45"/>
        <v>0</v>
      </c>
      <c r="K195" s="788">
        <f t="shared" si="45"/>
        <v>0</v>
      </c>
      <c r="L195" s="788">
        <f t="shared" si="45"/>
        <v>0</v>
      </c>
      <c r="M195" s="788">
        <f t="shared" si="45"/>
        <v>0</v>
      </c>
      <c r="N195" s="788">
        <f t="shared" si="45"/>
        <v>0</v>
      </c>
      <c r="O195" s="788">
        <f t="shared" si="45"/>
        <v>0</v>
      </c>
      <c r="P195" s="788">
        <f t="shared" si="45"/>
        <v>0</v>
      </c>
      <c r="Q195" s="788">
        <f t="shared" si="45"/>
        <v>0</v>
      </c>
      <c r="R195" s="788">
        <f t="shared" si="45"/>
        <v>0</v>
      </c>
      <c r="S195" s="788">
        <f t="shared" si="45"/>
        <v>0</v>
      </c>
      <c r="T195" s="788">
        <f t="shared" si="45"/>
        <v>0</v>
      </c>
      <c r="U195" s="788">
        <f t="shared" si="45"/>
        <v>0</v>
      </c>
      <c r="V195" s="788">
        <f t="shared" si="45"/>
        <v>0</v>
      </c>
      <c r="W195" s="788">
        <f t="shared" si="45"/>
        <v>0</v>
      </c>
      <c r="X195" s="788">
        <f t="shared" si="45"/>
        <v>0</v>
      </c>
      <c r="Y195" s="788">
        <f t="shared" si="45"/>
        <v>0</v>
      </c>
      <c r="Z195" s="788">
        <f t="shared" si="45"/>
        <v>0</v>
      </c>
      <c r="AA195" s="788">
        <f t="shared" si="45"/>
        <v>0</v>
      </c>
    </row>
    <row r="196" spans="2:27" s="781" customFormat="1" ht="18" customHeight="1">
      <c r="B196" s="1182" t="s">
        <v>807</v>
      </c>
      <c r="C196" s="1183"/>
      <c r="D196" s="792"/>
      <c r="E196" s="852"/>
      <c r="F196" s="245" t="s">
        <v>805</v>
      </c>
      <c r="G196" s="245">
        <f>(H194*$D$66)/1000</f>
        <v>0</v>
      </c>
      <c r="H196" s="788">
        <f>H183+H195</f>
        <v>0</v>
      </c>
      <c r="I196" s="788">
        <f aca="true" t="shared" si="46" ref="I196:AA196">I183+I195</f>
        <v>0</v>
      </c>
      <c r="J196" s="788">
        <f t="shared" si="46"/>
        <v>0</v>
      </c>
      <c r="K196" s="788">
        <f t="shared" si="46"/>
        <v>0</v>
      </c>
      <c r="L196" s="788">
        <f t="shared" si="46"/>
        <v>0</v>
      </c>
      <c r="M196" s="788">
        <f t="shared" si="46"/>
        <v>0</v>
      </c>
      <c r="N196" s="788">
        <f t="shared" si="46"/>
        <v>0</v>
      </c>
      <c r="O196" s="788">
        <f t="shared" si="46"/>
        <v>0</v>
      </c>
      <c r="P196" s="788">
        <f t="shared" si="46"/>
        <v>0</v>
      </c>
      <c r="Q196" s="788">
        <f t="shared" si="46"/>
        <v>0</v>
      </c>
      <c r="R196" s="788">
        <f t="shared" si="46"/>
        <v>0</v>
      </c>
      <c r="S196" s="788">
        <f t="shared" si="46"/>
        <v>0</v>
      </c>
      <c r="T196" s="788">
        <f t="shared" si="46"/>
        <v>0</v>
      </c>
      <c r="U196" s="788">
        <f t="shared" si="46"/>
        <v>0</v>
      </c>
      <c r="V196" s="788">
        <f t="shared" si="46"/>
        <v>0</v>
      </c>
      <c r="W196" s="788">
        <f t="shared" si="46"/>
        <v>0</v>
      </c>
      <c r="X196" s="788">
        <f t="shared" si="46"/>
        <v>0</v>
      </c>
      <c r="Y196" s="788">
        <f t="shared" si="46"/>
        <v>0</v>
      </c>
      <c r="Z196" s="788">
        <f t="shared" si="46"/>
        <v>0</v>
      </c>
      <c r="AA196" s="788">
        <f t="shared" si="46"/>
        <v>0</v>
      </c>
    </row>
    <row r="197" spans="2:27" s="781" customFormat="1" ht="27" customHeight="1">
      <c r="B197" s="1185" t="s">
        <v>267</v>
      </c>
      <c r="C197" s="1186"/>
      <c r="D197" s="782"/>
      <c r="E197" s="782"/>
      <c r="F197" s="245"/>
      <c r="G197" s="245"/>
      <c r="H197" s="804"/>
      <c r="I197" s="804"/>
      <c r="J197" s="804"/>
      <c r="K197" s="804"/>
      <c r="L197" s="804"/>
      <c r="M197" s="804"/>
      <c r="N197" s="804"/>
      <c r="O197" s="804"/>
      <c r="P197" s="804"/>
      <c r="Q197" s="804"/>
      <c r="R197" s="804"/>
      <c r="S197" s="804"/>
      <c r="T197" s="804"/>
      <c r="U197" s="804"/>
      <c r="V197" s="804"/>
      <c r="W197" s="804"/>
      <c r="X197" s="804"/>
      <c r="Y197" s="804"/>
      <c r="Z197" s="804"/>
      <c r="AA197" s="804"/>
    </row>
    <row r="198" spans="2:27" s="781" customFormat="1" ht="23.25" customHeight="1">
      <c r="B198" s="1185" t="s">
        <v>808</v>
      </c>
      <c r="C198" s="1186"/>
      <c r="D198" s="782"/>
      <c r="E198" s="782"/>
      <c r="F198" s="788">
        <f>SUM(H198:AA198)</f>
        <v>0</v>
      </c>
      <c r="G198" s="788">
        <f>H197*H196</f>
        <v>0</v>
      </c>
      <c r="H198" s="788">
        <f>H196*H197</f>
        <v>0</v>
      </c>
      <c r="I198" s="788">
        <f aca="true" t="shared" si="47" ref="I198:AA198">I196*I197</f>
        <v>0</v>
      </c>
      <c r="J198" s="788">
        <f t="shared" si="47"/>
        <v>0</v>
      </c>
      <c r="K198" s="788">
        <f t="shared" si="47"/>
        <v>0</v>
      </c>
      <c r="L198" s="788">
        <f t="shared" si="47"/>
        <v>0</v>
      </c>
      <c r="M198" s="788">
        <f t="shared" si="47"/>
        <v>0</v>
      </c>
      <c r="N198" s="788">
        <f t="shared" si="47"/>
        <v>0</v>
      </c>
      <c r="O198" s="788">
        <f t="shared" si="47"/>
        <v>0</v>
      </c>
      <c r="P198" s="788">
        <f t="shared" si="47"/>
        <v>0</v>
      </c>
      <c r="Q198" s="788">
        <f t="shared" si="47"/>
        <v>0</v>
      </c>
      <c r="R198" s="788">
        <f t="shared" si="47"/>
        <v>0</v>
      </c>
      <c r="S198" s="788">
        <f t="shared" si="47"/>
        <v>0</v>
      </c>
      <c r="T198" s="788">
        <f t="shared" si="47"/>
        <v>0</v>
      </c>
      <c r="U198" s="788">
        <f t="shared" si="47"/>
        <v>0</v>
      </c>
      <c r="V198" s="788">
        <f t="shared" si="47"/>
        <v>0</v>
      </c>
      <c r="W198" s="788">
        <f t="shared" si="47"/>
        <v>0</v>
      </c>
      <c r="X198" s="788">
        <f t="shared" si="47"/>
        <v>0</v>
      </c>
      <c r="Y198" s="788">
        <f t="shared" si="47"/>
        <v>0</v>
      </c>
      <c r="Z198" s="788">
        <f t="shared" si="47"/>
        <v>0</v>
      </c>
      <c r="AA198" s="788">
        <f t="shared" si="47"/>
        <v>0</v>
      </c>
    </row>
    <row r="199" spans="2:27" ht="24" customHeight="1">
      <c r="B199" s="1002" t="s">
        <v>191</v>
      </c>
      <c r="C199" s="1003"/>
      <c r="D199" s="1003"/>
      <c r="E199" s="1003"/>
      <c r="F199" s="1003"/>
      <c r="G199" s="1003"/>
      <c r="H199" s="1003"/>
      <c r="I199" s="1003"/>
      <c r="J199" s="1003"/>
      <c r="K199" s="1003"/>
      <c r="L199" s="1003"/>
      <c r="M199" s="1003"/>
      <c r="N199" s="1003"/>
      <c r="O199" s="1003"/>
      <c r="P199" s="1003"/>
      <c r="Q199" s="1003"/>
      <c r="R199" s="1003"/>
      <c r="S199" s="1003"/>
      <c r="T199" s="1003"/>
      <c r="U199" s="1003"/>
      <c r="V199" s="1003"/>
      <c r="W199" s="1003"/>
      <c r="X199" s="1003"/>
      <c r="Y199" s="1003"/>
      <c r="Z199" s="1003"/>
      <c r="AA199" s="1003"/>
    </row>
    <row r="200" spans="2:27" ht="27.75" customHeight="1">
      <c r="B200" s="1184"/>
      <c r="C200" s="1184"/>
      <c r="D200" s="1184"/>
      <c r="E200" s="1184"/>
      <c r="F200" s="1184"/>
      <c r="G200" s="1184"/>
      <c r="H200" s="1184"/>
      <c r="I200" s="1184"/>
      <c r="J200" s="1184"/>
      <c r="K200" s="1184"/>
      <c r="L200" s="1184"/>
      <c r="M200" s="1184"/>
      <c r="N200" s="1184"/>
      <c r="O200" s="1184"/>
      <c r="P200" s="1184"/>
      <c r="Q200" s="1184"/>
      <c r="R200" s="1184"/>
      <c r="S200" s="1184"/>
      <c r="T200" s="1184"/>
      <c r="U200" s="1184"/>
      <c r="V200" s="1184"/>
      <c r="W200" s="1184"/>
      <c r="X200" s="1184"/>
      <c r="Y200" s="1184"/>
      <c r="Z200" s="1184"/>
      <c r="AA200" s="1184"/>
    </row>
    <row r="201" spans="2:27" ht="27" customHeight="1" thickBot="1">
      <c r="B201" s="1021" t="s">
        <v>220</v>
      </c>
      <c r="C201" s="1022"/>
      <c r="D201" s="1022"/>
      <c r="E201" s="1022"/>
      <c r="F201" s="1022"/>
      <c r="G201" s="1022"/>
      <c r="H201" s="1022"/>
      <c r="I201" s="1022"/>
      <c r="J201" s="1022"/>
      <c r="K201" s="1022"/>
      <c r="L201" s="1022"/>
      <c r="M201" s="1022"/>
      <c r="N201" s="1022"/>
      <c r="O201" s="1022"/>
      <c r="P201" s="1022"/>
      <c r="Q201" s="1022"/>
      <c r="R201" s="1022"/>
      <c r="S201" s="1022"/>
      <c r="T201" s="1022"/>
      <c r="U201" s="1022"/>
      <c r="V201" s="1022"/>
      <c r="W201" s="1022"/>
      <c r="X201" s="1022"/>
      <c r="Y201" s="1022"/>
      <c r="Z201" s="1022"/>
      <c r="AA201" s="1022"/>
    </row>
    <row r="202" spans="2:27" ht="18" customHeight="1">
      <c r="B202" s="1024" t="s">
        <v>166</v>
      </c>
      <c r="C202" s="1025"/>
      <c r="D202" s="1027" t="s">
        <v>167</v>
      </c>
      <c r="E202" s="849"/>
      <c r="F202" s="1187" t="s">
        <v>168</v>
      </c>
      <c r="G202" s="778"/>
      <c r="H202" s="1015" t="s">
        <v>169</v>
      </c>
      <c r="I202" s="1016"/>
      <c r="J202" s="1016"/>
      <c r="K202" s="1016"/>
      <c r="L202" s="1016"/>
      <c r="M202" s="1016"/>
      <c r="N202" s="1016"/>
      <c r="O202" s="1016"/>
      <c r="P202" s="1016"/>
      <c r="Q202" s="1016"/>
      <c r="R202" s="1016"/>
      <c r="S202" s="1016"/>
      <c r="T202" s="1016"/>
      <c r="U202" s="1016"/>
      <c r="V202" s="1016"/>
      <c r="W202" s="1016"/>
      <c r="X202" s="1016"/>
      <c r="Y202" s="1016"/>
      <c r="Z202" s="1016"/>
      <c r="AA202" s="1016"/>
    </row>
    <row r="203" spans="2:27" ht="84" customHeight="1">
      <c r="B203" s="1026"/>
      <c r="C203" s="1010"/>
      <c r="D203" s="1012"/>
      <c r="E203" s="848"/>
      <c r="F203" s="1188"/>
      <c r="G203" s="777"/>
      <c r="H203" s="175" t="s">
        <v>174</v>
      </c>
      <c r="I203" s="175" t="s">
        <v>462</v>
      </c>
      <c r="J203" s="774" t="s">
        <v>247</v>
      </c>
      <c r="K203" s="774" t="s">
        <v>261</v>
      </c>
      <c r="L203" s="175" t="s">
        <v>265</v>
      </c>
      <c r="M203" s="176" t="s">
        <v>244</v>
      </c>
      <c r="N203" s="176" t="s">
        <v>175</v>
      </c>
      <c r="O203" s="177" t="s">
        <v>209</v>
      </c>
      <c r="P203" s="176" t="s">
        <v>796</v>
      </c>
      <c r="Q203" s="176" t="s">
        <v>797</v>
      </c>
      <c r="R203" s="176" t="s">
        <v>195</v>
      </c>
      <c r="S203" s="155" t="s">
        <v>177</v>
      </c>
      <c r="T203" s="155" t="s">
        <v>181</v>
      </c>
      <c r="U203" s="155" t="s">
        <v>15</v>
      </c>
      <c r="V203" s="176" t="s">
        <v>172</v>
      </c>
      <c r="W203" s="176" t="s">
        <v>255</v>
      </c>
      <c r="X203" s="155" t="s">
        <v>257</v>
      </c>
      <c r="Y203" s="155"/>
      <c r="AA203" s="155"/>
    </row>
    <row r="204" spans="2:27" ht="18" customHeight="1">
      <c r="B204" s="1018" t="s">
        <v>183</v>
      </c>
      <c r="C204" s="1154" t="s">
        <v>677</v>
      </c>
      <c r="D204" s="1156"/>
      <c r="E204" s="850"/>
      <c r="F204" s="245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</row>
    <row r="205" spans="2:27" ht="30" customHeight="1">
      <c r="B205" s="1019"/>
      <c r="C205" s="46" t="s">
        <v>747</v>
      </c>
      <c r="D205" s="23">
        <v>80</v>
      </c>
      <c r="E205" s="23"/>
      <c r="F205" s="788">
        <f>SUMPRODUCT(H205:AA205,H$231:AA$231)/1000</f>
        <v>0</v>
      </c>
      <c r="G205" s="157"/>
      <c r="H205" s="795"/>
      <c r="I205" s="795"/>
      <c r="J205" s="795"/>
      <c r="K205" s="795"/>
      <c r="L205" s="795"/>
      <c r="M205" s="795"/>
      <c r="N205" s="795"/>
      <c r="O205" s="795"/>
      <c r="P205" s="795"/>
      <c r="Q205" s="795"/>
      <c r="R205" s="795"/>
      <c r="S205" s="795"/>
      <c r="T205" s="795"/>
      <c r="U205" s="795"/>
      <c r="V205" s="795"/>
      <c r="W205" s="795"/>
      <c r="X205" s="795"/>
      <c r="Y205" s="795"/>
      <c r="Z205" s="795"/>
      <c r="AA205" s="795"/>
    </row>
    <row r="206" spans="2:27" ht="18" customHeight="1">
      <c r="B206" s="1019"/>
      <c r="C206" s="46" t="s">
        <v>785</v>
      </c>
      <c r="D206" s="23">
        <v>100</v>
      </c>
      <c r="E206" s="23"/>
      <c r="F206" s="788">
        <f aca="true" t="shared" si="48" ref="F206:F214">SUMPRODUCT(H206:AA206,H$231:AA$231)/1000</f>
        <v>0</v>
      </c>
      <c r="G206" s="157"/>
      <c r="H206" s="795"/>
      <c r="I206" s="795"/>
      <c r="J206" s="795"/>
      <c r="K206" s="795"/>
      <c r="L206" s="795"/>
      <c r="M206" s="795"/>
      <c r="N206" s="795"/>
      <c r="O206" s="795"/>
      <c r="P206" s="795"/>
      <c r="Q206" s="795"/>
      <c r="R206" s="795"/>
      <c r="S206" s="795"/>
      <c r="T206" s="795"/>
      <c r="U206" s="795"/>
      <c r="V206" s="795"/>
      <c r="W206" s="795"/>
      <c r="X206" s="795"/>
      <c r="Y206" s="795"/>
      <c r="Z206" s="795"/>
      <c r="AA206" s="795"/>
    </row>
    <row r="207" spans="2:27" ht="18" customHeight="1">
      <c r="B207" s="1019"/>
      <c r="C207" s="29" t="s">
        <v>750</v>
      </c>
      <c r="D207" s="463">
        <v>170</v>
      </c>
      <c r="E207" s="463"/>
      <c r="F207" s="788">
        <f t="shared" si="48"/>
        <v>0</v>
      </c>
      <c r="G207" s="157"/>
      <c r="H207" s="795"/>
      <c r="I207" s="795"/>
      <c r="J207" s="795"/>
      <c r="K207" s="795"/>
      <c r="L207" s="795"/>
      <c r="M207" s="795"/>
      <c r="N207" s="795"/>
      <c r="O207" s="795"/>
      <c r="P207" s="795"/>
      <c r="Q207" s="795"/>
      <c r="R207" s="795"/>
      <c r="S207" s="795"/>
      <c r="T207" s="795"/>
      <c r="U207" s="795"/>
      <c r="V207" s="795"/>
      <c r="W207" s="795"/>
      <c r="X207" s="795"/>
      <c r="Y207" s="795"/>
      <c r="Z207" s="795"/>
      <c r="AA207" s="795"/>
    </row>
    <row r="208" spans="2:27" ht="18" customHeight="1">
      <c r="B208" s="1019"/>
      <c r="C208" s="15" t="s">
        <v>140</v>
      </c>
      <c r="D208" s="443"/>
      <c r="E208" s="443"/>
      <c r="F208" s="788">
        <f t="shared" si="48"/>
        <v>0</v>
      </c>
      <c r="G208" s="157"/>
      <c r="H208" s="795"/>
      <c r="I208" s="795"/>
      <c r="J208" s="795"/>
      <c r="K208" s="795"/>
      <c r="L208" s="795"/>
      <c r="M208" s="795"/>
      <c r="N208" s="795"/>
      <c r="O208" s="795"/>
      <c r="P208" s="795"/>
      <c r="Q208" s="795"/>
      <c r="R208" s="795"/>
      <c r="S208" s="795"/>
      <c r="T208" s="795"/>
      <c r="U208" s="795"/>
      <c r="V208" s="795"/>
      <c r="W208" s="795"/>
      <c r="X208" s="795"/>
      <c r="Y208" s="795"/>
      <c r="Z208" s="795"/>
      <c r="AA208" s="795"/>
    </row>
    <row r="209" spans="2:27" ht="18" customHeight="1">
      <c r="B209" s="1019"/>
      <c r="C209" s="27" t="s">
        <v>752</v>
      </c>
      <c r="D209" s="23">
        <v>200</v>
      </c>
      <c r="E209" s="23"/>
      <c r="F209" s="788">
        <f t="shared" si="48"/>
        <v>0</v>
      </c>
      <c r="G209" s="157"/>
      <c r="H209" s="795"/>
      <c r="I209" s="795"/>
      <c r="J209" s="795"/>
      <c r="K209" s="795"/>
      <c r="L209" s="795"/>
      <c r="M209" s="795"/>
      <c r="N209" s="795"/>
      <c r="O209" s="795"/>
      <c r="P209" s="795"/>
      <c r="Q209" s="795"/>
      <c r="R209" s="795"/>
      <c r="S209" s="795"/>
      <c r="T209" s="795"/>
      <c r="U209" s="795"/>
      <c r="V209" s="795"/>
      <c r="W209" s="795"/>
      <c r="X209" s="795"/>
      <c r="Y209" s="795"/>
      <c r="Z209" s="795"/>
      <c r="AA209" s="795"/>
    </row>
    <row r="210" spans="2:27" ht="18" customHeight="1">
      <c r="B210" s="1019"/>
      <c r="C210" s="226" t="s">
        <v>19</v>
      </c>
      <c r="D210" s="164">
        <v>30</v>
      </c>
      <c r="E210" s="164"/>
      <c r="F210" s="788">
        <f t="shared" si="48"/>
        <v>0</v>
      </c>
      <c r="G210" s="157"/>
      <c r="H210" s="795"/>
      <c r="I210" s="795"/>
      <c r="J210" s="795"/>
      <c r="K210" s="795"/>
      <c r="L210" s="795"/>
      <c r="M210" s="795"/>
      <c r="N210" s="795"/>
      <c r="O210" s="795"/>
      <c r="P210" s="795"/>
      <c r="Q210" s="795"/>
      <c r="R210" s="795"/>
      <c r="S210" s="795"/>
      <c r="T210" s="795"/>
      <c r="U210" s="795"/>
      <c r="V210" s="795"/>
      <c r="W210" s="795"/>
      <c r="X210" s="795"/>
      <c r="Y210" s="795"/>
      <c r="Z210" s="795"/>
      <c r="AA210" s="795"/>
    </row>
    <row r="211" spans="2:27" ht="18" customHeight="1">
      <c r="B211" s="1019"/>
      <c r="C211" s="460" t="s">
        <v>22</v>
      </c>
      <c r="D211" s="23">
        <v>30</v>
      </c>
      <c r="E211" s="23"/>
      <c r="F211" s="788">
        <f t="shared" si="48"/>
        <v>0</v>
      </c>
      <c r="G211" s="157"/>
      <c r="H211" s="795"/>
      <c r="I211" s="795"/>
      <c r="J211" s="795"/>
      <c r="K211" s="795"/>
      <c r="L211" s="795"/>
      <c r="M211" s="795"/>
      <c r="N211" s="795"/>
      <c r="O211" s="795"/>
      <c r="P211" s="795"/>
      <c r="Q211" s="795"/>
      <c r="R211" s="795"/>
      <c r="S211" s="795"/>
      <c r="T211" s="795"/>
      <c r="U211" s="795"/>
      <c r="V211" s="795"/>
      <c r="W211" s="795"/>
      <c r="X211" s="795"/>
      <c r="Y211" s="795"/>
      <c r="Z211" s="795"/>
      <c r="AA211" s="795"/>
    </row>
    <row r="212" spans="2:27" ht="18" customHeight="1">
      <c r="B212" s="1019"/>
      <c r="C212" s="1154" t="s">
        <v>683</v>
      </c>
      <c r="D212" s="1156"/>
      <c r="E212" s="850"/>
      <c r="F212" s="788">
        <f t="shared" si="48"/>
        <v>0</v>
      </c>
      <c r="G212" s="157"/>
      <c r="H212" s="795"/>
      <c r="I212" s="795"/>
      <c r="J212" s="795"/>
      <c r="K212" s="795"/>
      <c r="L212" s="795"/>
      <c r="M212" s="795"/>
      <c r="N212" s="795"/>
      <c r="O212" s="795"/>
      <c r="P212" s="795"/>
      <c r="Q212" s="795"/>
      <c r="R212" s="795"/>
      <c r="S212" s="795"/>
      <c r="T212" s="795"/>
      <c r="U212" s="795"/>
      <c r="V212" s="795"/>
      <c r="W212" s="795"/>
      <c r="X212" s="795"/>
      <c r="Y212" s="795"/>
      <c r="Z212" s="795"/>
      <c r="AA212" s="795"/>
    </row>
    <row r="213" spans="2:27" ht="17.25" customHeight="1">
      <c r="B213" s="1019"/>
      <c r="C213" s="27" t="s">
        <v>699</v>
      </c>
      <c r="D213" s="23">
        <v>100</v>
      </c>
      <c r="E213" s="23"/>
      <c r="F213" s="788">
        <f t="shared" si="48"/>
        <v>0</v>
      </c>
      <c r="G213" s="157"/>
      <c r="H213" s="795"/>
      <c r="I213" s="795"/>
      <c r="J213" s="795"/>
      <c r="K213" s="795"/>
      <c r="L213" s="795"/>
      <c r="M213" s="795"/>
      <c r="N213" s="795"/>
      <c r="O213" s="795"/>
      <c r="P213" s="795"/>
      <c r="Q213" s="795"/>
      <c r="R213" s="795"/>
      <c r="S213" s="795"/>
      <c r="T213" s="795"/>
      <c r="U213" s="795"/>
      <c r="V213" s="795"/>
      <c r="W213" s="795"/>
      <c r="X213" s="795"/>
      <c r="Y213" s="795"/>
      <c r="Z213" s="795"/>
      <c r="AA213" s="795"/>
    </row>
    <row r="214" spans="2:27" ht="21" customHeight="1">
      <c r="B214" s="1019"/>
      <c r="C214" s="49" t="s">
        <v>514</v>
      </c>
      <c r="D214" s="165">
        <v>140</v>
      </c>
      <c r="E214" s="165"/>
      <c r="F214" s="788">
        <f t="shared" si="48"/>
        <v>0</v>
      </c>
      <c r="G214" s="157"/>
      <c r="H214" s="795"/>
      <c r="I214" s="795"/>
      <c r="J214" s="795"/>
      <c r="K214" s="795"/>
      <c r="L214" s="795"/>
      <c r="M214" s="795"/>
      <c r="N214" s="795"/>
      <c r="O214" s="795"/>
      <c r="P214" s="795"/>
      <c r="Q214" s="795"/>
      <c r="R214" s="795"/>
      <c r="S214" s="795"/>
      <c r="T214" s="795"/>
      <c r="U214" s="795"/>
      <c r="V214" s="795"/>
      <c r="W214" s="795"/>
      <c r="X214" s="795"/>
      <c r="Y214" s="795"/>
      <c r="Z214" s="795"/>
      <c r="AA214" s="795"/>
    </row>
    <row r="215" spans="2:27" ht="24" customHeight="1">
      <c r="B215" s="1005" t="s">
        <v>186</v>
      </c>
      <c r="C215" s="993"/>
      <c r="D215" s="158"/>
      <c r="E215" s="158"/>
      <c r="F215" s="803">
        <f>SUM(F205:F214)</f>
        <v>0</v>
      </c>
      <c r="G215" s="157">
        <f aca="true" t="shared" si="49" ref="G215:AA215">SUM(G205:G214)</f>
        <v>0</v>
      </c>
      <c r="H215" s="789">
        <f>SUM(H205:H214)</f>
        <v>0</v>
      </c>
      <c r="I215" s="789">
        <f t="shared" si="49"/>
        <v>0</v>
      </c>
      <c r="J215" s="789">
        <f t="shared" si="49"/>
        <v>0</v>
      </c>
      <c r="K215" s="789">
        <f t="shared" si="49"/>
        <v>0</v>
      </c>
      <c r="L215" s="789">
        <f t="shared" si="49"/>
        <v>0</v>
      </c>
      <c r="M215" s="789">
        <f t="shared" si="49"/>
        <v>0</v>
      </c>
      <c r="N215" s="789">
        <f t="shared" si="49"/>
        <v>0</v>
      </c>
      <c r="O215" s="789">
        <f t="shared" si="49"/>
        <v>0</v>
      </c>
      <c r="P215" s="789">
        <f t="shared" si="49"/>
        <v>0</v>
      </c>
      <c r="Q215" s="789">
        <f t="shared" si="49"/>
        <v>0</v>
      </c>
      <c r="R215" s="789">
        <f t="shared" si="49"/>
        <v>0</v>
      </c>
      <c r="S215" s="789">
        <f t="shared" si="49"/>
        <v>0</v>
      </c>
      <c r="T215" s="789">
        <f t="shared" si="49"/>
        <v>0</v>
      </c>
      <c r="U215" s="789">
        <f t="shared" si="49"/>
        <v>0</v>
      </c>
      <c r="V215" s="789">
        <f t="shared" si="49"/>
        <v>0</v>
      </c>
      <c r="W215" s="789">
        <f t="shared" si="49"/>
        <v>0</v>
      </c>
      <c r="X215" s="789">
        <f t="shared" si="49"/>
        <v>0</v>
      </c>
      <c r="Y215" s="789">
        <f t="shared" si="49"/>
        <v>0</v>
      </c>
      <c r="Z215" s="789">
        <f t="shared" si="49"/>
        <v>0</v>
      </c>
      <c r="AA215" s="789">
        <f t="shared" si="49"/>
        <v>0</v>
      </c>
    </row>
    <row r="216" spans="2:27" s="781" customFormat="1" ht="21" customHeight="1">
      <c r="B216" s="1182" t="s">
        <v>806</v>
      </c>
      <c r="C216" s="1183"/>
      <c r="D216" s="792"/>
      <c r="E216" s="852"/>
      <c r="F216" s="788" t="s">
        <v>805</v>
      </c>
      <c r="G216" s="245"/>
      <c r="H216" s="788">
        <f>(H215*$D$216)/1000</f>
        <v>0</v>
      </c>
      <c r="I216" s="788">
        <f>(I215*$D$216)/1000</f>
        <v>0</v>
      </c>
      <c r="J216" s="788">
        <f aca="true" t="shared" si="50" ref="J216:AA216">(J215*$D$216)/1000</f>
        <v>0</v>
      </c>
      <c r="K216" s="788">
        <f t="shared" si="50"/>
        <v>0</v>
      </c>
      <c r="L216" s="788">
        <f>(L215*$D$216)/1000</f>
        <v>0</v>
      </c>
      <c r="M216" s="788">
        <f t="shared" si="50"/>
        <v>0</v>
      </c>
      <c r="N216" s="788">
        <f t="shared" si="50"/>
        <v>0</v>
      </c>
      <c r="O216" s="788">
        <f t="shared" si="50"/>
        <v>0</v>
      </c>
      <c r="P216" s="788">
        <f t="shared" si="50"/>
        <v>0</v>
      </c>
      <c r="Q216" s="788">
        <f t="shared" si="50"/>
        <v>0</v>
      </c>
      <c r="R216" s="788">
        <f t="shared" si="50"/>
        <v>0</v>
      </c>
      <c r="S216" s="788">
        <f t="shared" si="50"/>
        <v>0</v>
      </c>
      <c r="T216" s="788">
        <f t="shared" si="50"/>
        <v>0</v>
      </c>
      <c r="U216" s="788">
        <f t="shared" si="50"/>
        <v>0</v>
      </c>
      <c r="V216" s="788">
        <f t="shared" si="50"/>
        <v>0</v>
      </c>
      <c r="W216" s="788">
        <f t="shared" si="50"/>
        <v>0</v>
      </c>
      <c r="X216" s="788">
        <f t="shared" si="50"/>
        <v>0</v>
      </c>
      <c r="Y216" s="788">
        <f t="shared" si="50"/>
        <v>0</v>
      </c>
      <c r="Z216" s="788">
        <f t="shared" si="50"/>
        <v>0</v>
      </c>
      <c r="AA216" s="788">
        <f t="shared" si="50"/>
        <v>0</v>
      </c>
    </row>
    <row r="217" spans="2:27" ht="18" customHeight="1">
      <c r="B217" s="1031" t="s">
        <v>188</v>
      </c>
      <c r="C217" s="1157" t="s">
        <v>677</v>
      </c>
      <c r="D217" s="1157"/>
      <c r="E217" s="851"/>
      <c r="F217" s="831"/>
      <c r="G217" s="157"/>
      <c r="H217" s="832"/>
      <c r="I217" s="832"/>
      <c r="J217" s="832"/>
      <c r="K217" s="832"/>
      <c r="L217" s="832"/>
      <c r="M217" s="832"/>
      <c r="N217" s="832"/>
      <c r="O217" s="832"/>
      <c r="P217" s="832"/>
      <c r="Q217" s="832"/>
      <c r="R217" s="832"/>
      <c r="S217" s="832"/>
      <c r="T217" s="832"/>
      <c r="U217" s="832"/>
      <c r="V217" s="832"/>
      <c r="W217" s="832"/>
      <c r="X217" s="832"/>
      <c r="Y217" s="832"/>
      <c r="Z217" s="832"/>
      <c r="AA217" s="832"/>
    </row>
    <row r="218" spans="2:27" ht="18" customHeight="1">
      <c r="B218" s="1000"/>
      <c r="C218" s="27" t="s">
        <v>591</v>
      </c>
      <c r="D218" s="23">
        <v>100</v>
      </c>
      <c r="E218" s="23"/>
      <c r="F218" s="788">
        <f>SUMPRODUCT(H218:AA218,H$231:AA$231)/1000</f>
        <v>0</v>
      </c>
      <c r="G218" s="157"/>
      <c r="H218" s="795"/>
      <c r="I218" s="795"/>
      <c r="J218" s="795"/>
      <c r="K218" s="795"/>
      <c r="L218" s="795"/>
      <c r="M218" s="795"/>
      <c r="N218" s="795"/>
      <c r="O218" s="795"/>
      <c r="P218" s="795"/>
      <c r="Q218" s="795"/>
      <c r="R218" s="795"/>
      <c r="S218" s="795"/>
      <c r="T218" s="795"/>
      <c r="U218" s="795"/>
      <c r="V218" s="795"/>
      <c r="W218" s="795"/>
      <c r="X218" s="795"/>
      <c r="Y218" s="795"/>
      <c r="Z218" s="795"/>
      <c r="AA218" s="795"/>
    </row>
    <row r="219" spans="2:27" ht="18" customHeight="1">
      <c r="B219" s="1000"/>
      <c r="C219" s="46" t="s">
        <v>785</v>
      </c>
      <c r="D219" s="23">
        <v>120</v>
      </c>
      <c r="E219" s="23"/>
      <c r="F219" s="788">
        <f aca="true" t="shared" si="51" ref="F219:F227">SUMPRODUCT(H219:AA219,H$231:AA$231)/1000</f>
        <v>0</v>
      </c>
      <c r="G219" s="157"/>
      <c r="H219" s="795"/>
      <c r="I219" s="795"/>
      <c r="J219" s="795"/>
      <c r="K219" s="795"/>
      <c r="L219" s="795"/>
      <c r="M219" s="795"/>
      <c r="N219" s="795"/>
      <c r="O219" s="795"/>
      <c r="P219" s="795"/>
      <c r="Q219" s="795"/>
      <c r="R219" s="795"/>
      <c r="S219" s="795"/>
      <c r="T219" s="795"/>
      <c r="U219" s="795"/>
      <c r="V219" s="795"/>
      <c r="W219" s="795"/>
      <c r="X219" s="795"/>
      <c r="Y219" s="795"/>
      <c r="Z219" s="795"/>
      <c r="AA219" s="795"/>
    </row>
    <row r="220" spans="2:27" ht="18" customHeight="1">
      <c r="B220" s="1000"/>
      <c r="C220" s="29" t="s">
        <v>750</v>
      </c>
      <c r="D220" s="463">
        <v>200</v>
      </c>
      <c r="E220" s="463"/>
      <c r="F220" s="788">
        <f t="shared" si="51"/>
        <v>0</v>
      </c>
      <c r="G220" s="157"/>
      <c r="H220" s="795"/>
      <c r="I220" s="795"/>
      <c r="J220" s="795"/>
      <c r="K220" s="795"/>
      <c r="L220" s="795"/>
      <c r="M220" s="795"/>
      <c r="N220" s="795"/>
      <c r="O220" s="795"/>
      <c r="P220" s="795"/>
      <c r="Q220" s="795"/>
      <c r="R220" s="795"/>
      <c r="S220" s="795"/>
      <c r="T220" s="795"/>
      <c r="U220" s="795"/>
      <c r="V220" s="795"/>
      <c r="W220" s="795"/>
      <c r="X220" s="795"/>
      <c r="Y220" s="795"/>
      <c r="Z220" s="795"/>
      <c r="AA220" s="795"/>
    </row>
    <row r="221" spans="2:27" ht="18" customHeight="1">
      <c r="B221" s="1000"/>
      <c r="C221" s="15" t="s">
        <v>140</v>
      </c>
      <c r="D221" s="443"/>
      <c r="E221" s="443"/>
      <c r="F221" s="788">
        <f t="shared" si="51"/>
        <v>0</v>
      </c>
      <c r="G221" s="157"/>
      <c r="H221" s="795"/>
      <c r="I221" s="795"/>
      <c r="J221" s="795"/>
      <c r="K221" s="795"/>
      <c r="L221" s="795"/>
      <c r="M221" s="795"/>
      <c r="N221" s="795"/>
      <c r="O221" s="795"/>
      <c r="P221" s="795"/>
      <c r="Q221" s="795"/>
      <c r="R221" s="795"/>
      <c r="S221" s="795"/>
      <c r="T221" s="795"/>
      <c r="U221" s="795"/>
      <c r="V221" s="795"/>
      <c r="W221" s="795"/>
      <c r="X221" s="795"/>
      <c r="Y221" s="795"/>
      <c r="Z221" s="795"/>
      <c r="AA221" s="795"/>
    </row>
    <row r="222" spans="2:27" ht="18" customHeight="1">
      <c r="B222" s="1000"/>
      <c r="C222" s="27" t="s">
        <v>752</v>
      </c>
      <c r="D222" s="23">
        <v>200</v>
      </c>
      <c r="E222" s="23"/>
      <c r="F222" s="788">
        <f t="shared" si="51"/>
        <v>0</v>
      </c>
      <c r="G222" s="157"/>
      <c r="H222" s="795"/>
      <c r="I222" s="795"/>
      <c r="J222" s="795"/>
      <c r="K222" s="795"/>
      <c r="L222" s="795"/>
      <c r="M222" s="795"/>
      <c r="N222" s="795"/>
      <c r="O222" s="795"/>
      <c r="P222" s="795"/>
      <c r="Q222" s="795"/>
      <c r="R222" s="795"/>
      <c r="S222" s="795"/>
      <c r="T222" s="795"/>
      <c r="U222" s="795"/>
      <c r="V222" s="795"/>
      <c r="W222" s="795"/>
      <c r="X222" s="795"/>
      <c r="Y222" s="795"/>
      <c r="Z222" s="795"/>
      <c r="AA222" s="795"/>
    </row>
    <row r="223" spans="2:27" ht="18" customHeight="1">
      <c r="B223" s="1000"/>
      <c r="C223" s="226" t="s">
        <v>19</v>
      </c>
      <c r="D223" s="164">
        <v>30</v>
      </c>
      <c r="E223" s="164"/>
      <c r="F223" s="788">
        <f t="shared" si="51"/>
        <v>0</v>
      </c>
      <c r="G223" s="157"/>
      <c r="H223" s="795"/>
      <c r="I223" s="795"/>
      <c r="J223" s="795"/>
      <c r="K223" s="795"/>
      <c r="L223" s="795"/>
      <c r="M223" s="795"/>
      <c r="N223" s="795"/>
      <c r="O223" s="795"/>
      <c r="P223" s="795"/>
      <c r="Q223" s="795"/>
      <c r="R223" s="795"/>
      <c r="S223" s="795"/>
      <c r="T223" s="795"/>
      <c r="U223" s="795"/>
      <c r="V223" s="795"/>
      <c r="W223" s="795"/>
      <c r="X223" s="795"/>
      <c r="Y223" s="795"/>
      <c r="Z223" s="795"/>
      <c r="AA223" s="795"/>
    </row>
    <row r="224" spans="2:27" ht="18" customHeight="1">
      <c r="B224" s="1000"/>
      <c r="C224" s="460" t="s">
        <v>22</v>
      </c>
      <c r="D224" s="23">
        <v>40</v>
      </c>
      <c r="E224" s="23"/>
      <c r="F224" s="788">
        <f t="shared" si="51"/>
        <v>0</v>
      </c>
      <c r="G224" s="157"/>
      <c r="H224" s="795"/>
      <c r="I224" s="795"/>
      <c r="J224" s="795"/>
      <c r="K224" s="795"/>
      <c r="L224" s="795"/>
      <c r="M224" s="795"/>
      <c r="N224" s="795"/>
      <c r="O224" s="795"/>
      <c r="P224" s="795"/>
      <c r="Q224" s="795"/>
      <c r="R224" s="795"/>
      <c r="S224" s="795"/>
      <c r="T224" s="795"/>
      <c r="U224" s="795"/>
      <c r="V224" s="795"/>
      <c r="W224" s="795"/>
      <c r="X224" s="795"/>
      <c r="Y224" s="795"/>
      <c r="Z224" s="795"/>
      <c r="AA224" s="795"/>
    </row>
    <row r="225" spans="2:27" ht="18" customHeight="1">
      <c r="B225" s="1000"/>
      <c r="C225" s="1157" t="s">
        <v>683</v>
      </c>
      <c r="D225" s="1157"/>
      <c r="E225" s="851"/>
      <c r="F225" s="788">
        <f t="shared" si="51"/>
        <v>0</v>
      </c>
      <c r="G225" s="157"/>
      <c r="H225" s="795"/>
      <c r="I225" s="795"/>
      <c r="J225" s="795"/>
      <c r="K225" s="795"/>
      <c r="L225" s="795"/>
      <c r="M225" s="795"/>
      <c r="N225" s="795"/>
      <c r="O225" s="795"/>
      <c r="P225" s="795"/>
      <c r="Q225" s="795"/>
      <c r="R225" s="795"/>
      <c r="S225" s="795"/>
      <c r="T225" s="795"/>
      <c r="U225" s="795"/>
      <c r="V225" s="795"/>
      <c r="W225" s="795"/>
      <c r="X225" s="795"/>
      <c r="Y225" s="795"/>
      <c r="Z225" s="795"/>
      <c r="AA225" s="795"/>
    </row>
    <row r="226" spans="2:27" ht="18" customHeight="1">
      <c r="B226" s="1000"/>
      <c r="C226" s="27" t="s">
        <v>711</v>
      </c>
      <c r="D226" s="23">
        <v>125</v>
      </c>
      <c r="E226" s="23"/>
      <c r="F226" s="788">
        <f t="shared" si="51"/>
        <v>0</v>
      </c>
      <c r="G226" s="157"/>
      <c r="H226" s="795"/>
      <c r="I226" s="795"/>
      <c r="J226" s="795"/>
      <c r="K226" s="795"/>
      <c r="L226" s="795"/>
      <c r="M226" s="795"/>
      <c r="N226" s="795"/>
      <c r="O226" s="795"/>
      <c r="P226" s="795"/>
      <c r="Q226" s="795"/>
      <c r="R226" s="795"/>
      <c r="S226" s="795"/>
      <c r="T226" s="795"/>
      <c r="U226" s="795"/>
      <c r="V226" s="795"/>
      <c r="W226" s="795"/>
      <c r="X226" s="795"/>
      <c r="Y226" s="795"/>
      <c r="Z226" s="795"/>
      <c r="AA226" s="795"/>
    </row>
    <row r="227" spans="2:27" ht="15.75" customHeight="1">
      <c r="B227" s="1000"/>
      <c r="C227" s="49" t="s">
        <v>107</v>
      </c>
      <c r="D227" s="165">
        <v>130</v>
      </c>
      <c r="E227" s="165"/>
      <c r="F227" s="788">
        <f t="shared" si="51"/>
        <v>0</v>
      </c>
      <c r="G227" s="157"/>
      <c r="H227" s="795"/>
      <c r="I227" s="795"/>
      <c r="J227" s="795"/>
      <c r="K227" s="795"/>
      <c r="L227" s="795"/>
      <c r="M227" s="795"/>
      <c r="N227" s="795"/>
      <c r="O227" s="795"/>
      <c r="P227" s="795"/>
      <c r="Q227" s="795"/>
      <c r="R227" s="795"/>
      <c r="S227" s="795"/>
      <c r="T227" s="795"/>
      <c r="U227" s="795"/>
      <c r="V227" s="795"/>
      <c r="W227" s="795"/>
      <c r="X227" s="795"/>
      <c r="Y227" s="795"/>
      <c r="Z227" s="795"/>
      <c r="AA227" s="795"/>
    </row>
    <row r="228" spans="2:27" ht="18" customHeight="1">
      <c r="B228" s="1005" t="s">
        <v>189</v>
      </c>
      <c r="C228" s="993"/>
      <c r="D228" s="158"/>
      <c r="E228" s="158"/>
      <c r="F228" s="803">
        <f>SUM(F218:F227)</f>
        <v>0</v>
      </c>
      <c r="G228" s="157"/>
      <c r="H228" s="789">
        <f>SUM(H218:H227)</f>
        <v>0</v>
      </c>
      <c r="I228" s="789">
        <f aca="true" t="shared" si="52" ref="I228:AA228">SUM(I218:I227)</f>
        <v>0</v>
      </c>
      <c r="J228" s="789">
        <f t="shared" si="52"/>
        <v>0</v>
      </c>
      <c r="K228" s="789">
        <f t="shared" si="52"/>
        <v>0</v>
      </c>
      <c r="L228" s="789">
        <f t="shared" si="52"/>
        <v>0</v>
      </c>
      <c r="M228" s="789">
        <f t="shared" si="52"/>
        <v>0</v>
      </c>
      <c r="N228" s="789">
        <f t="shared" si="52"/>
        <v>0</v>
      </c>
      <c r="O228" s="789">
        <f t="shared" si="52"/>
        <v>0</v>
      </c>
      <c r="P228" s="789">
        <f t="shared" si="52"/>
        <v>0</v>
      </c>
      <c r="Q228" s="789">
        <f t="shared" si="52"/>
        <v>0</v>
      </c>
      <c r="R228" s="789">
        <f t="shared" si="52"/>
        <v>0</v>
      </c>
      <c r="S228" s="789">
        <f t="shared" si="52"/>
        <v>0</v>
      </c>
      <c r="T228" s="789">
        <f t="shared" si="52"/>
        <v>0</v>
      </c>
      <c r="U228" s="789">
        <f t="shared" si="52"/>
        <v>0</v>
      </c>
      <c r="V228" s="789">
        <f t="shared" si="52"/>
        <v>0</v>
      </c>
      <c r="W228" s="789">
        <f t="shared" si="52"/>
        <v>0</v>
      </c>
      <c r="X228" s="789">
        <f t="shared" si="52"/>
        <v>0</v>
      </c>
      <c r="Y228" s="789">
        <f t="shared" si="52"/>
        <v>0</v>
      </c>
      <c r="Z228" s="789">
        <f t="shared" si="52"/>
        <v>0</v>
      </c>
      <c r="AA228" s="789">
        <f t="shared" si="52"/>
        <v>0</v>
      </c>
    </row>
    <row r="229" spans="2:27" s="781" customFormat="1" ht="18" customHeight="1">
      <c r="B229" s="1182" t="s">
        <v>806</v>
      </c>
      <c r="C229" s="1183"/>
      <c r="D229" s="792"/>
      <c r="E229" s="852"/>
      <c r="F229" s="245" t="s">
        <v>805</v>
      </c>
      <c r="G229" s="245">
        <f>(H228*$D$65)/1000</f>
        <v>0</v>
      </c>
      <c r="H229" s="788">
        <f>(H228*$D$229)/1000</f>
        <v>0</v>
      </c>
      <c r="I229" s="788">
        <f>(I228*$D$229)/1000</f>
        <v>0</v>
      </c>
      <c r="J229" s="788">
        <f aca="true" t="shared" si="53" ref="J229:AA229">(J228*$D$229)/1000</f>
        <v>0</v>
      </c>
      <c r="K229" s="788">
        <f t="shared" si="53"/>
        <v>0</v>
      </c>
      <c r="L229" s="788">
        <f t="shared" si="53"/>
        <v>0</v>
      </c>
      <c r="M229" s="788">
        <f t="shared" si="53"/>
        <v>0</v>
      </c>
      <c r="N229" s="788">
        <f t="shared" si="53"/>
        <v>0</v>
      </c>
      <c r="O229" s="788">
        <f t="shared" si="53"/>
        <v>0</v>
      </c>
      <c r="P229" s="788">
        <f t="shared" si="53"/>
        <v>0</v>
      </c>
      <c r="Q229" s="788">
        <f t="shared" si="53"/>
        <v>0</v>
      </c>
      <c r="R229" s="788">
        <f t="shared" si="53"/>
        <v>0</v>
      </c>
      <c r="S229" s="788">
        <f t="shared" si="53"/>
        <v>0</v>
      </c>
      <c r="T229" s="788">
        <f t="shared" si="53"/>
        <v>0</v>
      </c>
      <c r="U229" s="788">
        <f t="shared" si="53"/>
        <v>0</v>
      </c>
      <c r="V229" s="788">
        <f t="shared" si="53"/>
        <v>0</v>
      </c>
      <c r="W229" s="788">
        <f t="shared" si="53"/>
        <v>0</v>
      </c>
      <c r="X229" s="788">
        <f t="shared" si="53"/>
        <v>0</v>
      </c>
      <c r="Y229" s="788">
        <f t="shared" si="53"/>
        <v>0</v>
      </c>
      <c r="Z229" s="788">
        <f t="shared" si="53"/>
        <v>0</v>
      </c>
      <c r="AA229" s="788">
        <f t="shared" si="53"/>
        <v>0</v>
      </c>
    </row>
    <row r="230" spans="2:27" s="781" customFormat="1" ht="18" customHeight="1">
      <c r="B230" s="1182" t="s">
        <v>807</v>
      </c>
      <c r="C230" s="1183"/>
      <c r="D230" s="792"/>
      <c r="E230" s="852"/>
      <c r="F230" s="245" t="s">
        <v>805</v>
      </c>
      <c r="G230" s="245">
        <f>(H228*$D$66)/1000</f>
        <v>0</v>
      </c>
      <c r="H230" s="788">
        <f>H216+H229</f>
        <v>0</v>
      </c>
      <c r="I230" s="788">
        <f aca="true" t="shared" si="54" ref="I230:AA230">I216+I229</f>
        <v>0</v>
      </c>
      <c r="J230" s="788">
        <f t="shared" si="54"/>
        <v>0</v>
      </c>
      <c r="K230" s="788">
        <f>K216+K229</f>
        <v>0</v>
      </c>
      <c r="L230" s="788">
        <f t="shared" si="54"/>
        <v>0</v>
      </c>
      <c r="M230" s="788">
        <f t="shared" si="54"/>
        <v>0</v>
      </c>
      <c r="N230" s="788">
        <f t="shared" si="54"/>
        <v>0</v>
      </c>
      <c r="O230" s="788">
        <f t="shared" si="54"/>
        <v>0</v>
      </c>
      <c r="P230" s="788">
        <f t="shared" si="54"/>
        <v>0</v>
      </c>
      <c r="Q230" s="788">
        <f t="shared" si="54"/>
        <v>0</v>
      </c>
      <c r="R230" s="788">
        <f t="shared" si="54"/>
        <v>0</v>
      </c>
      <c r="S230" s="788">
        <f t="shared" si="54"/>
        <v>0</v>
      </c>
      <c r="T230" s="788">
        <f t="shared" si="54"/>
        <v>0</v>
      </c>
      <c r="U230" s="788">
        <f t="shared" si="54"/>
        <v>0</v>
      </c>
      <c r="V230" s="788">
        <f t="shared" si="54"/>
        <v>0</v>
      </c>
      <c r="W230" s="788">
        <f t="shared" si="54"/>
        <v>0</v>
      </c>
      <c r="X230" s="788">
        <f t="shared" si="54"/>
        <v>0</v>
      </c>
      <c r="Y230" s="788">
        <f t="shared" si="54"/>
        <v>0</v>
      </c>
      <c r="Z230" s="788">
        <f t="shared" si="54"/>
        <v>0</v>
      </c>
      <c r="AA230" s="788">
        <f t="shared" si="54"/>
        <v>0</v>
      </c>
    </row>
    <row r="231" spans="2:27" s="781" customFormat="1" ht="27" customHeight="1">
      <c r="B231" s="1185" t="s">
        <v>267</v>
      </c>
      <c r="C231" s="1186"/>
      <c r="D231" s="782"/>
      <c r="E231" s="782"/>
      <c r="F231" s="245"/>
      <c r="G231" s="245"/>
      <c r="H231" s="804"/>
      <c r="I231" s="804"/>
      <c r="J231" s="804"/>
      <c r="K231" s="804"/>
      <c r="L231" s="804"/>
      <c r="M231" s="804"/>
      <c r="N231" s="804"/>
      <c r="O231" s="804"/>
      <c r="P231" s="804"/>
      <c r="Q231" s="804"/>
      <c r="R231" s="804"/>
      <c r="S231" s="804"/>
      <c r="T231" s="804"/>
      <c r="U231" s="804"/>
      <c r="V231" s="804"/>
      <c r="W231" s="804"/>
      <c r="X231" s="804"/>
      <c r="Y231" s="804"/>
      <c r="Z231" s="804"/>
      <c r="AA231" s="804"/>
    </row>
    <row r="232" spans="2:27" s="781" customFormat="1" ht="23.25" customHeight="1">
      <c r="B232" s="1185" t="s">
        <v>808</v>
      </c>
      <c r="C232" s="1186"/>
      <c r="D232" s="782"/>
      <c r="E232" s="782"/>
      <c r="F232" s="788">
        <f>SUM(H232:AA232)</f>
        <v>0</v>
      </c>
      <c r="G232" s="788">
        <f>H231*H230</f>
        <v>0</v>
      </c>
      <c r="H232" s="788">
        <f>H230*H231</f>
        <v>0</v>
      </c>
      <c r="I232" s="788">
        <f aca="true" t="shared" si="55" ref="I232:AA232">I230*I231</f>
        <v>0</v>
      </c>
      <c r="J232" s="788">
        <f t="shared" si="55"/>
        <v>0</v>
      </c>
      <c r="K232" s="788">
        <f t="shared" si="55"/>
        <v>0</v>
      </c>
      <c r="L232" s="788">
        <f t="shared" si="55"/>
        <v>0</v>
      </c>
      <c r="M232" s="788">
        <f t="shared" si="55"/>
        <v>0</v>
      </c>
      <c r="N232" s="788">
        <f t="shared" si="55"/>
        <v>0</v>
      </c>
      <c r="O232" s="788">
        <f t="shared" si="55"/>
        <v>0</v>
      </c>
      <c r="P232" s="788">
        <f t="shared" si="55"/>
        <v>0</v>
      </c>
      <c r="Q232" s="788">
        <f t="shared" si="55"/>
        <v>0</v>
      </c>
      <c r="R232" s="788">
        <f t="shared" si="55"/>
        <v>0</v>
      </c>
      <c r="S232" s="788">
        <f t="shared" si="55"/>
        <v>0</v>
      </c>
      <c r="T232" s="788">
        <f t="shared" si="55"/>
        <v>0</v>
      </c>
      <c r="U232" s="788">
        <f t="shared" si="55"/>
        <v>0</v>
      </c>
      <c r="V232" s="788">
        <f t="shared" si="55"/>
        <v>0</v>
      </c>
      <c r="W232" s="788">
        <f t="shared" si="55"/>
        <v>0</v>
      </c>
      <c r="X232" s="788">
        <f t="shared" si="55"/>
        <v>0</v>
      </c>
      <c r="Y232" s="788">
        <f t="shared" si="55"/>
        <v>0</v>
      </c>
      <c r="Z232" s="788">
        <f t="shared" si="55"/>
        <v>0</v>
      </c>
      <c r="AA232" s="788">
        <f t="shared" si="55"/>
        <v>0</v>
      </c>
    </row>
    <row r="233" spans="2:27" ht="27.75" customHeight="1">
      <c r="B233" s="1002" t="s">
        <v>191</v>
      </c>
      <c r="C233" s="1003"/>
      <c r="D233" s="1003"/>
      <c r="E233" s="1003"/>
      <c r="F233" s="1003"/>
      <c r="G233" s="1003"/>
      <c r="H233" s="1003"/>
      <c r="I233" s="1003"/>
      <c r="J233" s="1003"/>
      <c r="K233" s="1003"/>
      <c r="L233" s="1003"/>
      <c r="M233" s="1003"/>
      <c r="N233" s="1003"/>
      <c r="O233" s="1003"/>
      <c r="P233" s="1003"/>
      <c r="Q233" s="1003"/>
      <c r="R233" s="1003"/>
      <c r="S233" s="1003"/>
      <c r="T233" s="1003"/>
      <c r="U233" s="1003"/>
      <c r="V233" s="1003"/>
      <c r="W233" s="1003"/>
      <c r="X233" s="1003"/>
      <c r="Y233" s="1003"/>
      <c r="Z233" s="1003"/>
      <c r="AA233" s="1003"/>
    </row>
    <row r="234" spans="2:27" ht="27" customHeight="1">
      <c r="B234" s="1184"/>
      <c r="C234" s="1184"/>
      <c r="D234" s="1184"/>
      <c r="E234" s="1184"/>
      <c r="F234" s="1184"/>
      <c r="G234" s="1184"/>
      <c r="H234" s="1184"/>
      <c r="I234" s="1184"/>
      <c r="J234" s="1184"/>
      <c r="K234" s="1184"/>
      <c r="L234" s="1184"/>
      <c r="M234" s="1184"/>
      <c r="N234" s="1184"/>
      <c r="O234" s="1184"/>
      <c r="P234" s="1184"/>
      <c r="Q234" s="1184"/>
      <c r="R234" s="1184"/>
      <c r="S234" s="1184"/>
      <c r="T234" s="1184"/>
      <c r="U234" s="1184"/>
      <c r="V234" s="1184"/>
      <c r="W234" s="1184"/>
      <c r="X234" s="1184"/>
      <c r="Y234" s="1184"/>
      <c r="Z234" s="1184"/>
      <c r="AA234" s="1184"/>
    </row>
    <row r="235" spans="2:27" ht="18" customHeight="1" thickBot="1">
      <c r="B235" s="1021" t="s">
        <v>224</v>
      </c>
      <c r="C235" s="1022"/>
      <c r="D235" s="1022"/>
      <c r="E235" s="1022"/>
      <c r="F235" s="1022"/>
      <c r="G235" s="1022"/>
      <c r="H235" s="1022"/>
      <c r="I235" s="1022"/>
      <c r="J235" s="1022"/>
      <c r="K235" s="1022"/>
      <c r="L235" s="1022"/>
      <c r="M235" s="1022"/>
      <c r="N235" s="1022"/>
      <c r="O235" s="1022"/>
      <c r="P235" s="1022"/>
      <c r="Q235" s="1022"/>
      <c r="R235" s="1022"/>
      <c r="S235" s="1022"/>
      <c r="T235" s="1022"/>
      <c r="U235" s="1022"/>
      <c r="V235" s="1022"/>
      <c r="W235" s="1022"/>
      <c r="X235" s="1022"/>
      <c r="Y235" s="1022"/>
      <c r="Z235" s="1022"/>
      <c r="AA235" s="1022"/>
    </row>
    <row r="236" spans="2:27" ht="25.5" customHeight="1">
      <c r="B236" s="1024" t="s">
        <v>166</v>
      </c>
      <c r="C236" s="1025"/>
      <c r="D236" s="1027" t="s">
        <v>167</v>
      </c>
      <c r="E236" s="849"/>
      <c r="F236" s="1187" t="s">
        <v>168</v>
      </c>
      <c r="G236" s="778"/>
      <c r="H236" s="1015" t="s">
        <v>169</v>
      </c>
      <c r="I236" s="1016"/>
      <c r="J236" s="1016"/>
      <c r="K236" s="1016"/>
      <c r="L236" s="1016"/>
      <c r="M236" s="1016"/>
      <c r="N236" s="1016"/>
      <c r="O236" s="1016"/>
      <c r="P236" s="1016"/>
      <c r="Q236" s="1016"/>
      <c r="R236" s="1016"/>
      <c r="S236" s="1016"/>
      <c r="T236" s="1016"/>
      <c r="U236" s="1016"/>
      <c r="V236" s="1016"/>
      <c r="W236" s="1016"/>
      <c r="X236" s="1016"/>
      <c r="Y236" s="1016"/>
      <c r="Z236" s="1016"/>
      <c r="AA236" s="1016"/>
    </row>
    <row r="237" spans="2:27" ht="84" customHeight="1">
      <c r="B237" s="1026"/>
      <c r="C237" s="1010"/>
      <c r="D237" s="1012"/>
      <c r="E237" s="848"/>
      <c r="F237" s="1188"/>
      <c r="G237" s="777"/>
      <c r="H237" s="175" t="s">
        <v>62</v>
      </c>
      <c r="I237" s="175" t="s">
        <v>75</v>
      </c>
      <c r="J237" s="774" t="s">
        <v>257</v>
      </c>
      <c r="K237" s="774" t="s">
        <v>41</v>
      </c>
      <c r="L237" s="175" t="s">
        <v>247</v>
      </c>
      <c r="M237" s="176" t="s">
        <v>798</v>
      </c>
      <c r="N237" s="176" t="s">
        <v>182</v>
      </c>
      <c r="O237" s="177" t="s">
        <v>15</v>
      </c>
      <c r="P237" s="176" t="s">
        <v>172</v>
      </c>
      <c r="Q237" s="176" t="s">
        <v>799</v>
      </c>
      <c r="R237" s="176" t="s">
        <v>193</v>
      </c>
      <c r="S237" s="155" t="s">
        <v>181</v>
      </c>
      <c r="T237" s="176"/>
      <c r="U237" s="155"/>
      <c r="V237" s="176"/>
      <c r="W237" s="176"/>
      <c r="X237" s="155"/>
      <c r="Y237" s="155"/>
      <c r="AA237" s="155"/>
    </row>
    <row r="238" spans="2:27" ht="18" customHeight="1">
      <c r="B238" s="1018" t="s">
        <v>183</v>
      </c>
      <c r="C238" s="1154" t="s">
        <v>677</v>
      </c>
      <c r="D238" s="1156"/>
      <c r="E238" s="850"/>
      <c r="F238" s="245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</row>
    <row r="239" spans="2:27" ht="18" customHeight="1">
      <c r="B239" s="1019"/>
      <c r="C239" s="27" t="s">
        <v>658</v>
      </c>
      <c r="D239" s="457" t="s">
        <v>558</v>
      </c>
      <c r="E239" s="457"/>
      <c r="F239" s="788">
        <f>SUMPRODUCT(H239:AA239,H$231:AA$231)/1000</f>
        <v>0</v>
      </c>
      <c r="G239" s="157"/>
      <c r="H239" s="795"/>
      <c r="I239" s="795"/>
      <c r="J239" s="795"/>
      <c r="K239" s="795"/>
      <c r="L239" s="795"/>
      <c r="M239" s="795"/>
      <c r="N239" s="795"/>
      <c r="O239" s="795"/>
      <c r="P239" s="795"/>
      <c r="Q239" s="795"/>
      <c r="R239" s="795"/>
      <c r="S239" s="795"/>
      <c r="T239" s="795"/>
      <c r="U239" s="795"/>
      <c r="V239" s="795"/>
      <c r="W239" s="795"/>
      <c r="X239" s="795"/>
      <c r="Y239" s="795"/>
      <c r="Z239" s="795"/>
      <c r="AA239" s="795"/>
    </row>
    <row r="240" spans="2:27" ht="33.75" customHeight="1">
      <c r="B240" s="1019"/>
      <c r="C240" s="49" t="s">
        <v>758</v>
      </c>
      <c r="D240" s="164" t="s">
        <v>759</v>
      </c>
      <c r="E240" s="164"/>
      <c r="F240" s="788">
        <f aca="true" t="shared" si="56" ref="F240:F245">SUMPRODUCT(H240:AA240,H$231:AA$231)/1000</f>
        <v>0</v>
      </c>
      <c r="G240" s="157"/>
      <c r="H240" s="795"/>
      <c r="I240" s="795"/>
      <c r="J240" s="795"/>
      <c r="K240" s="795"/>
      <c r="L240" s="795"/>
      <c r="M240" s="795"/>
      <c r="N240" s="795"/>
      <c r="O240" s="795"/>
      <c r="P240" s="795"/>
      <c r="Q240" s="795"/>
      <c r="R240" s="795"/>
      <c r="S240" s="795"/>
      <c r="T240" s="795"/>
      <c r="U240" s="795"/>
      <c r="V240" s="795"/>
      <c r="W240" s="795"/>
      <c r="X240" s="795"/>
      <c r="Y240" s="795"/>
      <c r="Z240" s="795"/>
      <c r="AA240" s="795"/>
    </row>
    <row r="241" spans="2:27" ht="18" customHeight="1">
      <c r="B241" s="1019"/>
      <c r="C241" s="27" t="s">
        <v>198</v>
      </c>
      <c r="D241" s="23">
        <v>200</v>
      </c>
      <c r="E241" s="23"/>
      <c r="F241" s="788">
        <f t="shared" si="56"/>
        <v>0</v>
      </c>
      <c r="G241" s="157"/>
      <c r="H241" s="795"/>
      <c r="I241" s="795"/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5"/>
      <c r="X241" s="795"/>
      <c r="Y241" s="795"/>
      <c r="Z241" s="795"/>
      <c r="AA241" s="795"/>
    </row>
    <row r="242" spans="2:27" ht="18" customHeight="1">
      <c r="B242" s="1019"/>
      <c r="C242" s="49" t="s">
        <v>514</v>
      </c>
      <c r="D242" s="165">
        <v>100</v>
      </c>
      <c r="E242" s="165"/>
      <c r="F242" s="788">
        <f t="shared" si="56"/>
        <v>0</v>
      </c>
      <c r="G242" s="157"/>
      <c r="H242" s="795"/>
      <c r="I242" s="795"/>
      <c r="J242" s="795"/>
      <c r="K242" s="795"/>
      <c r="L242" s="795"/>
      <c r="M242" s="795"/>
      <c r="N242" s="795"/>
      <c r="O242" s="795"/>
      <c r="P242" s="795"/>
      <c r="Q242" s="795"/>
      <c r="R242" s="795"/>
      <c r="S242" s="795"/>
      <c r="T242" s="795"/>
      <c r="U242" s="795"/>
      <c r="V242" s="795"/>
      <c r="W242" s="795"/>
      <c r="X242" s="795"/>
      <c r="Y242" s="795"/>
      <c r="Z242" s="795"/>
      <c r="AA242" s="795"/>
    </row>
    <row r="243" spans="2:27" ht="18" customHeight="1">
      <c r="B243" s="1019"/>
      <c r="C243" s="1154" t="s">
        <v>683</v>
      </c>
      <c r="D243" s="1156"/>
      <c r="E243" s="850"/>
      <c r="F243" s="788">
        <f t="shared" si="56"/>
        <v>0</v>
      </c>
      <c r="G243" s="157"/>
      <c r="H243" s="795"/>
      <c r="I243" s="795"/>
      <c r="J243" s="795"/>
      <c r="K243" s="795"/>
      <c r="L243" s="795"/>
      <c r="M243" s="795"/>
      <c r="N243" s="795"/>
      <c r="O243" s="795"/>
      <c r="P243" s="795"/>
      <c r="Q243" s="795"/>
      <c r="R243" s="795"/>
      <c r="S243" s="795"/>
      <c r="T243" s="795"/>
      <c r="U243" s="795"/>
      <c r="V243" s="795"/>
      <c r="W243" s="795"/>
      <c r="X243" s="795"/>
      <c r="Y243" s="795"/>
      <c r="Z243" s="795"/>
      <c r="AA243" s="795"/>
    </row>
    <row r="244" spans="2:27" ht="27.75" customHeight="1">
      <c r="B244" s="1019"/>
      <c r="C244" s="224" t="s">
        <v>685</v>
      </c>
      <c r="D244" s="463">
        <v>70</v>
      </c>
      <c r="E244" s="463"/>
      <c r="F244" s="788">
        <f t="shared" si="56"/>
        <v>0</v>
      </c>
      <c r="G244" s="157"/>
      <c r="H244" s="795"/>
      <c r="I244" s="795"/>
      <c r="J244" s="795"/>
      <c r="K244" s="795"/>
      <c r="L244" s="795"/>
      <c r="M244" s="795"/>
      <c r="N244" s="795"/>
      <c r="O244" s="795"/>
      <c r="P244" s="795"/>
      <c r="Q244" s="795"/>
      <c r="R244" s="795"/>
      <c r="S244" s="795"/>
      <c r="T244" s="795"/>
      <c r="U244" s="795"/>
      <c r="V244" s="795"/>
      <c r="W244" s="795"/>
      <c r="X244" s="795"/>
      <c r="Y244" s="795"/>
      <c r="Z244" s="795"/>
      <c r="AA244" s="795"/>
    </row>
    <row r="245" spans="2:27" ht="18" customHeight="1">
      <c r="B245" s="1019"/>
      <c r="C245" s="34" t="s">
        <v>762</v>
      </c>
      <c r="D245" s="164">
        <v>200</v>
      </c>
      <c r="E245" s="164"/>
      <c r="F245" s="788">
        <f t="shared" si="56"/>
        <v>0</v>
      </c>
      <c r="G245" s="157"/>
      <c r="H245" s="795"/>
      <c r="I245" s="795"/>
      <c r="J245" s="795"/>
      <c r="K245" s="795"/>
      <c r="L245" s="795"/>
      <c r="M245" s="795"/>
      <c r="N245" s="795"/>
      <c r="O245" s="795"/>
      <c r="P245" s="795"/>
      <c r="Q245" s="795"/>
      <c r="R245" s="795"/>
      <c r="S245" s="795"/>
      <c r="T245" s="795"/>
      <c r="U245" s="795"/>
      <c r="V245" s="795"/>
      <c r="W245" s="795"/>
      <c r="X245" s="795"/>
      <c r="Y245" s="795"/>
      <c r="Z245" s="795"/>
      <c r="AA245" s="795"/>
    </row>
    <row r="246" spans="2:27" ht="24" customHeight="1">
      <c r="B246" s="1005" t="s">
        <v>186</v>
      </c>
      <c r="C246" s="993"/>
      <c r="D246" s="158"/>
      <c r="E246" s="158"/>
      <c r="F246" s="803">
        <f>SUM(F239:F245)</f>
        <v>0</v>
      </c>
      <c r="G246" s="157">
        <f>SUM(G236:G245)</f>
        <v>0</v>
      </c>
      <c r="H246" s="789">
        <f>SUM(H239:H245)</f>
        <v>0</v>
      </c>
      <c r="I246" s="789">
        <f aca="true" t="shared" si="57" ref="I246:AA246">SUM(I239:I245)</f>
        <v>0</v>
      </c>
      <c r="J246" s="789">
        <f>SUM(J239:J245)</f>
        <v>0</v>
      </c>
      <c r="K246" s="789">
        <f t="shared" si="57"/>
        <v>0</v>
      </c>
      <c r="L246" s="789">
        <f t="shared" si="57"/>
        <v>0</v>
      </c>
      <c r="M246" s="789">
        <f t="shared" si="57"/>
        <v>0</v>
      </c>
      <c r="N246" s="789">
        <f t="shared" si="57"/>
        <v>0</v>
      </c>
      <c r="O246" s="789">
        <f t="shared" si="57"/>
        <v>0</v>
      </c>
      <c r="P246" s="789">
        <f t="shared" si="57"/>
        <v>0</v>
      </c>
      <c r="Q246" s="789">
        <f t="shared" si="57"/>
        <v>0</v>
      </c>
      <c r="R246" s="789">
        <f t="shared" si="57"/>
        <v>0</v>
      </c>
      <c r="S246" s="789">
        <f t="shared" si="57"/>
        <v>0</v>
      </c>
      <c r="T246" s="789">
        <f t="shared" si="57"/>
        <v>0</v>
      </c>
      <c r="U246" s="789">
        <f t="shared" si="57"/>
        <v>0</v>
      </c>
      <c r="V246" s="789">
        <f t="shared" si="57"/>
        <v>0</v>
      </c>
      <c r="W246" s="789">
        <f t="shared" si="57"/>
        <v>0</v>
      </c>
      <c r="X246" s="789">
        <f t="shared" si="57"/>
        <v>0</v>
      </c>
      <c r="Y246" s="789">
        <f t="shared" si="57"/>
        <v>0</v>
      </c>
      <c r="Z246" s="789">
        <f t="shared" si="57"/>
        <v>0</v>
      </c>
      <c r="AA246" s="789">
        <f t="shared" si="57"/>
        <v>0</v>
      </c>
    </row>
    <row r="247" spans="2:27" s="781" customFormat="1" ht="21" customHeight="1">
      <c r="B247" s="1182" t="s">
        <v>806</v>
      </c>
      <c r="C247" s="1183"/>
      <c r="D247" s="792"/>
      <c r="E247" s="852"/>
      <c r="F247" s="788" t="s">
        <v>805</v>
      </c>
      <c r="G247" s="245"/>
      <c r="H247" s="788">
        <f>(H246*$D$247)/1000</f>
        <v>0</v>
      </c>
      <c r="I247" s="788">
        <f aca="true" t="shared" si="58" ref="I247:AA247">(I246*$D$247)/1000</f>
        <v>0</v>
      </c>
      <c r="J247" s="788">
        <f t="shared" si="58"/>
        <v>0</v>
      </c>
      <c r="K247" s="788">
        <f t="shared" si="58"/>
        <v>0</v>
      </c>
      <c r="L247" s="788">
        <f t="shared" si="58"/>
        <v>0</v>
      </c>
      <c r="M247" s="788">
        <f t="shared" si="58"/>
        <v>0</v>
      </c>
      <c r="N247" s="788">
        <f t="shared" si="58"/>
        <v>0</v>
      </c>
      <c r="O247" s="788">
        <f t="shared" si="58"/>
        <v>0</v>
      </c>
      <c r="P247" s="788">
        <f t="shared" si="58"/>
        <v>0</v>
      </c>
      <c r="Q247" s="788">
        <f t="shared" si="58"/>
        <v>0</v>
      </c>
      <c r="R247" s="788">
        <f t="shared" si="58"/>
        <v>0</v>
      </c>
      <c r="S247" s="788">
        <f t="shared" si="58"/>
        <v>0</v>
      </c>
      <c r="T247" s="788">
        <f t="shared" si="58"/>
        <v>0</v>
      </c>
      <c r="U247" s="788">
        <f t="shared" si="58"/>
        <v>0</v>
      </c>
      <c r="V247" s="788">
        <f t="shared" si="58"/>
        <v>0</v>
      </c>
      <c r="W247" s="788">
        <f t="shared" si="58"/>
        <v>0</v>
      </c>
      <c r="X247" s="788">
        <f t="shared" si="58"/>
        <v>0</v>
      </c>
      <c r="Y247" s="788">
        <f t="shared" si="58"/>
        <v>0</v>
      </c>
      <c r="Z247" s="788">
        <f t="shared" si="58"/>
        <v>0</v>
      </c>
      <c r="AA247" s="788">
        <f t="shared" si="58"/>
        <v>0</v>
      </c>
    </row>
    <row r="248" spans="2:27" ht="18" customHeight="1">
      <c r="B248" s="1031" t="s">
        <v>188</v>
      </c>
      <c r="C248" s="1157" t="s">
        <v>677</v>
      </c>
      <c r="D248" s="1157"/>
      <c r="E248" s="851"/>
      <c r="F248" s="831"/>
      <c r="G248" s="157"/>
      <c r="H248" s="832"/>
      <c r="I248" s="832"/>
      <c r="J248" s="832"/>
      <c r="K248" s="832"/>
      <c r="L248" s="832"/>
      <c r="M248" s="832"/>
      <c r="N248" s="832"/>
      <c r="O248" s="832"/>
      <c r="P248" s="832"/>
      <c r="Q248" s="832"/>
      <c r="R248" s="832"/>
      <c r="S248" s="832"/>
      <c r="T248" s="832"/>
      <c r="U248" s="832"/>
      <c r="V248" s="832"/>
      <c r="W248" s="832"/>
      <c r="X248" s="832"/>
      <c r="Y248" s="832"/>
      <c r="Z248" s="832"/>
      <c r="AA248" s="832"/>
    </row>
    <row r="249" spans="2:27" ht="18" customHeight="1">
      <c r="B249" s="1000"/>
      <c r="C249" s="27" t="s">
        <v>162</v>
      </c>
      <c r="D249" s="457" t="s">
        <v>679</v>
      </c>
      <c r="E249" s="457"/>
      <c r="F249" s="788">
        <f>SUMPRODUCT(H249:AA249,H$231:AA$231)/1000</f>
        <v>0</v>
      </c>
      <c r="G249" s="157"/>
      <c r="H249" s="795"/>
      <c r="I249" s="795"/>
      <c r="J249" s="795"/>
      <c r="K249" s="795"/>
      <c r="L249" s="795"/>
      <c r="M249" s="795"/>
      <c r="N249" s="795"/>
      <c r="O249" s="795"/>
      <c r="P249" s="795"/>
      <c r="Q249" s="795"/>
      <c r="R249" s="795"/>
      <c r="S249" s="795"/>
      <c r="T249" s="795"/>
      <c r="U249" s="795"/>
      <c r="V249" s="795"/>
      <c r="W249" s="795"/>
      <c r="X249" s="795"/>
      <c r="Y249" s="795"/>
      <c r="Z249" s="795"/>
      <c r="AA249" s="795"/>
    </row>
    <row r="250" spans="2:27" ht="35.25" customHeight="1">
      <c r="B250" s="1000"/>
      <c r="C250" s="46" t="s">
        <v>758</v>
      </c>
      <c r="D250" s="23" t="s">
        <v>760</v>
      </c>
      <c r="E250" s="23"/>
      <c r="F250" s="788">
        <f aca="true" t="shared" si="59" ref="F250:F256">SUMPRODUCT(H250:AA250,H$231:AA$231)/1000</f>
        <v>0</v>
      </c>
      <c r="G250" s="157"/>
      <c r="H250" s="795"/>
      <c r="I250" s="795"/>
      <c r="J250" s="795"/>
      <c r="K250" s="795"/>
      <c r="L250" s="795"/>
      <c r="M250" s="795"/>
      <c r="N250" s="795"/>
      <c r="O250" s="795"/>
      <c r="P250" s="795"/>
      <c r="Q250" s="795"/>
      <c r="R250" s="795"/>
      <c r="S250" s="795"/>
      <c r="T250" s="795"/>
      <c r="U250" s="795"/>
      <c r="V250" s="795"/>
      <c r="W250" s="795"/>
      <c r="X250" s="795"/>
      <c r="Y250" s="795"/>
      <c r="Z250" s="795"/>
      <c r="AA250" s="795"/>
    </row>
    <row r="251" spans="2:27" ht="18" customHeight="1">
      <c r="B251" s="1000"/>
      <c r="C251" s="27" t="s">
        <v>198</v>
      </c>
      <c r="D251" s="23">
        <v>200</v>
      </c>
      <c r="E251" s="23"/>
      <c r="F251" s="788">
        <f t="shared" si="59"/>
        <v>0</v>
      </c>
      <c r="G251" s="157"/>
      <c r="H251" s="795"/>
      <c r="I251" s="795"/>
      <c r="J251" s="795"/>
      <c r="K251" s="795"/>
      <c r="L251" s="795"/>
      <c r="M251" s="795"/>
      <c r="N251" s="795"/>
      <c r="O251" s="795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</row>
    <row r="252" spans="2:27" ht="18" customHeight="1">
      <c r="B252" s="1000"/>
      <c r="C252" s="226" t="s">
        <v>19</v>
      </c>
      <c r="D252" s="164">
        <v>20</v>
      </c>
      <c r="E252" s="164"/>
      <c r="F252" s="788">
        <f t="shared" si="59"/>
        <v>0</v>
      </c>
      <c r="G252" s="157"/>
      <c r="H252" s="795"/>
      <c r="I252" s="795"/>
      <c r="J252" s="795"/>
      <c r="K252" s="795"/>
      <c r="L252" s="795"/>
      <c r="M252" s="795"/>
      <c r="N252" s="795"/>
      <c r="O252" s="795"/>
      <c r="P252" s="795"/>
      <c r="Q252" s="795"/>
      <c r="R252" s="795"/>
      <c r="S252" s="795"/>
      <c r="T252" s="795"/>
      <c r="U252" s="795"/>
      <c r="V252" s="795"/>
      <c r="W252" s="795"/>
      <c r="X252" s="795"/>
      <c r="Y252" s="795"/>
      <c r="Z252" s="795"/>
      <c r="AA252" s="795"/>
    </row>
    <row r="253" spans="2:27" ht="18" customHeight="1">
      <c r="B253" s="1000"/>
      <c r="C253" s="460" t="s">
        <v>22</v>
      </c>
      <c r="D253" s="23">
        <v>20</v>
      </c>
      <c r="E253" s="23"/>
      <c r="F253" s="788">
        <f t="shared" si="59"/>
        <v>0</v>
      </c>
      <c r="G253" s="157"/>
      <c r="H253" s="795"/>
      <c r="I253" s="795"/>
      <c r="J253" s="795"/>
      <c r="K253" s="795"/>
      <c r="L253" s="795"/>
      <c r="M253" s="795"/>
      <c r="N253" s="795"/>
      <c r="O253" s="795"/>
      <c r="P253" s="795"/>
      <c r="Q253" s="795"/>
      <c r="R253" s="795"/>
      <c r="S253" s="795"/>
      <c r="T253" s="795"/>
      <c r="U253" s="795"/>
      <c r="V253" s="795"/>
      <c r="W253" s="795"/>
      <c r="X253" s="795"/>
      <c r="Y253" s="795"/>
      <c r="Z253" s="795"/>
      <c r="AA253" s="795"/>
    </row>
    <row r="254" spans="2:27" ht="18" customHeight="1">
      <c r="B254" s="1000"/>
      <c r="C254" s="1157" t="s">
        <v>683</v>
      </c>
      <c r="D254" s="1157"/>
      <c r="E254" s="851"/>
      <c r="F254" s="788">
        <f t="shared" si="59"/>
        <v>0</v>
      </c>
      <c r="G254" s="157"/>
      <c r="H254" s="795"/>
      <c r="I254" s="795"/>
      <c r="J254" s="795"/>
      <c r="K254" s="795"/>
      <c r="L254" s="795"/>
      <c r="M254" s="795"/>
      <c r="N254" s="795"/>
      <c r="O254" s="795"/>
      <c r="P254" s="795"/>
      <c r="Q254" s="795"/>
      <c r="R254" s="795"/>
      <c r="S254" s="795"/>
      <c r="T254" s="795"/>
      <c r="U254" s="795"/>
      <c r="V254" s="795"/>
      <c r="W254" s="795"/>
      <c r="X254" s="795"/>
      <c r="Y254" s="795"/>
      <c r="Z254" s="795"/>
      <c r="AA254" s="795"/>
    </row>
    <row r="255" spans="2:27" ht="25.5">
      <c r="B255" s="1000"/>
      <c r="C255" s="224" t="s">
        <v>685</v>
      </c>
      <c r="D255" s="463">
        <v>80</v>
      </c>
      <c r="E255" s="463"/>
      <c r="F255" s="788">
        <f t="shared" si="59"/>
        <v>0</v>
      </c>
      <c r="G255" s="157"/>
      <c r="H255" s="795"/>
      <c r="I255" s="795"/>
      <c r="J255" s="795"/>
      <c r="K255" s="795"/>
      <c r="L255" s="795"/>
      <c r="M255" s="795"/>
      <c r="N255" s="795"/>
      <c r="O255" s="795"/>
      <c r="P255" s="795"/>
      <c r="Q255" s="795"/>
      <c r="R255" s="795"/>
      <c r="S255" s="795"/>
      <c r="T255" s="795"/>
      <c r="U255" s="795"/>
      <c r="V255" s="795"/>
      <c r="W255" s="795"/>
      <c r="X255" s="795"/>
      <c r="Y255" s="795"/>
      <c r="Z255" s="795"/>
      <c r="AA255" s="795"/>
    </row>
    <row r="256" spans="2:27" ht="18" customHeight="1">
      <c r="B256" s="1000"/>
      <c r="C256" s="34" t="s">
        <v>762</v>
      </c>
      <c r="D256" s="206">
        <v>200</v>
      </c>
      <c r="E256" s="206"/>
      <c r="F256" s="788">
        <f t="shared" si="59"/>
        <v>0</v>
      </c>
      <c r="G256" s="157"/>
      <c r="H256" s="795"/>
      <c r="I256" s="795"/>
      <c r="J256" s="795"/>
      <c r="K256" s="795"/>
      <c r="L256" s="795"/>
      <c r="M256" s="795"/>
      <c r="N256" s="795"/>
      <c r="O256" s="795"/>
      <c r="P256" s="795"/>
      <c r="Q256" s="795"/>
      <c r="R256" s="795"/>
      <c r="S256" s="795"/>
      <c r="T256" s="795"/>
      <c r="U256" s="795"/>
      <c r="V256" s="795"/>
      <c r="W256" s="795"/>
      <c r="X256" s="795"/>
      <c r="Y256" s="795"/>
      <c r="Z256" s="795"/>
      <c r="AA256" s="795"/>
    </row>
    <row r="257" spans="2:27" ht="18" customHeight="1">
      <c r="B257" s="1005" t="s">
        <v>189</v>
      </c>
      <c r="C257" s="993"/>
      <c r="D257" s="158"/>
      <c r="E257" s="158"/>
      <c r="F257" s="803">
        <f>SUM(F249:F256)</f>
        <v>0</v>
      </c>
      <c r="G257" s="157"/>
      <c r="H257" s="789">
        <f>SUM(H249:H256)</f>
        <v>0</v>
      </c>
      <c r="I257" s="789">
        <f aca="true" t="shared" si="60" ref="I257:AA257">SUM(I249:I256)</f>
        <v>0</v>
      </c>
      <c r="J257" s="789">
        <f t="shared" si="60"/>
        <v>0</v>
      </c>
      <c r="K257" s="789">
        <f t="shared" si="60"/>
        <v>0</v>
      </c>
      <c r="L257" s="789">
        <f t="shared" si="60"/>
        <v>0</v>
      </c>
      <c r="M257" s="789">
        <f t="shared" si="60"/>
        <v>0</v>
      </c>
      <c r="N257" s="789">
        <f t="shared" si="60"/>
        <v>0</v>
      </c>
      <c r="O257" s="789">
        <f t="shared" si="60"/>
        <v>0</v>
      </c>
      <c r="P257" s="789">
        <f t="shared" si="60"/>
        <v>0</v>
      </c>
      <c r="Q257" s="789">
        <f t="shared" si="60"/>
        <v>0</v>
      </c>
      <c r="R257" s="789">
        <f t="shared" si="60"/>
        <v>0</v>
      </c>
      <c r="S257" s="789">
        <f t="shared" si="60"/>
        <v>0</v>
      </c>
      <c r="T257" s="789">
        <f t="shared" si="60"/>
        <v>0</v>
      </c>
      <c r="U257" s="789">
        <f t="shared" si="60"/>
        <v>0</v>
      </c>
      <c r="V257" s="789">
        <f t="shared" si="60"/>
        <v>0</v>
      </c>
      <c r="W257" s="789">
        <f t="shared" si="60"/>
        <v>0</v>
      </c>
      <c r="X257" s="789">
        <f t="shared" si="60"/>
        <v>0</v>
      </c>
      <c r="Y257" s="789">
        <f t="shared" si="60"/>
        <v>0</v>
      </c>
      <c r="Z257" s="789">
        <f t="shared" si="60"/>
        <v>0</v>
      </c>
      <c r="AA257" s="789">
        <f t="shared" si="60"/>
        <v>0</v>
      </c>
    </row>
    <row r="258" spans="2:27" s="781" customFormat="1" ht="18" customHeight="1">
      <c r="B258" s="1182" t="s">
        <v>806</v>
      </c>
      <c r="C258" s="1183"/>
      <c r="D258" s="792"/>
      <c r="E258" s="852"/>
      <c r="F258" s="245" t="s">
        <v>805</v>
      </c>
      <c r="G258" s="245">
        <f>(H257*$D$65)/1000</f>
        <v>0</v>
      </c>
      <c r="H258" s="788">
        <f>(H257*$D$258)/1000</f>
        <v>0</v>
      </c>
      <c r="I258" s="788">
        <f>(I257*$D$258)/1000</f>
        <v>0</v>
      </c>
      <c r="J258" s="788">
        <f aca="true" t="shared" si="61" ref="J258:AA258">(J257*$D$258)/1000</f>
        <v>0</v>
      </c>
      <c r="K258" s="788">
        <f t="shared" si="61"/>
        <v>0</v>
      </c>
      <c r="L258" s="788">
        <f t="shared" si="61"/>
        <v>0</v>
      </c>
      <c r="M258" s="788">
        <f t="shared" si="61"/>
        <v>0</v>
      </c>
      <c r="N258" s="788">
        <f t="shared" si="61"/>
        <v>0</v>
      </c>
      <c r="O258" s="788">
        <f t="shared" si="61"/>
        <v>0</v>
      </c>
      <c r="P258" s="788">
        <f t="shared" si="61"/>
        <v>0</v>
      </c>
      <c r="Q258" s="788">
        <f t="shared" si="61"/>
        <v>0</v>
      </c>
      <c r="R258" s="788">
        <f t="shared" si="61"/>
        <v>0</v>
      </c>
      <c r="S258" s="788">
        <f t="shared" si="61"/>
        <v>0</v>
      </c>
      <c r="T258" s="788">
        <f t="shared" si="61"/>
        <v>0</v>
      </c>
      <c r="U258" s="788">
        <f t="shared" si="61"/>
        <v>0</v>
      </c>
      <c r="V258" s="788">
        <f t="shared" si="61"/>
        <v>0</v>
      </c>
      <c r="W258" s="788">
        <f t="shared" si="61"/>
        <v>0</v>
      </c>
      <c r="X258" s="788">
        <f t="shared" si="61"/>
        <v>0</v>
      </c>
      <c r="Y258" s="788">
        <f t="shared" si="61"/>
        <v>0</v>
      </c>
      <c r="Z258" s="788">
        <f t="shared" si="61"/>
        <v>0</v>
      </c>
      <c r="AA258" s="788">
        <f t="shared" si="61"/>
        <v>0</v>
      </c>
    </row>
    <row r="259" spans="2:27" s="781" customFormat="1" ht="18" customHeight="1">
      <c r="B259" s="1182" t="s">
        <v>807</v>
      </c>
      <c r="C259" s="1183"/>
      <c r="D259" s="792"/>
      <c r="E259" s="852"/>
      <c r="F259" s="245" t="s">
        <v>805</v>
      </c>
      <c r="G259" s="245">
        <f>(H257*$D$66)/1000</f>
        <v>0</v>
      </c>
      <c r="H259" s="788">
        <f>H247+H258</f>
        <v>0</v>
      </c>
      <c r="I259" s="788">
        <f aca="true" t="shared" si="62" ref="I259:AA259">I247+I258</f>
        <v>0</v>
      </c>
      <c r="J259" s="788">
        <f t="shared" si="62"/>
        <v>0</v>
      </c>
      <c r="K259" s="788">
        <f t="shared" si="62"/>
        <v>0</v>
      </c>
      <c r="L259" s="788">
        <f>L247+L258</f>
        <v>0</v>
      </c>
      <c r="M259" s="788">
        <f t="shared" si="62"/>
        <v>0</v>
      </c>
      <c r="N259" s="788">
        <f t="shared" si="62"/>
        <v>0</v>
      </c>
      <c r="O259" s="788">
        <f t="shared" si="62"/>
        <v>0</v>
      </c>
      <c r="P259" s="788">
        <f t="shared" si="62"/>
        <v>0</v>
      </c>
      <c r="Q259" s="788">
        <f t="shared" si="62"/>
        <v>0</v>
      </c>
      <c r="R259" s="788">
        <f t="shared" si="62"/>
        <v>0</v>
      </c>
      <c r="S259" s="788">
        <f t="shared" si="62"/>
        <v>0</v>
      </c>
      <c r="T259" s="788">
        <f t="shared" si="62"/>
        <v>0</v>
      </c>
      <c r="U259" s="788">
        <f t="shared" si="62"/>
        <v>0</v>
      </c>
      <c r="V259" s="788">
        <f t="shared" si="62"/>
        <v>0</v>
      </c>
      <c r="W259" s="788">
        <f t="shared" si="62"/>
        <v>0</v>
      </c>
      <c r="X259" s="788">
        <f t="shared" si="62"/>
        <v>0</v>
      </c>
      <c r="Y259" s="788">
        <f t="shared" si="62"/>
        <v>0</v>
      </c>
      <c r="Z259" s="788">
        <f t="shared" si="62"/>
        <v>0</v>
      </c>
      <c r="AA259" s="788">
        <f t="shared" si="62"/>
        <v>0</v>
      </c>
    </row>
    <row r="260" spans="2:27" s="781" customFormat="1" ht="27" customHeight="1">
      <c r="B260" s="1185" t="s">
        <v>267</v>
      </c>
      <c r="C260" s="1186"/>
      <c r="D260" s="782"/>
      <c r="E260" s="782"/>
      <c r="F260" s="245"/>
      <c r="G260" s="245"/>
      <c r="H260" s="804"/>
      <c r="I260" s="804"/>
      <c r="J260" s="804"/>
      <c r="K260" s="804"/>
      <c r="L260" s="804"/>
      <c r="M260" s="804"/>
      <c r="N260" s="804"/>
      <c r="O260" s="804"/>
      <c r="P260" s="804"/>
      <c r="Q260" s="804"/>
      <c r="R260" s="804"/>
      <c r="S260" s="804"/>
      <c r="T260" s="804"/>
      <c r="U260" s="804"/>
      <c r="V260" s="804"/>
      <c r="W260" s="804"/>
      <c r="X260" s="804"/>
      <c r="Y260" s="804"/>
      <c r="Z260" s="804"/>
      <c r="AA260" s="804"/>
    </row>
    <row r="261" spans="2:27" s="781" customFormat="1" ht="23.25" customHeight="1">
      <c r="B261" s="1185" t="s">
        <v>808</v>
      </c>
      <c r="C261" s="1186"/>
      <c r="D261" s="782"/>
      <c r="E261" s="782"/>
      <c r="F261" s="788">
        <f>SUM(H261:AA261)</f>
        <v>0</v>
      </c>
      <c r="G261" s="788">
        <f>H260*H259</f>
        <v>0</v>
      </c>
      <c r="H261" s="788">
        <f>H259*H260</f>
        <v>0</v>
      </c>
      <c r="I261" s="788">
        <f aca="true" t="shared" si="63" ref="I261:AA261">I259*I260</f>
        <v>0</v>
      </c>
      <c r="J261" s="788">
        <f t="shared" si="63"/>
        <v>0</v>
      </c>
      <c r="K261" s="788">
        <f t="shared" si="63"/>
        <v>0</v>
      </c>
      <c r="L261" s="788">
        <f t="shared" si="63"/>
        <v>0</v>
      </c>
      <c r="M261" s="788">
        <f t="shared" si="63"/>
        <v>0</v>
      </c>
      <c r="N261" s="788">
        <f t="shared" si="63"/>
        <v>0</v>
      </c>
      <c r="O261" s="788">
        <f t="shared" si="63"/>
        <v>0</v>
      </c>
      <c r="P261" s="788">
        <f t="shared" si="63"/>
        <v>0</v>
      </c>
      <c r="Q261" s="788">
        <f t="shared" si="63"/>
        <v>0</v>
      </c>
      <c r="R261" s="788">
        <f t="shared" si="63"/>
        <v>0</v>
      </c>
      <c r="S261" s="788">
        <f t="shared" si="63"/>
        <v>0</v>
      </c>
      <c r="T261" s="788">
        <f t="shared" si="63"/>
        <v>0</v>
      </c>
      <c r="U261" s="788">
        <f t="shared" si="63"/>
        <v>0</v>
      </c>
      <c r="V261" s="788">
        <f t="shared" si="63"/>
        <v>0</v>
      </c>
      <c r="W261" s="788">
        <f t="shared" si="63"/>
        <v>0</v>
      </c>
      <c r="X261" s="788">
        <f t="shared" si="63"/>
        <v>0</v>
      </c>
      <c r="Y261" s="788">
        <f t="shared" si="63"/>
        <v>0</v>
      </c>
      <c r="Z261" s="788">
        <f t="shared" si="63"/>
        <v>0</v>
      </c>
      <c r="AA261" s="788">
        <f t="shared" si="63"/>
        <v>0</v>
      </c>
    </row>
    <row r="262" spans="2:27" ht="27" customHeight="1">
      <c r="B262" s="998" t="s">
        <v>191</v>
      </c>
      <c r="C262" s="1184"/>
      <c r="D262" s="1184"/>
      <c r="E262" s="1184"/>
      <c r="F262" s="1184"/>
      <c r="G262" s="1184"/>
      <c r="H262" s="1184"/>
      <c r="I262" s="1184"/>
      <c r="J262" s="1184"/>
      <c r="K262" s="1184"/>
      <c r="L262" s="1184"/>
      <c r="M262" s="1184"/>
      <c r="N262" s="1184"/>
      <c r="O262" s="1184"/>
      <c r="P262" s="1184"/>
      <c r="Q262" s="1184"/>
      <c r="R262" s="1184"/>
      <c r="S262" s="1184"/>
      <c r="T262" s="1184"/>
      <c r="U262" s="1184"/>
      <c r="V262" s="1184"/>
      <c r="W262" s="1184"/>
      <c r="X262" s="1184"/>
      <c r="Y262" s="1184"/>
      <c r="Z262" s="1184"/>
      <c r="AA262" s="1184"/>
    </row>
    <row r="263" spans="2:27" ht="18" customHeight="1">
      <c r="B263" s="1184"/>
      <c r="C263" s="1184"/>
      <c r="D263" s="1184"/>
      <c r="E263" s="1184"/>
      <c r="F263" s="1184"/>
      <c r="G263" s="1184"/>
      <c r="H263" s="1184"/>
      <c r="I263" s="1184"/>
      <c r="J263" s="1184"/>
      <c r="K263" s="1184"/>
      <c r="L263" s="1184"/>
      <c r="M263" s="1184"/>
      <c r="N263" s="1184"/>
      <c r="O263" s="1184"/>
      <c r="P263" s="1184"/>
      <c r="Q263" s="1184"/>
      <c r="R263" s="1184"/>
      <c r="S263" s="1184"/>
      <c r="T263" s="1184"/>
      <c r="U263" s="1184"/>
      <c r="V263" s="1184"/>
      <c r="W263" s="1184"/>
      <c r="X263" s="1184"/>
      <c r="Y263" s="1184"/>
      <c r="Z263" s="1184"/>
      <c r="AA263" s="1184"/>
    </row>
    <row r="264" spans="2:27" ht="25.5" customHeight="1" thickBot="1">
      <c r="B264" s="1021" t="s">
        <v>230</v>
      </c>
      <c r="C264" s="1022"/>
      <c r="D264" s="1022"/>
      <c r="E264" s="1022"/>
      <c r="F264" s="1022"/>
      <c r="G264" s="1022"/>
      <c r="H264" s="1022"/>
      <c r="I264" s="1022"/>
      <c r="J264" s="1022"/>
      <c r="K264" s="1022"/>
      <c r="L264" s="1022"/>
      <c r="M264" s="1022"/>
      <c r="N264" s="1022"/>
      <c r="O264" s="1022"/>
      <c r="P264" s="1022"/>
      <c r="Q264" s="1022"/>
      <c r="R264" s="1022"/>
      <c r="S264" s="1022"/>
      <c r="T264" s="1022"/>
      <c r="U264" s="1022"/>
      <c r="V264" s="1022"/>
      <c r="W264" s="1022"/>
      <c r="X264" s="1022"/>
      <c r="Y264" s="1022"/>
      <c r="Z264" s="1022"/>
      <c r="AA264" s="1022"/>
    </row>
    <row r="265" spans="2:27" ht="18" customHeight="1">
      <c r="B265" s="1024" t="s">
        <v>166</v>
      </c>
      <c r="C265" s="1025"/>
      <c r="D265" s="1027" t="s">
        <v>167</v>
      </c>
      <c r="E265" s="849"/>
      <c r="F265" s="1187" t="s">
        <v>168</v>
      </c>
      <c r="G265" s="778"/>
      <c r="H265" s="1015" t="s">
        <v>169</v>
      </c>
      <c r="I265" s="1016"/>
      <c r="J265" s="1016"/>
      <c r="K265" s="1016"/>
      <c r="L265" s="1016"/>
      <c r="M265" s="1016"/>
      <c r="N265" s="1016"/>
      <c r="O265" s="1016"/>
      <c r="P265" s="1016"/>
      <c r="Q265" s="1016"/>
      <c r="R265" s="1016"/>
      <c r="S265" s="1016"/>
      <c r="T265" s="1016"/>
      <c r="U265" s="1016"/>
      <c r="V265" s="1016"/>
      <c r="W265" s="1016"/>
      <c r="X265" s="1016"/>
      <c r="Y265" s="1016"/>
      <c r="Z265" s="1016"/>
      <c r="AA265" s="1016"/>
    </row>
    <row r="266" spans="2:27" ht="98.25" customHeight="1">
      <c r="B266" s="1026"/>
      <c r="C266" s="1010"/>
      <c r="D266" s="1012"/>
      <c r="E266" s="848"/>
      <c r="F266" s="1188"/>
      <c r="G266" s="777"/>
      <c r="H266" s="175" t="s">
        <v>70</v>
      </c>
      <c r="I266" s="175" t="s">
        <v>242</v>
      </c>
      <c r="J266" s="774" t="s">
        <v>265</v>
      </c>
      <c r="K266" s="154" t="s">
        <v>170</v>
      </c>
      <c r="L266" s="175" t="s">
        <v>244</v>
      </c>
      <c r="M266" s="176" t="s">
        <v>523</v>
      </c>
      <c r="N266" s="176" t="s">
        <v>173</v>
      </c>
      <c r="O266" s="177" t="s">
        <v>174</v>
      </c>
      <c r="P266" s="176" t="s">
        <v>175</v>
      </c>
      <c r="Q266" s="176" t="s">
        <v>21</v>
      </c>
      <c r="R266" s="176" t="s">
        <v>800</v>
      </c>
      <c r="S266" s="155" t="s">
        <v>177</v>
      </c>
      <c r="T266" s="176" t="s">
        <v>172</v>
      </c>
      <c r="U266" s="155" t="s">
        <v>255</v>
      </c>
      <c r="V266" s="155" t="s">
        <v>181</v>
      </c>
      <c r="W266" s="176"/>
      <c r="X266" s="155"/>
      <c r="Y266" s="155"/>
      <c r="AA266" s="155"/>
    </row>
    <row r="267" spans="2:27" ht="18" customHeight="1">
      <c r="B267" s="1018" t="s">
        <v>183</v>
      </c>
      <c r="C267" s="1154" t="s">
        <v>677</v>
      </c>
      <c r="D267" s="1156"/>
      <c r="E267" s="850"/>
      <c r="F267" s="245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</row>
    <row r="268" spans="2:27" ht="18" customHeight="1">
      <c r="B268" s="1019"/>
      <c r="C268" s="46" t="s">
        <v>153</v>
      </c>
      <c r="D268" s="23">
        <v>40</v>
      </c>
      <c r="E268" s="23"/>
      <c r="F268" s="788">
        <f>SUMPRODUCT(H268:AA268,H$295:AA$295)/1000</f>
        <v>0</v>
      </c>
      <c r="G268" s="157"/>
      <c r="H268" s="795"/>
      <c r="I268" s="795"/>
      <c r="J268" s="795"/>
      <c r="K268" s="795"/>
      <c r="L268" s="795"/>
      <c r="M268" s="795"/>
      <c r="N268" s="795"/>
      <c r="O268" s="795"/>
      <c r="P268" s="795"/>
      <c r="Q268" s="795"/>
      <c r="R268" s="795"/>
      <c r="S268" s="795"/>
      <c r="T268" s="795"/>
      <c r="U268" s="795"/>
      <c r="V268" s="795"/>
      <c r="W268" s="795"/>
      <c r="X268" s="795"/>
      <c r="Y268" s="795"/>
      <c r="Z268" s="795"/>
      <c r="AA268" s="795"/>
    </row>
    <row r="269" spans="2:27" ht="18" customHeight="1">
      <c r="B269" s="1019"/>
      <c r="C269" s="46" t="s">
        <v>768</v>
      </c>
      <c r="D269" s="164">
        <v>120</v>
      </c>
      <c r="E269" s="164"/>
      <c r="F269" s="788">
        <f aca="true" t="shared" si="64" ref="F269:F277">SUMPRODUCT(H269:AA269,H$295:AA$295)/1000</f>
        <v>0</v>
      </c>
      <c r="G269" s="157"/>
      <c r="H269" s="795"/>
      <c r="I269" s="795"/>
      <c r="J269" s="795"/>
      <c r="K269" s="795"/>
      <c r="L269" s="795"/>
      <c r="M269" s="795"/>
      <c r="N269" s="795"/>
      <c r="O269" s="795"/>
      <c r="P269" s="795"/>
      <c r="Q269" s="795"/>
      <c r="R269" s="795"/>
      <c r="S269" s="795"/>
      <c r="T269" s="795"/>
      <c r="U269" s="795"/>
      <c r="V269" s="795"/>
      <c r="W269" s="795"/>
      <c r="X269" s="795"/>
      <c r="Y269" s="795"/>
      <c r="Z269" s="795"/>
      <c r="AA269" s="795"/>
    </row>
    <row r="270" spans="2:27" ht="18" customHeight="1">
      <c r="B270" s="1019"/>
      <c r="C270" s="27" t="s">
        <v>608</v>
      </c>
      <c r="D270" s="23">
        <v>180</v>
      </c>
      <c r="E270" s="23"/>
      <c r="F270" s="788">
        <f t="shared" si="64"/>
        <v>0</v>
      </c>
      <c r="G270" s="157"/>
      <c r="H270" s="795"/>
      <c r="I270" s="795"/>
      <c r="J270" s="795"/>
      <c r="K270" s="795"/>
      <c r="L270" s="795"/>
      <c r="M270" s="795"/>
      <c r="N270" s="795"/>
      <c r="O270" s="795"/>
      <c r="P270" s="795"/>
      <c r="Q270" s="795"/>
      <c r="R270" s="795"/>
      <c r="S270" s="795"/>
      <c r="T270" s="795"/>
      <c r="U270" s="795"/>
      <c r="V270" s="795"/>
      <c r="W270" s="795"/>
      <c r="X270" s="795"/>
      <c r="Y270" s="795"/>
      <c r="Z270" s="795"/>
      <c r="AA270" s="795"/>
    </row>
    <row r="271" spans="2:27" ht="18" customHeight="1">
      <c r="B271" s="1019"/>
      <c r="C271" s="27" t="s">
        <v>609</v>
      </c>
      <c r="D271" s="23">
        <v>180</v>
      </c>
      <c r="E271" s="23"/>
      <c r="F271" s="788">
        <f t="shared" si="64"/>
        <v>0</v>
      </c>
      <c r="G271" s="157"/>
      <c r="H271" s="795"/>
      <c r="I271" s="795"/>
      <c r="J271" s="795"/>
      <c r="K271" s="795"/>
      <c r="L271" s="795"/>
      <c r="M271" s="795"/>
      <c r="N271" s="795"/>
      <c r="O271" s="795"/>
      <c r="P271" s="795"/>
      <c r="Q271" s="795"/>
      <c r="R271" s="795"/>
      <c r="S271" s="795"/>
      <c r="T271" s="795"/>
      <c r="U271" s="795"/>
      <c r="V271" s="795"/>
      <c r="W271" s="795"/>
      <c r="X271" s="795"/>
      <c r="Y271" s="795"/>
      <c r="Z271" s="795"/>
      <c r="AA271" s="795"/>
    </row>
    <row r="272" spans="2:27" ht="18" customHeight="1">
      <c r="B272" s="1019"/>
      <c r="C272" s="224" t="s">
        <v>687</v>
      </c>
      <c r="D272" s="463">
        <v>200</v>
      </c>
      <c r="E272" s="463"/>
      <c r="F272" s="788">
        <f t="shared" si="64"/>
        <v>0</v>
      </c>
      <c r="G272" s="157"/>
      <c r="H272" s="795"/>
      <c r="I272" s="795"/>
      <c r="J272" s="795"/>
      <c r="K272" s="795"/>
      <c r="L272" s="795"/>
      <c r="M272" s="795"/>
      <c r="N272" s="795"/>
      <c r="O272" s="795"/>
      <c r="P272" s="795"/>
      <c r="Q272" s="795"/>
      <c r="R272" s="795"/>
      <c r="S272" s="795"/>
      <c r="T272" s="795"/>
      <c r="U272" s="795"/>
      <c r="V272" s="795"/>
      <c r="W272" s="795"/>
      <c r="X272" s="795"/>
      <c r="Y272" s="795"/>
      <c r="Z272" s="795"/>
      <c r="AA272" s="795"/>
    </row>
    <row r="273" spans="2:27" ht="18" customHeight="1">
      <c r="B273" s="1019"/>
      <c r="C273" s="226" t="s">
        <v>19</v>
      </c>
      <c r="D273" s="164">
        <v>30</v>
      </c>
      <c r="E273" s="164"/>
      <c r="F273" s="788">
        <f t="shared" si="64"/>
        <v>0</v>
      </c>
      <c r="G273" s="157"/>
      <c r="H273" s="795"/>
      <c r="I273" s="795"/>
      <c r="J273" s="795"/>
      <c r="K273" s="795"/>
      <c r="L273" s="795"/>
      <c r="M273" s="795"/>
      <c r="N273" s="795"/>
      <c r="O273" s="795"/>
      <c r="P273" s="795"/>
      <c r="Q273" s="795"/>
      <c r="R273" s="795"/>
      <c r="S273" s="795"/>
      <c r="T273" s="795"/>
      <c r="U273" s="795"/>
      <c r="V273" s="795"/>
      <c r="W273" s="795"/>
      <c r="X273" s="795"/>
      <c r="Y273" s="795"/>
      <c r="Z273" s="795"/>
      <c r="AA273" s="795"/>
    </row>
    <row r="274" spans="2:27" ht="24" customHeight="1">
      <c r="B274" s="1019"/>
      <c r="C274" s="460" t="s">
        <v>22</v>
      </c>
      <c r="D274" s="23">
        <v>30</v>
      </c>
      <c r="E274" s="23"/>
      <c r="F274" s="788">
        <f t="shared" si="64"/>
        <v>0</v>
      </c>
      <c r="G274" s="157"/>
      <c r="H274" s="795"/>
      <c r="I274" s="795"/>
      <c r="J274" s="795"/>
      <c r="K274" s="795"/>
      <c r="L274" s="795"/>
      <c r="M274" s="795"/>
      <c r="N274" s="795"/>
      <c r="O274" s="795"/>
      <c r="P274" s="795"/>
      <c r="Q274" s="795"/>
      <c r="R274" s="795"/>
      <c r="S274" s="795"/>
      <c r="T274" s="795"/>
      <c r="U274" s="795"/>
      <c r="V274" s="795"/>
      <c r="W274" s="795"/>
      <c r="X274" s="795"/>
      <c r="Y274" s="795"/>
      <c r="Z274" s="795"/>
      <c r="AA274" s="795"/>
    </row>
    <row r="275" spans="2:27" ht="35.25" customHeight="1">
      <c r="B275" s="1019"/>
      <c r="C275" s="1154" t="s">
        <v>683</v>
      </c>
      <c r="D275" s="1156"/>
      <c r="E275" s="850"/>
      <c r="F275" s="788">
        <f t="shared" si="64"/>
        <v>0</v>
      </c>
      <c r="G275" s="157"/>
      <c r="H275" s="795"/>
      <c r="I275" s="795"/>
      <c r="J275" s="795"/>
      <c r="K275" s="795"/>
      <c r="L275" s="795"/>
      <c r="M275" s="795"/>
      <c r="N275" s="795"/>
      <c r="O275" s="795"/>
      <c r="P275" s="795"/>
      <c r="Q275" s="795"/>
      <c r="R275" s="795"/>
      <c r="S275" s="795"/>
      <c r="T275" s="795"/>
      <c r="U275" s="795"/>
      <c r="V275" s="795"/>
      <c r="W275" s="795"/>
      <c r="X275" s="795"/>
      <c r="Y275" s="795"/>
      <c r="Z275" s="795"/>
      <c r="AA275" s="795"/>
    </row>
    <row r="276" spans="2:27" ht="24" customHeight="1">
      <c r="B276" s="1019"/>
      <c r="C276" s="49" t="s">
        <v>514</v>
      </c>
      <c r="D276" s="165">
        <v>100</v>
      </c>
      <c r="E276" s="165"/>
      <c r="F276" s="788">
        <f t="shared" si="64"/>
        <v>0</v>
      </c>
      <c r="G276" s="157"/>
      <c r="H276" s="795"/>
      <c r="I276" s="795"/>
      <c r="J276" s="795"/>
      <c r="K276" s="795"/>
      <c r="L276" s="795"/>
      <c r="M276" s="795"/>
      <c r="N276" s="795"/>
      <c r="O276" s="795"/>
      <c r="P276" s="795"/>
      <c r="Q276" s="795"/>
      <c r="R276" s="795"/>
      <c r="S276" s="795"/>
      <c r="T276" s="795"/>
      <c r="U276" s="795"/>
      <c r="V276" s="795"/>
      <c r="W276" s="795"/>
      <c r="X276" s="795"/>
      <c r="Y276" s="795"/>
      <c r="Z276" s="795"/>
      <c r="AA276" s="795"/>
    </row>
    <row r="277" spans="2:27" ht="18" customHeight="1">
      <c r="B277" s="1019"/>
      <c r="C277" s="27" t="s">
        <v>711</v>
      </c>
      <c r="D277" s="23">
        <v>125</v>
      </c>
      <c r="E277" s="23"/>
      <c r="F277" s="788">
        <f t="shared" si="64"/>
        <v>0</v>
      </c>
      <c r="G277" s="157"/>
      <c r="H277" s="795"/>
      <c r="I277" s="795"/>
      <c r="J277" s="795"/>
      <c r="K277" s="795"/>
      <c r="L277" s="795"/>
      <c r="M277" s="795"/>
      <c r="N277" s="795"/>
      <c r="O277" s="795"/>
      <c r="P277" s="795"/>
      <c r="Q277" s="795"/>
      <c r="R277" s="795"/>
      <c r="S277" s="795"/>
      <c r="T277" s="795"/>
      <c r="U277" s="795"/>
      <c r="V277" s="795"/>
      <c r="W277" s="795"/>
      <c r="X277" s="795"/>
      <c r="Y277" s="795"/>
      <c r="Z277" s="795"/>
      <c r="AA277" s="795"/>
    </row>
    <row r="278" spans="2:27" ht="24" customHeight="1">
      <c r="B278" s="1020"/>
      <c r="C278" s="191"/>
      <c r="D278" s="27"/>
      <c r="E278" s="27"/>
      <c r="F278" s="788"/>
      <c r="G278" s="157"/>
      <c r="H278" s="795"/>
      <c r="I278" s="795"/>
      <c r="J278" s="795"/>
      <c r="K278" s="795"/>
      <c r="L278" s="795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</row>
    <row r="279" spans="2:27" ht="24" customHeight="1">
      <c r="B279" s="1005" t="s">
        <v>186</v>
      </c>
      <c r="C279" s="993"/>
      <c r="D279" s="158"/>
      <c r="E279" s="158"/>
      <c r="F279" s="803">
        <f>SUM(F268:F278)</f>
        <v>0</v>
      </c>
      <c r="G279" s="157">
        <f>SUM(G269:G278)</f>
        <v>0</v>
      </c>
      <c r="H279" s="789">
        <f>SUM(H268:H278)</f>
        <v>0</v>
      </c>
      <c r="I279" s="789">
        <f aca="true" t="shared" si="65" ref="I279:AA279">SUM(I268:I278)</f>
        <v>0</v>
      </c>
      <c r="J279" s="789">
        <f t="shared" si="65"/>
        <v>0</v>
      </c>
      <c r="K279" s="789">
        <f t="shared" si="65"/>
        <v>0</v>
      </c>
      <c r="L279" s="789">
        <f t="shared" si="65"/>
        <v>0</v>
      </c>
      <c r="M279" s="789">
        <f t="shared" si="65"/>
        <v>0</v>
      </c>
      <c r="N279" s="789">
        <f t="shared" si="65"/>
        <v>0</v>
      </c>
      <c r="O279" s="789">
        <f t="shared" si="65"/>
        <v>0</v>
      </c>
      <c r="P279" s="789">
        <f t="shared" si="65"/>
        <v>0</v>
      </c>
      <c r="Q279" s="789">
        <f t="shared" si="65"/>
        <v>0</v>
      </c>
      <c r="R279" s="789">
        <f t="shared" si="65"/>
        <v>0</v>
      </c>
      <c r="S279" s="789">
        <f t="shared" si="65"/>
        <v>0</v>
      </c>
      <c r="T279" s="789">
        <f t="shared" si="65"/>
        <v>0</v>
      </c>
      <c r="U279" s="789">
        <f t="shared" si="65"/>
        <v>0</v>
      </c>
      <c r="V279" s="789">
        <f t="shared" si="65"/>
        <v>0</v>
      </c>
      <c r="W279" s="789">
        <f t="shared" si="65"/>
        <v>0</v>
      </c>
      <c r="X279" s="789">
        <f t="shared" si="65"/>
        <v>0</v>
      </c>
      <c r="Y279" s="789">
        <f t="shared" si="65"/>
        <v>0</v>
      </c>
      <c r="Z279" s="789">
        <f t="shared" si="65"/>
        <v>0</v>
      </c>
      <c r="AA279" s="789">
        <f t="shared" si="65"/>
        <v>0</v>
      </c>
    </row>
    <row r="280" spans="2:27" s="781" customFormat="1" ht="21" customHeight="1">
      <c r="B280" s="1182" t="s">
        <v>806</v>
      </c>
      <c r="C280" s="1183"/>
      <c r="D280" s="792"/>
      <c r="E280" s="852"/>
      <c r="F280" s="788" t="s">
        <v>805</v>
      </c>
      <c r="G280" s="245"/>
      <c r="H280" s="788">
        <f>(H279*$D$280)/1000</f>
        <v>0</v>
      </c>
      <c r="I280" s="788">
        <f>(I279*$D$280)/1000</f>
        <v>0</v>
      </c>
      <c r="J280" s="788">
        <f aca="true" t="shared" si="66" ref="J280:AA280">(J279*$D$280)/1000</f>
        <v>0</v>
      </c>
      <c r="K280" s="788">
        <f t="shared" si="66"/>
        <v>0</v>
      </c>
      <c r="L280" s="788">
        <f t="shared" si="66"/>
        <v>0</v>
      </c>
      <c r="M280" s="788">
        <f t="shared" si="66"/>
        <v>0</v>
      </c>
      <c r="N280" s="788">
        <f t="shared" si="66"/>
        <v>0</v>
      </c>
      <c r="O280" s="788">
        <f t="shared" si="66"/>
        <v>0</v>
      </c>
      <c r="P280" s="788">
        <f t="shared" si="66"/>
        <v>0</v>
      </c>
      <c r="Q280" s="788">
        <f t="shared" si="66"/>
        <v>0</v>
      </c>
      <c r="R280" s="788">
        <f t="shared" si="66"/>
        <v>0</v>
      </c>
      <c r="S280" s="788">
        <f t="shared" si="66"/>
        <v>0</v>
      </c>
      <c r="T280" s="788">
        <f t="shared" si="66"/>
        <v>0</v>
      </c>
      <c r="U280" s="788">
        <f t="shared" si="66"/>
        <v>0</v>
      </c>
      <c r="V280" s="788">
        <f t="shared" si="66"/>
        <v>0</v>
      </c>
      <c r="W280" s="788">
        <f t="shared" si="66"/>
        <v>0</v>
      </c>
      <c r="X280" s="788">
        <f t="shared" si="66"/>
        <v>0</v>
      </c>
      <c r="Y280" s="788">
        <f t="shared" si="66"/>
        <v>0</v>
      </c>
      <c r="Z280" s="788">
        <f t="shared" si="66"/>
        <v>0</v>
      </c>
      <c r="AA280" s="788">
        <f t="shared" si="66"/>
        <v>0</v>
      </c>
    </row>
    <row r="281" spans="2:27" ht="18" customHeight="1">
      <c r="B281" s="1031" t="s">
        <v>188</v>
      </c>
      <c r="C281" s="1157" t="s">
        <v>677</v>
      </c>
      <c r="D281" s="1157"/>
      <c r="E281" s="851"/>
      <c r="F281" s="831"/>
      <c r="G281" s="157"/>
      <c r="H281" s="832"/>
      <c r="I281" s="832"/>
      <c r="J281" s="832"/>
      <c r="K281" s="832"/>
      <c r="L281" s="832"/>
      <c r="M281" s="832"/>
      <c r="N281" s="832"/>
      <c r="O281" s="832"/>
      <c r="P281" s="832"/>
      <c r="Q281" s="832"/>
      <c r="R281" s="832"/>
      <c r="S281" s="832"/>
      <c r="T281" s="832"/>
      <c r="U281" s="832"/>
      <c r="V281" s="832"/>
      <c r="W281" s="832"/>
      <c r="X281" s="832"/>
      <c r="Y281" s="832"/>
      <c r="Z281" s="832"/>
      <c r="AA281" s="832"/>
    </row>
    <row r="282" spans="2:27" ht="18" customHeight="1">
      <c r="B282" s="1000"/>
      <c r="C282" s="46" t="s">
        <v>153</v>
      </c>
      <c r="D282" s="23">
        <v>40</v>
      </c>
      <c r="E282" s="23"/>
      <c r="F282" s="788">
        <f>SUMPRODUCT(H282:AA282,H$295:AA$295)/1000</f>
        <v>0</v>
      </c>
      <c r="G282" s="157"/>
      <c r="H282" s="795"/>
      <c r="I282" s="795"/>
      <c r="J282" s="795"/>
      <c r="K282" s="795"/>
      <c r="L282" s="795"/>
      <c r="M282" s="795"/>
      <c r="N282" s="795"/>
      <c r="O282" s="795"/>
      <c r="P282" s="795"/>
      <c r="Q282" s="795"/>
      <c r="R282" s="795"/>
      <c r="S282" s="795"/>
      <c r="T282" s="795"/>
      <c r="U282" s="795"/>
      <c r="V282" s="795"/>
      <c r="W282" s="795"/>
      <c r="X282" s="795"/>
      <c r="Y282" s="795"/>
      <c r="Z282" s="795"/>
      <c r="AA282" s="795"/>
    </row>
    <row r="283" spans="2:27" ht="18" customHeight="1">
      <c r="B283" s="1000"/>
      <c r="C283" s="46" t="s">
        <v>768</v>
      </c>
      <c r="D283" s="23">
        <v>120</v>
      </c>
      <c r="E283" s="23"/>
      <c r="F283" s="788">
        <f aca="true" t="shared" si="67" ref="F283:F291">SUMPRODUCT(H283:AA283,H$295:AA$295)/1000</f>
        <v>0</v>
      </c>
      <c r="G283" s="157"/>
      <c r="H283" s="795"/>
      <c r="I283" s="795"/>
      <c r="J283" s="795"/>
      <c r="K283" s="795"/>
      <c r="L283" s="795"/>
      <c r="M283" s="795"/>
      <c r="N283" s="795"/>
      <c r="O283" s="795"/>
      <c r="P283" s="795"/>
      <c r="Q283" s="795"/>
      <c r="R283" s="795"/>
      <c r="S283" s="795"/>
      <c r="T283" s="795"/>
      <c r="U283" s="795"/>
      <c r="V283" s="795"/>
      <c r="W283" s="795"/>
      <c r="X283" s="795"/>
      <c r="Y283" s="795"/>
      <c r="Z283" s="795"/>
      <c r="AA283" s="795"/>
    </row>
    <row r="284" spans="2:27" ht="18" customHeight="1">
      <c r="B284" s="1000"/>
      <c r="C284" s="27" t="s">
        <v>130</v>
      </c>
      <c r="D284" s="23">
        <v>200</v>
      </c>
      <c r="E284" s="23"/>
      <c r="F284" s="788">
        <f t="shared" si="67"/>
        <v>0</v>
      </c>
      <c r="G284" s="157"/>
      <c r="H284" s="795"/>
      <c r="I284" s="795"/>
      <c r="J284" s="795"/>
      <c r="K284" s="795"/>
      <c r="L284" s="795"/>
      <c r="M284" s="795"/>
      <c r="N284" s="795"/>
      <c r="O284" s="795"/>
      <c r="P284" s="795"/>
      <c r="Q284" s="795"/>
      <c r="R284" s="795"/>
      <c r="S284" s="795"/>
      <c r="T284" s="795"/>
      <c r="U284" s="795"/>
      <c r="V284" s="795"/>
      <c r="W284" s="795"/>
      <c r="X284" s="795"/>
      <c r="Y284" s="795"/>
      <c r="Z284" s="795"/>
      <c r="AA284" s="795"/>
    </row>
    <row r="285" spans="2:27" ht="18" customHeight="1">
      <c r="B285" s="1000"/>
      <c r="C285" s="27" t="s">
        <v>609</v>
      </c>
      <c r="D285" s="23">
        <v>200</v>
      </c>
      <c r="E285" s="23"/>
      <c r="F285" s="788">
        <f t="shared" si="67"/>
        <v>0</v>
      </c>
      <c r="G285" s="157"/>
      <c r="H285" s="795"/>
      <c r="I285" s="795"/>
      <c r="J285" s="795"/>
      <c r="K285" s="795"/>
      <c r="L285" s="795"/>
      <c r="M285" s="795"/>
      <c r="N285" s="795"/>
      <c r="O285" s="795"/>
      <c r="P285" s="795"/>
      <c r="Q285" s="795"/>
      <c r="R285" s="795"/>
      <c r="S285" s="795"/>
      <c r="T285" s="795"/>
      <c r="U285" s="795"/>
      <c r="V285" s="795"/>
      <c r="W285" s="795"/>
      <c r="X285" s="795"/>
      <c r="Y285" s="795"/>
      <c r="Z285" s="795"/>
      <c r="AA285" s="795"/>
    </row>
    <row r="286" spans="2:27" ht="18" customHeight="1">
      <c r="B286" s="1000"/>
      <c r="C286" s="224" t="s">
        <v>687</v>
      </c>
      <c r="D286" s="463">
        <v>200</v>
      </c>
      <c r="E286" s="463"/>
      <c r="F286" s="788">
        <f t="shared" si="67"/>
        <v>0</v>
      </c>
      <c r="G286" s="157"/>
      <c r="H286" s="795"/>
      <c r="I286" s="795"/>
      <c r="J286" s="795"/>
      <c r="K286" s="795"/>
      <c r="L286" s="795"/>
      <c r="M286" s="795"/>
      <c r="N286" s="795"/>
      <c r="O286" s="795"/>
      <c r="P286" s="795"/>
      <c r="Q286" s="795"/>
      <c r="R286" s="795"/>
      <c r="S286" s="795"/>
      <c r="T286" s="795"/>
      <c r="U286" s="795"/>
      <c r="V286" s="795"/>
      <c r="W286" s="795"/>
      <c r="X286" s="795"/>
      <c r="Y286" s="795"/>
      <c r="Z286" s="795"/>
      <c r="AA286" s="795"/>
    </row>
    <row r="287" spans="2:27" ht="18.75" customHeight="1">
      <c r="B287" s="1000"/>
      <c r="C287" s="226" t="s">
        <v>19</v>
      </c>
      <c r="D287" s="164">
        <v>40</v>
      </c>
      <c r="E287" s="164"/>
      <c r="F287" s="788">
        <f t="shared" si="67"/>
        <v>0</v>
      </c>
      <c r="G287" s="157"/>
      <c r="H287" s="795"/>
      <c r="I287" s="795"/>
      <c r="J287" s="795"/>
      <c r="K287" s="795"/>
      <c r="L287" s="795"/>
      <c r="M287" s="795"/>
      <c r="N287" s="795"/>
      <c r="O287" s="795"/>
      <c r="P287" s="795"/>
      <c r="Q287" s="795"/>
      <c r="R287" s="795"/>
      <c r="S287" s="795"/>
      <c r="T287" s="795"/>
      <c r="U287" s="795"/>
      <c r="V287" s="795"/>
      <c r="W287" s="795"/>
      <c r="X287" s="795"/>
      <c r="Y287" s="795"/>
      <c r="Z287" s="795"/>
      <c r="AA287" s="795"/>
    </row>
    <row r="288" spans="2:27" ht="19.5" customHeight="1">
      <c r="B288" s="1000"/>
      <c r="C288" s="460" t="s">
        <v>22</v>
      </c>
      <c r="D288" s="23">
        <v>50</v>
      </c>
      <c r="E288" s="23"/>
      <c r="F288" s="788">
        <f t="shared" si="67"/>
        <v>0</v>
      </c>
      <c r="G288" s="157"/>
      <c r="H288" s="795"/>
      <c r="I288" s="795"/>
      <c r="J288" s="795"/>
      <c r="K288" s="795"/>
      <c r="L288" s="795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</row>
    <row r="289" spans="2:27" ht="15">
      <c r="B289" s="1000"/>
      <c r="C289" s="1157" t="s">
        <v>683</v>
      </c>
      <c r="D289" s="1157"/>
      <c r="E289" s="851"/>
      <c r="F289" s="788">
        <f t="shared" si="67"/>
        <v>0</v>
      </c>
      <c r="G289" s="157"/>
      <c r="H289" s="795"/>
      <c r="I289" s="795"/>
      <c r="J289" s="795"/>
      <c r="K289" s="795"/>
      <c r="L289" s="795"/>
      <c r="M289" s="795"/>
      <c r="N289" s="795"/>
      <c r="O289" s="795"/>
      <c r="P289" s="795"/>
      <c r="Q289" s="795"/>
      <c r="R289" s="795"/>
      <c r="S289" s="795"/>
      <c r="T289" s="795"/>
      <c r="U289" s="795"/>
      <c r="V289" s="795"/>
      <c r="W289" s="795"/>
      <c r="X289" s="795"/>
      <c r="Y289" s="795"/>
      <c r="Z289" s="795"/>
      <c r="AA289" s="795"/>
    </row>
    <row r="290" spans="2:27" ht="18" customHeight="1">
      <c r="B290" s="1000"/>
      <c r="C290" s="49" t="s">
        <v>107</v>
      </c>
      <c r="D290" s="165">
        <v>130</v>
      </c>
      <c r="E290" s="165"/>
      <c r="F290" s="788">
        <f t="shared" si="67"/>
        <v>0</v>
      </c>
      <c r="G290" s="157"/>
      <c r="H290" s="795"/>
      <c r="I290" s="795"/>
      <c r="J290" s="795"/>
      <c r="K290" s="795"/>
      <c r="L290" s="795"/>
      <c r="M290" s="795"/>
      <c r="N290" s="795"/>
      <c r="O290" s="795"/>
      <c r="P290" s="795"/>
      <c r="Q290" s="795"/>
      <c r="R290" s="795"/>
      <c r="S290" s="795"/>
      <c r="T290" s="795"/>
      <c r="U290" s="795"/>
      <c r="V290" s="795"/>
      <c r="W290" s="795"/>
      <c r="X290" s="795"/>
      <c r="Y290" s="795"/>
      <c r="Z290" s="795"/>
      <c r="AA290" s="795"/>
    </row>
    <row r="291" spans="2:27" ht="22.5" customHeight="1">
      <c r="B291" s="1000"/>
      <c r="C291" s="27" t="s">
        <v>711</v>
      </c>
      <c r="D291" s="23">
        <v>125</v>
      </c>
      <c r="E291" s="23"/>
      <c r="F291" s="788">
        <f t="shared" si="67"/>
        <v>0</v>
      </c>
      <c r="G291" s="157"/>
      <c r="H291" s="795"/>
      <c r="I291" s="795"/>
      <c r="J291" s="795"/>
      <c r="K291" s="795"/>
      <c r="L291" s="795"/>
      <c r="M291" s="795"/>
      <c r="N291" s="795"/>
      <c r="O291" s="795"/>
      <c r="P291" s="795"/>
      <c r="Q291" s="795"/>
      <c r="R291" s="795"/>
      <c r="S291" s="795"/>
      <c r="T291" s="795"/>
      <c r="U291" s="795"/>
      <c r="V291" s="795"/>
      <c r="W291" s="795"/>
      <c r="X291" s="795"/>
      <c r="Y291" s="795"/>
      <c r="Z291" s="795"/>
      <c r="AA291" s="795"/>
    </row>
    <row r="292" spans="2:27" ht="18" customHeight="1">
      <c r="B292" s="1005" t="s">
        <v>189</v>
      </c>
      <c r="C292" s="993"/>
      <c r="D292" s="158"/>
      <c r="E292" s="158"/>
      <c r="F292" s="803">
        <f>SUM(F282:F291)</f>
        <v>0</v>
      </c>
      <c r="G292" s="157"/>
      <c r="H292" s="789">
        <f>SUM(H282:H291)</f>
        <v>0</v>
      </c>
      <c r="I292" s="789">
        <f aca="true" t="shared" si="68" ref="I292:AA292">SUM(I282:I291)</f>
        <v>0</v>
      </c>
      <c r="J292" s="789">
        <f t="shared" si="68"/>
        <v>0</v>
      </c>
      <c r="K292" s="789">
        <f t="shared" si="68"/>
        <v>0</v>
      </c>
      <c r="L292" s="789">
        <f t="shared" si="68"/>
        <v>0</v>
      </c>
      <c r="M292" s="789">
        <f t="shared" si="68"/>
        <v>0</v>
      </c>
      <c r="N292" s="789">
        <f t="shared" si="68"/>
        <v>0</v>
      </c>
      <c r="O292" s="789">
        <f t="shared" si="68"/>
        <v>0</v>
      </c>
      <c r="P292" s="789">
        <f t="shared" si="68"/>
        <v>0</v>
      </c>
      <c r="Q292" s="789">
        <f t="shared" si="68"/>
        <v>0</v>
      </c>
      <c r="R292" s="789">
        <f t="shared" si="68"/>
        <v>0</v>
      </c>
      <c r="S292" s="789">
        <f t="shared" si="68"/>
        <v>0</v>
      </c>
      <c r="T292" s="789">
        <f t="shared" si="68"/>
        <v>0</v>
      </c>
      <c r="U292" s="789">
        <f t="shared" si="68"/>
        <v>0</v>
      </c>
      <c r="V292" s="789">
        <f t="shared" si="68"/>
        <v>0</v>
      </c>
      <c r="W292" s="789">
        <f t="shared" si="68"/>
        <v>0</v>
      </c>
      <c r="X292" s="789">
        <f t="shared" si="68"/>
        <v>0</v>
      </c>
      <c r="Y292" s="789">
        <f t="shared" si="68"/>
        <v>0</v>
      </c>
      <c r="Z292" s="789">
        <f t="shared" si="68"/>
        <v>0</v>
      </c>
      <c r="AA292" s="789">
        <f t="shared" si="68"/>
        <v>0</v>
      </c>
    </row>
    <row r="293" spans="2:27" s="781" customFormat="1" ht="18" customHeight="1">
      <c r="B293" s="1182" t="s">
        <v>806</v>
      </c>
      <c r="C293" s="1183"/>
      <c r="D293" s="792"/>
      <c r="E293" s="852"/>
      <c r="F293" s="245" t="s">
        <v>805</v>
      </c>
      <c r="G293" s="245">
        <f>(H292*$D$65)/1000</f>
        <v>0</v>
      </c>
      <c r="H293" s="788">
        <f>(H292*$D$293)/1000</f>
        <v>0</v>
      </c>
      <c r="I293" s="788">
        <f aca="true" t="shared" si="69" ref="I293:AA293">(I292*$D$293)/1000</f>
        <v>0</v>
      </c>
      <c r="J293" s="788">
        <f t="shared" si="69"/>
        <v>0</v>
      </c>
      <c r="K293" s="788">
        <f>(K292*$D$293)/1000</f>
        <v>0</v>
      </c>
      <c r="L293" s="788">
        <f t="shared" si="69"/>
        <v>0</v>
      </c>
      <c r="M293" s="788">
        <f t="shared" si="69"/>
        <v>0</v>
      </c>
      <c r="N293" s="788">
        <f t="shared" si="69"/>
        <v>0</v>
      </c>
      <c r="O293" s="788">
        <f t="shared" si="69"/>
        <v>0</v>
      </c>
      <c r="P293" s="788">
        <f t="shared" si="69"/>
        <v>0</v>
      </c>
      <c r="Q293" s="788">
        <f t="shared" si="69"/>
        <v>0</v>
      </c>
      <c r="R293" s="788">
        <f t="shared" si="69"/>
        <v>0</v>
      </c>
      <c r="S293" s="788">
        <f t="shared" si="69"/>
        <v>0</v>
      </c>
      <c r="T293" s="788">
        <f t="shared" si="69"/>
        <v>0</v>
      </c>
      <c r="U293" s="788">
        <f t="shared" si="69"/>
        <v>0</v>
      </c>
      <c r="V293" s="788">
        <f t="shared" si="69"/>
        <v>0</v>
      </c>
      <c r="W293" s="788">
        <f t="shared" si="69"/>
        <v>0</v>
      </c>
      <c r="X293" s="788">
        <f t="shared" si="69"/>
        <v>0</v>
      </c>
      <c r="Y293" s="788">
        <f t="shared" si="69"/>
        <v>0</v>
      </c>
      <c r="Z293" s="788">
        <f t="shared" si="69"/>
        <v>0</v>
      </c>
      <c r="AA293" s="788">
        <f t="shared" si="69"/>
        <v>0</v>
      </c>
    </row>
    <row r="294" spans="2:27" s="781" customFormat="1" ht="18" customHeight="1">
      <c r="B294" s="1182" t="s">
        <v>807</v>
      </c>
      <c r="C294" s="1183"/>
      <c r="D294" s="792"/>
      <c r="E294" s="852"/>
      <c r="F294" s="245" t="s">
        <v>805</v>
      </c>
      <c r="G294" s="245">
        <f>(H292*$D$66)/1000</f>
        <v>0</v>
      </c>
      <c r="H294" s="788">
        <f>H280+H293</f>
        <v>0</v>
      </c>
      <c r="I294" s="788">
        <f aca="true" t="shared" si="70" ref="I294:AA294">I280+I293</f>
        <v>0</v>
      </c>
      <c r="J294" s="788">
        <f t="shared" si="70"/>
        <v>0</v>
      </c>
      <c r="K294" s="788">
        <f t="shared" si="70"/>
        <v>0</v>
      </c>
      <c r="L294" s="788">
        <f t="shared" si="70"/>
        <v>0</v>
      </c>
      <c r="M294" s="788">
        <f t="shared" si="70"/>
        <v>0</v>
      </c>
      <c r="N294" s="788">
        <f t="shared" si="70"/>
        <v>0</v>
      </c>
      <c r="O294" s="788">
        <f t="shared" si="70"/>
        <v>0</v>
      </c>
      <c r="P294" s="788">
        <f t="shared" si="70"/>
        <v>0</v>
      </c>
      <c r="Q294" s="788">
        <f t="shared" si="70"/>
        <v>0</v>
      </c>
      <c r="R294" s="788">
        <f t="shared" si="70"/>
        <v>0</v>
      </c>
      <c r="S294" s="788">
        <f t="shared" si="70"/>
        <v>0</v>
      </c>
      <c r="T294" s="788">
        <f t="shared" si="70"/>
        <v>0</v>
      </c>
      <c r="U294" s="788">
        <f t="shared" si="70"/>
        <v>0</v>
      </c>
      <c r="V294" s="788">
        <f t="shared" si="70"/>
        <v>0</v>
      </c>
      <c r="W294" s="788">
        <f t="shared" si="70"/>
        <v>0</v>
      </c>
      <c r="X294" s="788">
        <f t="shared" si="70"/>
        <v>0</v>
      </c>
      <c r="Y294" s="788">
        <f t="shared" si="70"/>
        <v>0</v>
      </c>
      <c r="Z294" s="788">
        <f t="shared" si="70"/>
        <v>0</v>
      </c>
      <c r="AA294" s="788">
        <f t="shared" si="70"/>
        <v>0</v>
      </c>
    </row>
    <row r="295" spans="2:27" s="781" customFormat="1" ht="27" customHeight="1">
      <c r="B295" s="1185" t="s">
        <v>267</v>
      </c>
      <c r="C295" s="1186"/>
      <c r="D295" s="782"/>
      <c r="E295" s="782"/>
      <c r="F295" s="245"/>
      <c r="G295" s="245"/>
      <c r="H295" s="804"/>
      <c r="I295" s="804"/>
      <c r="J295" s="804"/>
      <c r="K295" s="804"/>
      <c r="L295" s="804"/>
      <c r="M295" s="804"/>
      <c r="N295" s="804"/>
      <c r="O295" s="804"/>
      <c r="P295" s="804"/>
      <c r="Q295" s="804"/>
      <c r="R295" s="804"/>
      <c r="S295" s="804"/>
      <c r="T295" s="804"/>
      <c r="U295" s="804"/>
      <c r="V295" s="804"/>
      <c r="W295" s="804"/>
      <c r="X295" s="804"/>
      <c r="Y295" s="804"/>
      <c r="Z295" s="804"/>
      <c r="AA295" s="804"/>
    </row>
    <row r="296" spans="2:27" s="781" customFormat="1" ht="23.25" customHeight="1">
      <c r="B296" s="1185" t="s">
        <v>808</v>
      </c>
      <c r="C296" s="1186"/>
      <c r="D296" s="782"/>
      <c r="E296" s="782"/>
      <c r="F296" s="788">
        <f>SUM(H296:AA296)</f>
        <v>0</v>
      </c>
      <c r="G296" s="788">
        <f>H295*H294</f>
        <v>0</v>
      </c>
      <c r="H296" s="788">
        <f>H294*H295</f>
        <v>0</v>
      </c>
      <c r="I296" s="788">
        <f aca="true" t="shared" si="71" ref="I296:AA296">I294*I295</f>
        <v>0</v>
      </c>
      <c r="J296" s="788">
        <f t="shared" si="71"/>
        <v>0</v>
      </c>
      <c r="K296" s="788">
        <f t="shared" si="71"/>
        <v>0</v>
      </c>
      <c r="L296" s="788">
        <f t="shared" si="71"/>
        <v>0</v>
      </c>
      <c r="M296" s="788">
        <f t="shared" si="71"/>
        <v>0</v>
      </c>
      <c r="N296" s="788">
        <f t="shared" si="71"/>
        <v>0</v>
      </c>
      <c r="O296" s="788">
        <f t="shared" si="71"/>
        <v>0</v>
      </c>
      <c r="P296" s="788">
        <f t="shared" si="71"/>
        <v>0</v>
      </c>
      <c r="Q296" s="788">
        <f t="shared" si="71"/>
        <v>0</v>
      </c>
      <c r="R296" s="788">
        <f t="shared" si="71"/>
        <v>0</v>
      </c>
      <c r="S296" s="788">
        <f t="shared" si="71"/>
        <v>0</v>
      </c>
      <c r="T296" s="788">
        <f t="shared" si="71"/>
        <v>0</v>
      </c>
      <c r="U296" s="788">
        <f t="shared" si="71"/>
        <v>0</v>
      </c>
      <c r="V296" s="788">
        <f t="shared" si="71"/>
        <v>0</v>
      </c>
      <c r="W296" s="788">
        <f t="shared" si="71"/>
        <v>0</v>
      </c>
      <c r="X296" s="788">
        <f t="shared" si="71"/>
        <v>0</v>
      </c>
      <c r="Y296" s="788">
        <f t="shared" si="71"/>
        <v>0</v>
      </c>
      <c r="Z296" s="788">
        <f t="shared" si="71"/>
        <v>0</v>
      </c>
      <c r="AA296" s="788">
        <f t="shared" si="71"/>
        <v>0</v>
      </c>
    </row>
    <row r="297" spans="2:27" ht="27" customHeight="1">
      <c r="B297" s="998" t="s">
        <v>191</v>
      </c>
      <c r="C297" s="1184"/>
      <c r="D297" s="1184"/>
      <c r="E297" s="1184"/>
      <c r="F297" s="1184"/>
      <c r="G297" s="1184"/>
      <c r="H297" s="1184"/>
      <c r="I297" s="1184"/>
      <c r="J297" s="1184"/>
      <c r="K297" s="1184"/>
      <c r="L297" s="1184"/>
      <c r="M297" s="1184"/>
      <c r="N297" s="1184"/>
      <c r="O297" s="1184"/>
      <c r="P297" s="1184"/>
      <c r="Q297" s="1184"/>
      <c r="R297" s="1184"/>
      <c r="S297" s="1184"/>
      <c r="T297" s="1184"/>
      <c r="U297" s="1184"/>
      <c r="V297" s="1184"/>
      <c r="W297" s="1184"/>
      <c r="X297" s="1184"/>
      <c r="Y297" s="1184"/>
      <c r="Z297" s="1184"/>
      <c r="AA297" s="1184"/>
    </row>
    <row r="298" spans="2:27" ht="25.5" customHeight="1">
      <c r="B298" s="1184"/>
      <c r="C298" s="1184"/>
      <c r="D298" s="1184"/>
      <c r="E298" s="1184"/>
      <c r="F298" s="1184"/>
      <c r="G298" s="1184"/>
      <c r="H298" s="1184"/>
      <c r="I298" s="1184"/>
      <c r="J298" s="1184"/>
      <c r="K298" s="1184"/>
      <c r="L298" s="1184"/>
      <c r="M298" s="1184"/>
      <c r="N298" s="1184"/>
      <c r="O298" s="1184"/>
      <c r="P298" s="1184"/>
      <c r="Q298" s="1184"/>
      <c r="R298" s="1184"/>
      <c r="S298" s="1184"/>
      <c r="T298" s="1184"/>
      <c r="U298" s="1184"/>
      <c r="V298" s="1184"/>
      <c r="W298" s="1184"/>
      <c r="X298" s="1184"/>
      <c r="Y298" s="1184"/>
      <c r="Z298" s="1184"/>
      <c r="AA298" s="1184"/>
    </row>
    <row r="299" spans="2:27" ht="18" customHeight="1" thickBot="1">
      <c r="B299" s="1021" t="s">
        <v>235</v>
      </c>
      <c r="C299" s="1022"/>
      <c r="D299" s="1022"/>
      <c r="E299" s="1022"/>
      <c r="F299" s="1022"/>
      <c r="G299" s="1022"/>
      <c r="H299" s="1022"/>
      <c r="I299" s="1022"/>
      <c r="J299" s="1022"/>
      <c r="K299" s="1022"/>
      <c r="L299" s="1022"/>
      <c r="M299" s="1022"/>
      <c r="N299" s="1022"/>
      <c r="O299" s="1022"/>
      <c r="P299" s="1022"/>
      <c r="Q299" s="1022"/>
      <c r="R299" s="1022"/>
      <c r="S299" s="1022"/>
      <c r="T299" s="1022"/>
      <c r="U299" s="1022"/>
      <c r="V299" s="1022"/>
      <c r="W299" s="1022"/>
      <c r="X299" s="1022"/>
      <c r="Y299" s="1022"/>
      <c r="Z299" s="1022"/>
      <c r="AA299" s="1022"/>
    </row>
    <row r="300" spans="2:27" ht="18" customHeight="1">
      <c r="B300" s="1024" t="s">
        <v>166</v>
      </c>
      <c r="C300" s="1025"/>
      <c r="D300" s="1027" t="s">
        <v>167</v>
      </c>
      <c r="E300" s="849"/>
      <c r="F300" s="1187" t="s">
        <v>168</v>
      </c>
      <c r="G300" s="778"/>
      <c r="H300" s="1015" t="s">
        <v>169</v>
      </c>
      <c r="I300" s="1016"/>
      <c r="J300" s="1016"/>
      <c r="K300" s="1016"/>
      <c r="L300" s="1016"/>
      <c r="M300" s="1016"/>
      <c r="N300" s="1016"/>
      <c r="O300" s="1016"/>
      <c r="P300" s="1016"/>
      <c r="Q300" s="1016"/>
      <c r="R300" s="1016"/>
      <c r="S300" s="1016"/>
      <c r="T300" s="1016"/>
      <c r="U300" s="1016"/>
      <c r="V300" s="1016"/>
      <c r="W300" s="1016"/>
      <c r="X300" s="1016"/>
      <c r="Y300" s="1016"/>
      <c r="Z300" s="1016"/>
      <c r="AA300" s="1016"/>
    </row>
    <row r="301" spans="2:27" ht="82.5" customHeight="1">
      <c r="B301" s="1026"/>
      <c r="C301" s="1010"/>
      <c r="D301" s="1012"/>
      <c r="E301" s="848"/>
      <c r="F301" s="1188"/>
      <c r="G301" s="777"/>
      <c r="H301" s="175" t="s">
        <v>264</v>
      </c>
      <c r="I301" s="175" t="s">
        <v>250</v>
      </c>
      <c r="J301" s="774" t="s">
        <v>265</v>
      </c>
      <c r="K301" s="774" t="s">
        <v>195</v>
      </c>
      <c r="L301" s="175" t="s">
        <v>174</v>
      </c>
      <c r="M301" s="176" t="s">
        <v>175</v>
      </c>
      <c r="N301" s="176" t="s">
        <v>173</v>
      </c>
      <c r="O301" s="177" t="s">
        <v>177</v>
      </c>
      <c r="P301" s="176" t="s">
        <v>540</v>
      </c>
      <c r="Q301" s="176" t="s">
        <v>172</v>
      </c>
      <c r="R301" s="176" t="s">
        <v>255</v>
      </c>
      <c r="S301" s="155" t="s">
        <v>178</v>
      </c>
      <c r="T301" s="155" t="s">
        <v>181</v>
      </c>
      <c r="U301" s="155"/>
      <c r="V301" s="176"/>
      <c r="W301" s="176"/>
      <c r="Y301" s="155"/>
      <c r="AA301" s="155"/>
    </row>
    <row r="302" spans="2:27" ht="18" customHeight="1">
      <c r="B302" s="1018" t="s">
        <v>183</v>
      </c>
      <c r="C302" s="1154" t="s">
        <v>677</v>
      </c>
      <c r="D302" s="1156"/>
      <c r="E302" s="850"/>
      <c r="F302" s="788"/>
      <c r="G302" s="157"/>
      <c r="H302" s="832"/>
      <c r="I302" s="832"/>
      <c r="J302" s="832"/>
      <c r="K302" s="832"/>
      <c r="L302" s="832"/>
      <c r="M302" s="832"/>
      <c r="N302" s="832"/>
      <c r="O302" s="832"/>
      <c r="P302" s="832"/>
      <c r="Q302" s="832"/>
      <c r="R302" s="832"/>
      <c r="S302" s="832"/>
      <c r="T302" s="832"/>
      <c r="U302" s="832"/>
      <c r="V302" s="832"/>
      <c r="W302" s="832"/>
      <c r="X302" s="832"/>
      <c r="Y302" s="832"/>
      <c r="Z302" s="832"/>
      <c r="AA302" s="832"/>
    </row>
    <row r="303" spans="2:27" ht="18" customHeight="1">
      <c r="B303" s="1019"/>
      <c r="C303" s="460" t="s">
        <v>775</v>
      </c>
      <c r="D303" s="23">
        <v>80</v>
      </c>
      <c r="E303" s="23"/>
      <c r="F303" s="788">
        <f>SUMPRODUCT(H303:AA303,H$329:AA$329)/1000</f>
        <v>0</v>
      </c>
      <c r="G303" s="157"/>
      <c r="H303" s="795"/>
      <c r="I303" s="795"/>
      <c r="J303" s="795"/>
      <c r="K303" s="795"/>
      <c r="L303" s="795"/>
      <c r="M303" s="795"/>
      <c r="N303" s="795"/>
      <c r="O303" s="795"/>
      <c r="P303" s="795"/>
      <c r="Q303" s="795"/>
      <c r="R303" s="795"/>
      <c r="S303" s="795"/>
      <c r="T303" s="795"/>
      <c r="U303" s="795"/>
      <c r="V303" s="795"/>
      <c r="W303" s="795"/>
      <c r="X303" s="795"/>
      <c r="Y303" s="795"/>
      <c r="Z303" s="795"/>
      <c r="AA303" s="795"/>
    </row>
    <row r="304" spans="2:27" ht="18" customHeight="1">
      <c r="B304" s="1019"/>
      <c r="C304" s="15" t="s">
        <v>617</v>
      </c>
      <c r="D304" s="228">
        <v>110</v>
      </c>
      <c r="E304" s="228"/>
      <c r="F304" s="788">
        <f>SUMPRODUCT(H304:AA304,H$329:AA$329)/1000</f>
        <v>0</v>
      </c>
      <c r="G304" s="157"/>
      <c r="H304" s="795"/>
      <c r="I304" s="795"/>
      <c r="J304" s="795"/>
      <c r="K304" s="795"/>
      <c r="L304" s="795"/>
      <c r="M304" s="795"/>
      <c r="N304" s="795"/>
      <c r="O304" s="795"/>
      <c r="P304" s="795"/>
      <c r="Q304" s="795"/>
      <c r="R304" s="795"/>
      <c r="S304" s="795"/>
      <c r="T304" s="795"/>
      <c r="U304" s="795"/>
      <c r="V304" s="795"/>
      <c r="W304" s="795"/>
      <c r="X304" s="795"/>
      <c r="Y304" s="795"/>
      <c r="Z304" s="795"/>
      <c r="AA304" s="795"/>
    </row>
    <row r="305" spans="2:27" ht="18" customHeight="1">
      <c r="B305" s="1019"/>
      <c r="C305" s="29" t="s">
        <v>135</v>
      </c>
      <c r="D305" s="463">
        <v>180</v>
      </c>
      <c r="E305" s="463"/>
      <c r="F305" s="788">
        <f aca="true" t="shared" si="72" ref="F305:F312">SUMPRODUCT(H305:AA305,H$329:AA$329)/1000</f>
        <v>0</v>
      </c>
      <c r="G305" s="157"/>
      <c r="H305" s="795"/>
      <c r="I305" s="795"/>
      <c r="J305" s="795"/>
      <c r="K305" s="795"/>
      <c r="L305" s="795"/>
      <c r="M305" s="795"/>
      <c r="N305" s="795"/>
      <c r="O305" s="795"/>
      <c r="P305" s="795"/>
      <c r="Q305" s="795"/>
      <c r="R305" s="795"/>
      <c r="S305" s="795"/>
      <c r="T305" s="795"/>
      <c r="U305" s="795"/>
      <c r="V305" s="795"/>
      <c r="W305" s="795"/>
      <c r="X305" s="795"/>
      <c r="Y305" s="795"/>
      <c r="Z305" s="795"/>
      <c r="AA305" s="795"/>
    </row>
    <row r="306" spans="2:27" ht="18" customHeight="1">
      <c r="B306" s="1019"/>
      <c r="C306" s="46" t="s">
        <v>139</v>
      </c>
      <c r="D306" s="23">
        <v>200</v>
      </c>
      <c r="E306" s="23"/>
      <c r="F306" s="788">
        <f t="shared" si="72"/>
        <v>0</v>
      </c>
      <c r="G306" s="157"/>
      <c r="H306" s="795"/>
      <c r="I306" s="795"/>
      <c r="J306" s="795"/>
      <c r="K306" s="795"/>
      <c r="L306" s="795"/>
      <c r="M306" s="795"/>
      <c r="N306" s="795"/>
      <c r="O306" s="795"/>
      <c r="P306" s="795"/>
      <c r="Q306" s="795"/>
      <c r="R306" s="795"/>
      <c r="S306" s="795"/>
      <c r="T306" s="795"/>
      <c r="U306" s="795"/>
      <c r="V306" s="795"/>
      <c r="W306" s="795"/>
      <c r="X306" s="795"/>
      <c r="Y306" s="795"/>
      <c r="Z306" s="795"/>
      <c r="AA306" s="795"/>
    </row>
    <row r="307" spans="2:27" ht="18" customHeight="1">
      <c r="B307" s="1019"/>
      <c r="C307" s="226" t="s">
        <v>19</v>
      </c>
      <c r="D307" s="164">
        <v>30</v>
      </c>
      <c r="E307" s="164"/>
      <c r="F307" s="788">
        <f t="shared" si="72"/>
        <v>0</v>
      </c>
      <c r="G307" s="157"/>
      <c r="H307" s="795"/>
      <c r="I307" s="795"/>
      <c r="J307" s="795"/>
      <c r="K307" s="795"/>
      <c r="L307" s="795"/>
      <c r="M307" s="795"/>
      <c r="N307" s="795"/>
      <c r="O307" s="795"/>
      <c r="P307" s="795"/>
      <c r="Q307" s="795"/>
      <c r="R307" s="795"/>
      <c r="S307" s="795"/>
      <c r="T307" s="795"/>
      <c r="U307" s="795"/>
      <c r="V307" s="795"/>
      <c r="W307" s="795"/>
      <c r="X307" s="795"/>
      <c r="Y307" s="795"/>
      <c r="Z307" s="795"/>
      <c r="AA307" s="795"/>
    </row>
    <row r="308" spans="2:27" ht="20.25" customHeight="1">
      <c r="B308" s="1019"/>
      <c r="C308" s="460" t="s">
        <v>22</v>
      </c>
      <c r="D308" s="23">
        <v>40</v>
      </c>
      <c r="E308" s="23"/>
      <c r="F308" s="788">
        <f t="shared" si="72"/>
        <v>0</v>
      </c>
      <c r="G308" s="157"/>
      <c r="H308" s="795"/>
      <c r="I308" s="795"/>
      <c r="J308" s="795"/>
      <c r="K308" s="795"/>
      <c r="L308" s="795"/>
      <c r="M308" s="795"/>
      <c r="N308" s="795"/>
      <c r="O308" s="795"/>
      <c r="P308" s="795"/>
      <c r="Q308" s="795"/>
      <c r="R308" s="795"/>
      <c r="S308" s="795"/>
      <c r="T308" s="795"/>
      <c r="U308" s="795"/>
      <c r="V308" s="795"/>
      <c r="W308" s="795"/>
      <c r="X308" s="795"/>
      <c r="Y308" s="795"/>
      <c r="Z308" s="795"/>
      <c r="AA308" s="795"/>
    </row>
    <row r="309" spans="2:27" ht="35.25" customHeight="1">
      <c r="B309" s="1019"/>
      <c r="C309" s="1154" t="s">
        <v>683</v>
      </c>
      <c r="D309" s="1156"/>
      <c r="E309" s="850"/>
      <c r="F309" s="788">
        <f t="shared" si="72"/>
        <v>0</v>
      </c>
      <c r="G309" s="157"/>
      <c r="H309" s="795"/>
      <c r="I309" s="795"/>
      <c r="J309" s="795"/>
      <c r="K309" s="795"/>
      <c r="L309" s="795"/>
      <c r="M309" s="795"/>
      <c r="N309" s="795"/>
      <c r="O309" s="795"/>
      <c r="P309" s="795"/>
      <c r="Q309" s="795"/>
      <c r="R309" s="795"/>
      <c r="S309" s="795"/>
      <c r="T309" s="795"/>
      <c r="U309" s="795"/>
      <c r="V309" s="795"/>
      <c r="W309" s="795"/>
      <c r="X309" s="795"/>
      <c r="Y309" s="795"/>
      <c r="Z309" s="795"/>
      <c r="AA309" s="795"/>
    </row>
    <row r="310" spans="2:27" ht="29.25" customHeight="1">
      <c r="B310" s="1019"/>
      <c r="C310" s="46" t="s">
        <v>700</v>
      </c>
      <c r="D310" s="23">
        <v>12</v>
      </c>
      <c r="E310" s="23"/>
      <c r="F310" s="788">
        <f t="shared" si="72"/>
        <v>0</v>
      </c>
      <c r="G310" s="157"/>
      <c r="H310" s="795"/>
      <c r="I310" s="795"/>
      <c r="J310" s="795"/>
      <c r="K310" s="795"/>
      <c r="L310" s="795"/>
      <c r="M310" s="795"/>
      <c r="N310" s="795"/>
      <c r="O310" s="795"/>
      <c r="P310" s="795"/>
      <c r="Q310" s="795"/>
      <c r="R310" s="795"/>
      <c r="S310" s="795"/>
      <c r="T310" s="795"/>
      <c r="U310" s="795"/>
      <c r="V310" s="795"/>
      <c r="W310" s="795"/>
      <c r="X310" s="795"/>
      <c r="Y310" s="795"/>
      <c r="Z310" s="795"/>
      <c r="AA310" s="795"/>
    </row>
    <row r="311" spans="2:27" ht="18" customHeight="1">
      <c r="B311" s="1019"/>
      <c r="C311" s="49" t="s">
        <v>514</v>
      </c>
      <c r="D311" s="165">
        <v>100</v>
      </c>
      <c r="E311" s="165"/>
      <c r="F311" s="788">
        <f t="shared" si="72"/>
        <v>0</v>
      </c>
      <c r="G311" s="157"/>
      <c r="H311" s="795"/>
      <c r="I311" s="795"/>
      <c r="J311" s="795"/>
      <c r="K311" s="795"/>
      <c r="L311" s="795"/>
      <c r="M311" s="795"/>
      <c r="N311" s="795"/>
      <c r="O311" s="795"/>
      <c r="P311" s="795"/>
      <c r="Q311" s="795"/>
      <c r="R311" s="795"/>
      <c r="S311" s="795"/>
      <c r="T311" s="795"/>
      <c r="U311" s="795"/>
      <c r="V311" s="795"/>
      <c r="W311" s="795"/>
      <c r="X311" s="795"/>
      <c r="Y311" s="795"/>
      <c r="Z311" s="795"/>
      <c r="AA311" s="795"/>
    </row>
    <row r="312" spans="2:27" ht="24" customHeight="1">
      <c r="B312" s="1019"/>
      <c r="C312" s="27" t="s">
        <v>711</v>
      </c>
      <c r="D312" s="23">
        <v>100</v>
      </c>
      <c r="E312" s="23"/>
      <c r="F312" s="788">
        <f t="shared" si="72"/>
        <v>0</v>
      </c>
      <c r="G312" s="157"/>
      <c r="H312" s="795"/>
      <c r="I312" s="795"/>
      <c r="J312" s="795"/>
      <c r="K312" s="795"/>
      <c r="L312" s="795"/>
      <c r="M312" s="795"/>
      <c r="N312" s="795"/>
      <c r="O312" s="795"/>
      <c r="P312" s="795"/>
      <c r="Q312" s="795"/>
      <c r="R312" s="795"/>
      <c r="S312" s="795"/>
      <c r="T312" s="795"/>
      <c r="U312" s="795"/>
      <c r="V312" s="795"/>
      <c r="W312" s="795"/>
      <c r="X312" s="795"/>
      <c r="Y312" s="795"/>
      <c r="Z312" s="795"/>
      <c r="AA312" s="795"/>
    </row>
    <row r="313" spans="2:27" ht="18" customHeight="1">
      <c r="B313" s="1020"/>
      <c r="C313" s="191"/>
      <c r="D313" s="27"/>
      <c r="E313" s="27"/>
      <c r="F313" s="788"/>
      <c r="G313" s="157"/>
      <c r="H313" s="795"/>
      <c r="I313" s="795"/>
      <c r="J313" s="795"/>
      <c r="K313" s="795"/>
      <c r="L313" s="795"/>
      <c r="M313" s="795"/>
      <c r="N313" s="795"/>
      <c r="O313" s="795"/>
      <c r="P313" s="795"/>
      <c r="Q313" s="795"/>
      <c r="R313" s="795"/>
      <c r="S313" s="795"/>
      <c r="T313" s="795"/>
      <c r="U313" s="795"/>
      <c r="V313" s="795"/>
      <c r="W313" s="795"/>
      <c r="X313" s="795"/>
      <c r="Y313" s="795"/>
      <c r="Z313" s="795"/>
      <c r="AA313" s="795"/>
    </row>
    <row r="314" spans="2:27" ht="24" customHeight="1">
      <c r="B314" s="1005" t="s">
        <v>186</v>
      </c>
      <c r="C314" s="993"/>
      <c r="D314" s="158"/>
      <c r="E314" s="158"/>
      <c r="F314" s="803">
        <f>SUM(F303:F313)</f>
        <v>0</v>
      </c>
      <c r="G314" s="157">
        <f>SUM(G304:G313)</f>
        <v>0</v>
      </c>
      <c r="H314" s="789">
        <f>SUM(H303:H313)</f>
        <v>0</v>
      </c>
      <c r="I314" s="789">
        <f aca="true" t="shared" si="73" ref="I314:AA314">SUM(I303:I313)</f>
        <v>0</v>
      </c>
      <c r="J314" s="789">
        <f t="shared" si="73"/>
        <v>0</v>
      </c>
      <c r="K314" s="789">
        <f t="shared" si="73"/>
        <v>0</v>
      </c>
      <c r="L314" s="789">
        <f t="shared" si="73"/>
        <v>0</v>
      </c>
      <c r="M314" s="789">
        <f t="shared" si="73"/>
        <v>0</v>
      </c>
      <c r="N314" s="789">
        <f>SUM(N303:N313)</f>
        <v>0</v>
      </c>
      <c r="O314" s="789">
        <f t="shared" si="73"/>
        <v>0</v>
      </c>
      <c r="P314" s="789">
        <f t="shared" si="73"/>
        <v>0</v>
      </c>
      <c r="Q314" s="789">
        <f t="shared" si="73"/>
        <v>0</v>
      </c>
      <c r="R314" s="789">
        <f t="shared" si="73"/>
        <v>0</v>
      </c>
      <c r="S314" s="789">
        <f t="shared" si="73"/>
        <v>0</v>
      </c>
      <c r="T314" s="789">
        <f t="shared" si="73"/>
        <v>0</v>
      </c>
      <c r="U314" s="789">
        <f t="shared" si="73"/>
        <v>0</v>
      </c>
      <c r="V314" s="789">
        <f t="shared" si="73"/>
        <v>0</v>
      </c>
      <c r="W314" s="789">
        <f t="shared" si="73"/>
        <v>0</v>
      </c>
      <c r="X314" s="789">
        <f t="shared" si="73"/>
        <v>0</v>
      </c>
      <c r="Y314" s="789">
        <f t="shared" si="73"/>
        <v>0</v>
      </c>
      <c r="Z314" s="789">
        <f t="shared" si="73"/>
        <v>0</v>
      </c>
      <c r="AA314" s="789">
        <f t="shared" si="73"/>
        <v>0</v>
      </c>
    </row>
    <row r="315" spans="2:27" s="781" customFormat="1" ht="21" customHeight="1">
      <c r="B315" s="1182" t="s">
        <v>806</v>
      </c>
      <c r="C315" s="1183"/>
      <c r="D315" s="792"/>
      <c r="E315" s="852"/>
      <c r="F315" s="788" t="s">
        <v>805</v>
      </c>
      <c r="G315" s="245"/>
      <c r="H315" s="788">
        <f>(H314*$D$247)/1000</f>
        <v>0</v>
      </c>
      <c r="I315" s="788">
        <f aca="true" t="shared" si="74" ref="I315:AA315">(I314*$D$247)/1000</f>
        <v>0</v>
      </c>
      <c r="J315" s="788">
        <f t="shared" si="74"/>
        <v>0</v>
      </c>
      <c r="K315" s="788">
        <f t="shared" si="74"/>
        <v>0</v>
      </c>
      <c r="L315" s="788">
        <f t="shared" si="74"/>
        <v>0</v>
      </c>
      <c r="M315" s="788">
        <f t="shared" si="74"/>
        <v>0</v>
      </c>
      <c r="N315" s="788">
        <f t="shared" si="74"/>
        <v>0</v>
      </c>
      <c r="O315" s="788">
        <f t="shared" si="74"/>
        <v>0</v>
      </c>
      <c r="P315" s="788">
        <f t="shared" si="74"/>
        <v>0</v>
      </c>
      <c r="Q315" s="788">
        <f t="shared" si="74"/>
        <v>0</v>
      </c>
      <c r="R315" s="788">
        <f t="shared" si="74"/>
        <v>0</v>
      </c>
      <c r="S315" s="788">
        <f t="shared" si="74"/>
        <v>0</v>
      </c>
      <c r="T315" s="788">
        <f t="shared" si="74"/>
        <v>0</v>
      </c>
      <c r="U315" s="788">
        <f t="shared" si="74"/>
        <v>0</v>
      </c>
      <c r="V315" s="788">
        <f t="shared" si="74"/>
        <v>0</v>
      </c>
      <c r="W315" s="788">
        <f t="shared" si="74"/>
        <v>0</v>
      </c>
      <c r="X315" s="788">
        <f t="shared" si="74"/>
        <v>0</v>
      </c>
      <c r="Y315" s="788">
        <f t="shared" si="74"/>
        <v>0</v>
      </c>
      <c r="Z315" s="788">
        <f t="shared" si="74"/>
        <v>0</v>
      </c>
      <c r="AA315" s="788">
        <f t="shared" si="74"/>
        <v>0</v>
      </c>
    </row>
    <row r="316" spans="2:27" ht="18" customHeight="1">
      <c r="B316" s="1031" t="s">
        <v>188</v>
      </c>
      <c r="C316" s="1157" t="s">
        <v>677</v>
      </c>
      <c r="D316" s="1157"/>
      <c r="E316" s="851"/>
      <c r="F316" s="831"/>
      <c r="G316" s="157"/>
      <c r="H316" s="832"/>
      <c r="I316" s="832"/>
      <c r="J316" s="832"/>
      <c r="K316" s="832"/>
      <c r="L316" s="832"/>
      <c r="M316" s="832"/>
      <c r="N316" s="832"/>
      <c r="O316" s="832"/>
      <c r="P316" s="832"/>
      <c r="Q316" s="832"/>
      <c r="R316" s="832"/>
      <c r="S316" s="832"/>
      <c r="T316" s="832"/>
      <c r="U316" s="832"/>
      <c r="V316" s="832"/>
      <c r="W316" s="832"/>
      <c r="X316" s="832"/>
      <c r="Y316" s="832"/>
      <c r="Z316" s="832"/>
      <c r="AA316" s="832"/>
    </row>
    <row r="317" spans="2:27" ht="18" customHeight="1">
      <c r="B317" s="1000"/>
      <c r="C317" s="460" t="s">
        <v>787</v>
      </c>
      <c r="D317" s="23">
        <v>100</v>
      </c>
      <c r="E317" s="23"/>
      <c r="F317" s="788">
        <f>SUMPRODUCT(H317:AA317,H$329:AA$329)/1000</f>
        <v>0</v>
      </c>
      <c r="G317" s="157"/>
      <c r="H317" s="795"/>
      <c r="I317" s="795"/>
      <c r="J317" s="795"/>
      <c r="K317" s="795"/>
      <c r="L317" s="795"/>
      <c r="M317" s="795"/>
      <c r="N317" s="795"/>
      <c r="O317" s="795"/>
      <c r="P317" s="795"/>
      <c r="Q317" s="795"/>
      <c r="R317" s="795"/>
      <c r="S317" s="795"/>
      <c r="T317" s="795"/>
      <c r="U317" s="795"/>
      <c r="V317" s="795"/>
      <c r="W317" s="795"/>
      <c r="X317" s="795"/>
      <c r="Y317" s="795"/>
      <c r="Z317" s="795"/>
      <c r="AA317" s="795"/>
    </row>
    <row r="318" spans="2:27" ht="18" customHeight="1">
      <c r="B318" s="1000"/>
      <c r="C318" s="15" t="s">
        <v>617</v>
      </c>
      <c r="D318" s="228" t="s">
        <v>618</v>
      </c>
      <c r="E318" s="228"/>
      <c r="F318" s="788">
        <f aca="true" t="shared" si="75" ref="F318:F325">SUMPRODUCT(H318:AA318,H$329:AA$329)/1000</f>
        <v>0</v>
      </c>
      <c r="G318" s="157"/>
      <c r="H318" s="795"/>
      <c r="I318" s="795"/>
      <c r="J318" s="795"/>
      <c r="K318" s="795"/>
      <c r="L318" s="795"/>
      <c r="M318" s="795"/>
      <c r="N318" s="795"/>
      <c r="O318" s="795"/>
      <c r="P318" s="795"/>
      <c r="Q318" s="795"/>
      <c r="R318" s="795"/>
      <c r="S318" s="795"/>
      <c r="T318" s="795"/>
      <c r="U318" s="795"/>
      <c r="V318" s="795"/>
      <c r="W318" s="795"/>
      <c r="X318" s="795"/>
      <c r="Y318" s="795"/>
      <c r="Z318" s="795"/>
      <c r="AA318" s="795"/>
    </row>
    <row r="319" spans="2:27" ht="18" customHeight="1">
      <c r="B319" s="1000"/>
      <c r="C319" s="29" t="s">
        <v>135</v>
      </c>
      <c r="D319" s="463">
        <v>200</v>
      </c>
      <c r="E319" s="463"/>
      <c r="F319" s="788">
        <f t="shared" si="75"/>
        <v>0</v>
      </c>
      <c r="G319" s="157"/>
      <c r="H319" s="795"/>
      <c r="I319" s="795"/>
      <c r="J319" s="795"/>
      <c r="K319" s="795"/>
      <c r="L319" s="795"/>
      <c r="M319" s="795"/>
      <c r="N319" s="795"/>
      <c r="O319" s="795"/>
      <c r="P319" s="795"/>
      <c r="Q319" s="795"/>
      <c r="R319" s="795"/>
      <c r="S319" s="795"/>
      <c r="T319" s="795"/>
      <c r="U319" s="795"/>
      <c r="V319" s="795"/>
      <c r="W319" s="795"/>
      <c r="X319" s="795"/>
      <c r="Y319" s="795"/>
      <c r="Z319" s="795"/>
      <c r="AA319" s="795"/>
    </row>
    <row r="320" spans="2:27" ht="18" customHeight="1">
      <c r="B320" s="1000"/>
      <c r="C320" s="46" t="s">
        <v>139</v>
      </c>
      <c r="D320" s="23">
        <v>200</v>
      </c>
      <c r="E320" s="23"/>
      <c r="F320" s="788">
        <f t="shared" si="75"/>
        <v>0</v>
      </c>
      <c r="G320" s="157"/>
      <c r="H320" s="795"/>
      <c r="I320" s="795"/>
      <c r="J320" s="795"/>
      <c r="K320" s="795"/>
      <c r="L320" s="795"/>
      <c r="M320" s="795"/>
      <c r="N320" s="795"/>
      <c r="O320" s="795"/>
      <c r="P320" s="795"/>
      <c r="Q320" s="795"/>
      <c r="R320" s="795"/>
      <c r="S320" s="795"/>
      <c r="T320" s="795"/>
      <c r="U320" s="795"/>
      <c r="V320" s="795"/>
      <c r="W320" s="795"/>
      <c r="X320" s="795"/>
      <c r="Y320" s="795"/>
      <c r="Z320" s="795"/>
      <c r="AA320" s="795"/>
    </row>
    <row r="321" spans="2:27" ht="12.75">
      <c r="B321" s="1000"/>
      <c r="C321" s="226" t="s">
        <v>19</v>
      </c>
      <c r="D321" s="164">
        <v>40</v>
      </c>
      <c r="E321" s="164"/>
      <c r="F321" s="788">
        <f t="shared" si="75"/>
        <v>0</v>
      </c>
      <c r="G321" s="157"/>
      <c r="H321" s="795"/>
      <c r="I321" s="795"/>
      <c r="J321" s="795"/>
      <c r="K321" s="795"/>
      <c r="L321" s="795"/>
      <c r="M321" s="795"/>
      <c r="N321" s="795"/>
      <c r="O321" s="795"/>
      <c r="P321" s="795"/>
      <c r="Q321" s="795"/>
      <c r="R321" s="795"/>
      <c r="S321" s="795"/>
      <c r="T321" s="795"/>
      <c r="U321" s="795"/>
      <c r="V321" s="795"/>
      <c r="W321" s="795"/>
      <c r="X321" s="795"/>
      <c r="Y321" s="795"/>
      <c r="Z321" s="795"/>
      <c r="AA321" s="795"/>
    </row>
    <row r="322" spans="2:27" ht="12.75">
      <c r="B322" s="1000"/>
      <c r="C322" s="460" t="s">
        <v>22</v>
      </c>
      <c r="D322" s="23">
        <v>50</v>
      </c>
      <c r="E322" s="23"/>
      <c r="F322" s="788">
        <f t="shared" si="75"/>
        <v>0</v>
      </c>
      <c r="G322" s="157"/>
      <c r="H322" s="795"/>
      <c r="I322" s="795"/>
      <c r="J322" s="795"/>
      <c r="K322" s="795"/>
      <c r="L322" s="795"/>
      <c r="M322" s="795"/>
      <c r="N322" s="795"/>
      <c r="O322" s="795"/>
      <c r="P322" s="795"/>
      <c r="Q322" s="795"/>
      <c r="R322" s="795"/>
      <c r="S322" s="795"/>
      <c r="T322" s="795"/>
      <c r="U322" s="795"/>
      <c r="V322" s="795"/>
      <c r="W322" s="795"/>
      <c r="X322" s="795"/>
      <c r="Y322" s="795"/>
      <c r="Z322" s="795"/>
      <c r="AA322" s="795"/>
    </row>
    <row r="323" spans="2:27" ht="18" customHeight="1">
      <c r="B323" s="1000"/>
      <c r="C323" s="1157" t="s">
        <v>683</v>
      </c>
      <c r="D323" s="1157"/>
      <c r="E323" s="851"/>
      <c r="F323" s="788">
        <f t="shared" si="75"/>
        <v>0</v>
      </c>
      <c r="G323" s="157"/>
      <c r="H323" s="795"/>
      <c r="I323" s="795"/>
      <c r="J323" s="795"/>
      <c r="K323" s="795"/>
      <c r="L323" s="795"/>
      <c r="M323" s="795"/>
      <c r="N323" s="795"/>
      <c r="O323" s="795"/>
      <c r="P323" s="795"/>
      <c r="Q323" s="795"/>
      <c r="R323" s="795"/>
      <c r="S323" s="795"/>
      <c r="T323" s="795"/>
      <c r="U323" s="795"/>
      <c r="V323" s="795"/>
      <c r="W323" s="795"/>
      <c r="X323" s="795"/>
      <c r="Y323" s="795"/>
      <c r="Z323" s="795"/>
      <c r="AA323" s="795"/>
    </row>
    <row r="324" spans="2:27" ht="15.75" customHeight="1">
      <c r="B324" s="1000"/>
      <c r="C324" s="46" t="s">
        <v>700</v>
      </c>
      <c r="D324" s="23">
        <v>18</v>
      </c>
      <c r="E324" s="23"/>
      <c r="F324" s="788">
        <f t="shared" si="75"/>
        <v>0</v>
      </c>
      <c r="G324" s="157"/>
      <c r="H324" s="795"/>
      <c r="I324" s="795"/>
      <c r="J324" s="795"/>
      <c r="K324" s="795"/>
      <c r="L324" s="795"/>
      <c r="M324" s="795"/>
      <c r="N324" s="795"/>
      <c r="O324" s="795"/>
      <c r="P324" s="795"/>
      <c r="Q324" s="795"/>
      <c r="R324" s="795"/>
      <c r="S324" s="795"/>
      <c r="T324" s="795"/>
      <c r="U324" s="795"/>
      <c r="V324" s="795"/>
      <c r="W324" s="795"/>
      <c r="X324" s="795"/>
      <c r="Y324" s="795"/>
      <c r="Z324" s="795"/>
      <c r="AA324" s="795"/>
    </row>
    <row r="325" spans="2:27" ht="24" customHeight="1">
      <c r="B325" s="1000"/>
      <c r="C325" s="27" t="s">
        <v>711</v>
      </c>
      <c r="D325" s="23">
        <v>125</v>
      </c>
      <c r="E325" s="23"/>
      <c r="F325" s="788">
        <f t="shared" si="75"/>
        <v>0</v>
      </c>
      <c r="G325" s="157"/>
      <c r="H325" s="795"/>
      <c r="I325" s="795"/>
      <c r="J325" s="795"/>
      <c r="K325" s="795"/>
      <c r="L325" s="795"/>
      <c r="M325" s="795"/>
      <c r="N325" s="795"/>
      <c r="O325" s="795"/>
      <c r="P325" s="795"/>
      <c r="Q325" s="795"/>
      <c r="R325" s="795"/>
      <c r="S325" s="795"/>
      <c r="T325" s="795"/>
      <c r="U325" s="795"/>
      <c r="V325" s="795"/>
      <c r="W325" s="795"/>
      <c r="X325" s="795"/>
      <c r="Y325" s="795"/>
      <c r="Z325" s="795"/>
      <c r="AA325" s="795"/>
    </row>
    <row r="326" spans="2:27" ht="18" customHeight="1">
      <c r="B326" s="1005" t="s">
        <v>189</v>
      </c>
      <c r="C326" s="993"/>
      <c r="D326" s="158"/>
      <c r="E326" s="158"/>
      <c r="F326" s="803">
        <f>SUM(F317:F325)</f>
        <v>0</v>
      </c>
      <c r="G326" s="157"/>
      <c r="H326" s="789">
        <f aca="true" t="shared" si="76" ref="H326:AA326">SUM(H317:H325)</f>
        <v>0</v>
      </c>
      <c r="I326" s="789">
        <f t="shared" si="76"/>
        <v>0</v>
      </c>
      <c r="J326" s="789">
        <f t="shared" si="76"/>
        <v>0</v>
      </c>
      <c r="K326" s="789">
        <f t="shared" si="76"/>
        <v>0</v>
      </c>
      <c r="L326" s="789">
        <f t="shared" si="76"/>
        <v>0</v>
      </c>
      <c r="M326" s="789">
        <f t="shared" si="76"/>
        <v>0</v>
      </c>
      <c r="N326" s="789">
        <f t="shared" si="76"/>
        <v>0</v>
      </c>
      <c r="O326" s="789">
        <f t="shared" si="76"/>
        <v>0</v>
      </c>
      <c r="P326" s="789">
        <f t="shared" si="76"/>
        <v>0</v>
      </c>
      <c r="Q326" s="789">
        <f t="shared" si="76"/>
        <v>0</v>
      </c>
      <c r="R326" s="789">
        <f t="shared" si="76"/>
        <v>0</v>
      </c>
      <c r="S326" s="789">
        <f t="shared" si="76"/>
        <v>0</v>
      </c>
      <c r="T326" s="789">
        <f t="shared" si="76"/>
        <v>0</v>
      </c>
      <c r="U326" s="789">
        <f t="shared" si="76"/>
        <v>0</v>
      </c>
      <c r="V326" s="789">
        <f t="shared" si="76"/>
        <v>0</v>
      </c>
      <c r="W326" s="789">
        <f t="shared" si="76"/>
        <v>0</v>
      </c>
      <c r="X326" s="789">
        <f t="shared" si="76"/>
        <v>0</v>
      </c>
      <c r="Y326" s="789">
        <f t="shared" si="76"/>
        <v>0</v>
      </c>
      <c r="Z326" s="789">
        <f t="shared" si="76"/>
        <v>0</v>
      </c>
      <c r="AA326" s="789">
        <f t="shared" si="76"/>
        <v>0</v>
      </c>
    </row>
    <row r="327" spans="2:27" s="781" customFormat="1" ht="18" customHeight="1">
      <c r="B327" s="1182" t="s">
        <v>806</v>
      </c>
      <c r="C327" s="1183"/>
      <c r="D327" s="792"/>
      <c r="E327" s="852"/>
      <c r="F327" s="245" t="s">
        <v>805</v>
      </c>
      <c r="G327" s="245">
        <f>(H326*$D$65)/1000</f>
        <v>0</v>
      </c>
      <c r="H327" s="788">
        <f>(H326*$D$327)/1000</f>
        <v>0</v>
      </c>
      <c r="I327" s="788">
        <f aca="true" t="shared" si="77" ref="I327:AA327">(I326*$D$327)/1000</f>
        <v>0</v>
      </c>
      <c r="J327" s="788">
        <f t="shared" si="77"/>
        <v>0</v>
      </c>
      <c r="K327" s="788">
        <f t="shared" si="77"/>
        <v>0</v>
      </c>
      <c r="L327" s="788">
        <f t="shared" si="77"/>
        <v>0</v>
      </c>
      <c r="M327" s="788">
        <f>(M326*$D$327)/1000</f>
        <v>0</v>
      </c>
      <c r="N327" s="788">
        <f t="shared" si="77"/>
        <v>0</v>
      </c>
      <c r="O327" s="788">
        <f t="shared" si="77"/>
        <v>0</v>
      </c>
      <c r="P327" s="788">
        <f t="shared" si="77"/>
        <v>0</v>
      </c>
      <c r="Q327" s="788">
        <f t="shared" si="77"/>
        <v>0</v>
      </c>
      <c r="R327" s="788">
        <f t="shared" si="77"/>
        <v>0</v>
      </c>
      <c r="S327" s="788">
        <f t="shared" si="77"/>
        <v>0</v>
      </c>
      <c r="T327" s="788">
        <f t="shared" si="77"/>
        <v>0</v>
      </c>
      <c r="U327" s="788">
        <f t="shared" si="77"/>
        <v>0</v>
      </c>
      <c r="V327" s="788">
        <f t="shared" si="77"/>
        <v>0</v>
      </c>
      <c r="W327" s="788">
        <f t="shared" si="77"/>
        <v>0</v>
      </c>
      <c r="X327" s="788">
        <f t="shared" si="77"/>
        <v>0</v>
      </c>
      <c r="Y327" s="788">
        <f t="shared" si="77"/>
        <v>0</v>
      </c>
      <c r="Z327" s="788">
        <f t="shared" si="77"/>
        <v>0</v>
      </c>
      <c r="AA327" s="788">
        <f t="shared" si="77"/>
        <v>0</v>
      </c>
    </row>
    <row r="328" spans="2:27" s="781" customFormat="1" ht="18" customHeight="1">
      <c r="B328" s="1182" t="s">
        <v>807</v>
      </c>
      <c r="C328" s="1183"/>
      <c r="D328" s="792"/>
      <c r="E328" s="852"/>
      <c r="F328" s="245" t="s">
        <v>805</v>
      </c>
      <c r="G328" s="245">
        <f>(H326*$D$66)/1000</f>
        <v>0</v>
      </c>
      <c r="H328" s="788">
        <f>H315+H327</f>
        <v>0</v>
      </c>
      <c r="I328" s="788">
        <f aca="true" t="shared" si="78" ref="I328:AA328">I315+I327</f>
        <v>0</v>
      </c>
      <c r="J328" s="788">
        <f t="shared" si="78"/>
        <v>0</v>
      </c>
      <c r="K328" s="788">
        <f t="shared" si="78"/>
        <v>0</v>
      </c>
      <c r="L328" s="788">
        <f t="shared" si="78"/>
        <v>0</v>
      </c>
      <c r="M328" s="788">
        <f t="shared" si="78"/>
        <v>0</v>
      </c>
      <c r="N328" s="788">
        <f>N315+N327</f>
        <v>0</v>
      </c>
      <c r="O328" s="788">
        <f t="shared" si="78"/>
        <v>0</v>
      </c>
      <c r="P328" s="788">
        <f t="shared" si="78"/>
        <v>0</v>
      </c>
      <c r="Q328" s="788">
        <f t="shared" si="78"/>
        <v>0</v>
      </c>
      <c r="R328" s="788">
        <f t="shared" si="78"/>
        <v>0</v>
      </c>
      <c r="S328" s="788">
        <f t="shared" si="78"/>
        <v>0</v>
      </c>
      <c r="T328" s="788">
        <f t="shared" si="78"/>
        <v>0</v>
      </c>
      <c r="U328" s="788">
        <f t="shared" si="78"/>
        <v>0</v>
      </c>
      <c r="V328" s="788">
        <f t="shared" si="78"/>
        <v>0</v>
      </c>
      <c r="W328" s="788">
        <f t="shared" si="78"/>
        <v>0</v>
      </c>
      <c r="X328" s="788">
        <f t="shared" si="78"/>
        <v>0</v>
      </c>
      <c r="Y328" s="788">
        <f t="shared" si="78"/>
        <v>0</v>
      </c>
      <c r="Z328" s="788">
        <f t="shared" si="78"/>
        <v>0</v>
      </c>
      <c r="AA328" s="788">
        <f t="shared" si="78"/>
        <v>0</v>
      </c>
    </row>
    <row r="329" spans="2:27" s="781" customFormat="1" ht="27" customHeight="1">
      <c r="B329" s="1185" t="s">
        <v>267</v>
      </c>
      <c r="C329" s="1186"/>
      <c r="D329" s="782"/>
      <c r="E329" s="782"/>
      <c r="F329" s="245"/>
      <c r="G329" s="245"/>
      <c r="H329" s="804"/>
      <c r="I329" s="804"/>
      <c r="J329" s="804"/>
      <c r="K329" s="804"/>
      <c r="L329" s="804"/>
      <c r="M329" s="804"/>
      <c r="N329" s="804"/>
      <c r="O329" s="804"/>
      <c r="P329" s="804"/>
      <c r="Q329" s="804"/>
      <c r="R329" s="804"/>
      <c r="S329" s="804"/>
      <c r="T329" s="804"/>
      <c r="U329" s="804"/>
      <c r="V329" s="804"/>
      <c r="W329" s="804"/>
      <c r="X329" s="804"/>
      <c r="Y329" s="804"/>
      <c r="Z329" s="804"/>
      <c r="AA329" s="804"/>
    </row>
    <row r="330" spans="2:27" s="781" customFormat="1" ht="23.25" customHeight="1">
      <c r="B330" s="1185" t="s">
        <v>808</v>
      </c>
      <c r="C330" s="1186"/>
      <c r="D330" s="782"/>
      <c r="E330" s="782"/>
      <c r="F330" s="788">
        <f>SUM(H330:AA330)</f>
        <v>0</v>
      </c>
      <c r="G330" s="788">
        <f>H329*H328</f>
        <v>0</v>
      </c>
      <c r="H330" s="788">
        <f>H328*H329</f>
        <v>0</v>
      </c>
      <c r="I330" s="788">
        <f aca="true" t="shared" si="79" ref="I330:AA330">I328*I329</f>
        <v>0</v>
      </c>
      <c r="J330" s="788">
        <f t="shared" si="79"/>
        <v>0</v>
      </c>
      <c r="K330" s="788">
        <f>K328*K329</f>
        <v>0</v>
      </c>
      <c r="L330" s="788">
        <f t="shared" si="79"/>
        <v>0</v>
      </c>
      <c r="M330" s="788">
        <f t="shared" si="79"/>
        <v>0</v>
      </c>
      <c r="N330" s="788">
        <f t="shared" si="79"/>
        <v>0</v>
      </c>
      <c r="O330" s="788">
        <f t="shared" si="79"/>
        <v>0</v>
      </c>
      <c r="P330" s="788">
        <f t="shared" si="79"/>
        <v>0</v>
      </c>
      <c r="Q330" s="788">
        <f t="shared" si="79"/>
        <v>0</v>
      </c>
      <c r="R330" s="788">
        <f t="shared" si="79"/>
        <v>0</v>
      </c>
      <c r="S330" s="788">
        <f t="shared" si="79"/>
        <v>0</v>
      </c>
      <c r="T330" s="788">
        <f t="shared" si="79"/>
        <v>0</v>
      </c>
      <c r="U330" s="788">
        <f t="shared" si="79"/>
        <v>0</v>
      </c>
      <c r="V330" s="788">
        <f t="shared" si="79"/>
        <v>0</v>
      </c>
      <c r="W330" s="788">
        <f t="shared" si="79"/>
        <v>0</v>
      </c>
      <c r="X330" s="788">
        <f t="shared" si="79"/>
        <v>0</v>
      </c>
      <c r="Y330" s="788">
        <f t="shared" si="79"/>
        <v>0</v>
      </c>
      <c r="Z330" s="788">
        <f t="shared" si="79"/>
        <v>0</v>
      </c>
      <c r="AA330" s="788">
        <f t="shared" si="79"/>
        <v>0</v>
      </c>
    </row>
    <row r="331" spans="2:27" ht="18" customHeight="1">
      <c r="B331" s="1002" t="s">
        <v>191</v>
      </c>
      <c r="C331" s="1003"/>
      <c r="D331" s="1003"/>
      <c r="E331" s="1003"/>
      <c r="F331" s="1003"/>
      <c r="G331" s="1003"/>
      <c r="H331" s="1003"/>
      <c r="I331" s="1003"/>
      <c r="J331" s="1003"/>
      <c r="K331" s="1003"/>
      <c r="L331" s="1003"/>
      <c r="M331" s="1003"/>
      <c r="N331" s="1003"/>
      <c r="O331" s="1003"/>
      <c r="P331" s="1003"/>
      <c r="Q331" s="1003"/>
      <c r="R331" s="1003"/>
      <c r="S331" s="1003"/>
      <c r="T331" s="1003"/>
      <c r="U331" s="1003"/>
      <c r="V331" s="1003"/>
      <c r="W331" s="1003"/>
      <c r="X331" s="1003"/>
      <c r="Y331" s="1003"/>
      <c r="Z331" s="1003"/>
      <c r="AA331" s="1003"/>
    </row>
    <row r="332" spans="2:27" ht="25.5" customHeight="1">
      <c r="B332" s="183"/>
      <c r="C332" s="187"/>
      <c r="D332" s="184"/>
      <c r="E332" s="184"/>
      <c r="F332" s="780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</row>
    <row r="333" spans="2:27" ht="18" customHeight="1">
      <c r="B333" s="183"/>
      <c r="C333" s="187"/>
      <c r="D333" s="184"/>
      <c r="E333" s="184"/>
      <c r="F333" s="780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</row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24" customHeight="1"/>
    <row r="343" ht="35.25" customHeight="1"/>
    <row r="344" ht="24" customHeight="1"/>
    <row r="345" ht="18" customHeight="1"/>
    <row r="346" ht="24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6" ht="18" customHeight="1"/>
    <row r="357" ht="18" customHeight="1"/>
    <row r="358" ht="18" customHeight="1"/>
    <row r="359" ht="18" customHeight="1"/>
    <row r="360" ht="18" customHeight="1"/>
    <row r="362" ht="12.75" customHeight="1"/>
  </sheetData>
  <sheetProtection/>
  <mergeCells count="198">
    <mergeCell ref="B36:C37"/>
    <mergeCell ref="F36:F37"/>
    <mergeCell ref="C81:D81"/>
    <mergeCell ref="C74:D74"/>
    <mergeCell ref="B34:AA34"/>
    <mergeCell ref="F170:F171"/>
    <mergeCell ref="D170:D171"/>
    <mergeCell ref="H36:AA36"/>
    <mergeCell ref="D36:D37"/>
    <mergeCell ref="B71:AA71"/>
    <mergeCell ref="B98:C98"/>
    <mergeCell ref="B74:B83"/>
    <mergeCell ref="B86:B96"/>
    <mergeCell ref="B132:C132"/>
    <mergeCell ref="B131:C131"/>
    <mergeCell ref="B128:C128"/>
    <mergeCell ref="B102:AA102"/>
    <mergeCell ref="B104:C105"/>
    <mergeCell ref="C118:D118"/>
    <mergeCell ref="C125:D125"/>
    <mergeCell ref="C17:D17"/>
    <mergeCell ref="B30:C30"/>
    <mergeCell ref="B16:C16"/>
    <mergeCell ref="B2:AA2"/>
    <mergeCell ref="B3:C4"/>
    <mergeCell ref="D3:D4"/>
    <mergeCell ref="F3:F4"/>
    <mergeCell ref="H3:AA3"/>
    <mergeCell ref="C25:D25"/>
    <mergeCell ref="B29:C29"/>
    <mergeCell ref="B35:AA35"/>
    <mergeCell ref="B32:C32"/>
    <mergeCell ref="B31:C31"/>
    <mergeCell ref="B17:B27"/>
    <mergeCell ref="B28:C28"/>
    <mergeCell ref="C5:D5"/>
    <mergeCell ref="C12:D12"/>
    <mergeCell ref="B15:C15"/>
    <mergeCell ref="B5:B14"/>
    <mergeCell ref="B33:AA33"/>
    <mergeCell ref="H72:AA72"/>
    <mergeCell ref="B72:C73"/>
    <mergeCell ref="B64:C64"/>
    <mergeCell ref="B65:C65"/>
    <mergeCell ref="D72:D73"/>
    <mergeCell ref="B69:AA69"/>
    <mergeCell ref="B70:AA70"/>
    <mergeCell ref="F72:F73"/>
    <mergeCell ref="B51:C51"/>
    <mergeCell ref="B38:B49"/>
    <mergeCell ref="B67:C67"/>
    <mergeCell ref="B68:C68"/>
    <mergeCell ref="C60:D60"/>
    <mergeCell ref="B66:C66"/>
    <mergeCell ref="C52:D52"/>
    <mergeCell ref="B50:C50"/>
    <mergeCell ref="C38:D38"/>
    <mergeCell ref="B52:B63"/>
    <mergeCell ref="C46:D46"/>
    <mergeCell ref="D136:D137"/>
    <mergeCell ref="C134:AA134"/>
    <mergeCell ref="B136:C137"/>
    <mergeCell ref="C146:D146"/>
    <mergeCell ref="H236:AA236"/>
    <mergeCell ref="F202:F203"/>
    <mergeCell ref="B230:C230"/>
    <mergeCell ref="B217:B227"/>
    <mergeCell ref="B232:C232"/>
    <mergeCell ref="C225:D225"/>
    <mergeCell ref="C289:D289"/>
    <mergeCell ref="B295:C295"/>
    <mergeCell ref="B260:C260"/>
    <mergeCell ref="B262:AA262"/>
    <mergeCell ref="B261:C261"/>
    <mergeCell ref="B263:AA263"/>
    <mergeCell ref="F236:F237"/>
    <mergeCell ref="B233:AA233"/>
    <mergeCell ref="B235:AA235"/>
    <mergeCell ref="B330:C330"/>
    <mergeCell ref="B326:C326"/>
    <mergeCell ref="B329:C329"/>
    <mergeCell ref="B316:B325"/>
    <mergeCell ref="B328:C328"/>
    <mergeCell ref="B165:C165"/>
    <mergeCell ref="B202:C203"/>
    <mergeCell ref="B229:C229"/>
    <mergeCell ref="C204:D204"/>
    <mergeCell ref="B184:B193"/>
    <mergeCell ref="B264:AA264"/>
    <mergeCell ref="B331:AA331"/>
    <mergeCell ref="F300:F301"/>
    <mergeCell ref="H300:AA300"/>
    <mergeCell ref="B302:B313"/>
    <mergeCell ref="C316:D316"/>
    <mergeCell ref="B280:C280"/>
    <mergeCell ref="B327:C327"/>
    <mergeCell ref="C309:D309"/>
    <mergeCell ref="B315:C315"/>
    <mergeCell ref="C254:D254"/>
    <mergeCell ref="B257:C257"/>
    <mergeCell ref="B228:C228"/>
    <mergeCell ref="B236:C237"/>
    <mergeCell ref="D236:D237"/>
    <mergeCell ref="B248:B256"/>
    <mergeCell ref="B246:C246"/>
    <mergeCell ref="B247:C247"/>
    <mergeCell ref="B231:C231"/>
    <mergeCell ref="B234:AA234"/>
    <mergeCell ref="C238:D238"/>
    <mergeCell ref="B199:AA199"/>
    <mergeCell ref="B200:AA200"/>
    <mergeCell ref="B194:C194"/>
    <mergeCell ref="B201:AA201"/>
    <mergeCell ref="B215:C215"/>
    <mergeCell ref="B216:C216"/>
    <mergeCell ref="C212:D212"/>
    <mergeCell ref="B204:B214"/>
    <mergeCell ref="C217:D217"/>
    <mergeCell ref="C190:D190"/>
    <mergeCell ref="C184:D184"/>
    <mergeCell ref="B168:AA168"/>
    <mergeCell ref="B197:C197"/>
    <mergeCell ref="B198:C198"/>
    <mergeCell ref="B183:C183"/>
    <mergeCell ref="B182:C182"/>
    <mergeCell ref="C178:D178"/>
    <mergeCell ref="C172:D172"/>
    <mergeCell ref="B167:AA167"/>
    <mergeCell ref="H170:AA170"/>
    <mergeCell ref="B166:C166"/>
    <mergeCell ref="B164:C164"/>
    <mergeCell ref="B162:C162"/>
    <mergeCell ref="B163:C163"/>
    <mergeCell ref="C151:D151"/>
    <mergeCell ref="B151:B161"/>
    <mergeCell ref="B129:C129"/>
    <mergeCell ref="B138:B148"/>
    <mergeCell ref="C138:D138"/>
    <mergeCell ref="B150:C150"/>
    <mergeCell ref="B135:AA135"/>
    <mergeCell ref="C159:D159"/>
    <mergeCell ref="B106:B115"/>
    <mergeCell ref="C113:D113"/>
    <mergeCell ref="B116:C116"/>
    <mergeCell ref="B149:C149"/>
    <mergeCell ref="C106:D106"/>
    <mergeCell ref="B133:AA133"/>
    <mergeCell ref="H136:AA136"/>
    <mergeCell ref="B118:B127"/>
    <mergeCell ref="F136:F137"/>
    <mergeCell ref="B117:C117"/>
    <mergeCell ref="B103:AA103"/>
    <mergeCell ref="F104:F105"/>
    <mergeCell ref="B84:C84"/>
    <mergeCell ref="B85:C85"/>
    <mergeCell ref="D104:D105"/>
    <mergeCell ref="B97:C97"/>
    <mergeCell ref="H104:AA104"/>
    <mergeCell ref="B99:C99"/>
    <mergeCell ref="B100:C100"/>
    <mergeCell ref="B101:C101"/>
    <mergeCell ref="C93:D93"/>
    <mergeCell ref="C86:D86"/>
    <mergeCell ref="H202:AA202"/>
    <mergeCell ref="B170:C171"/>
    <mergeCell ref="D202:D203"/>
    <mergeCell ref="B169:AA169"/>
    <mergeCell ref="B195:C195"/>
    <mergeCell ref="B196:C196"/>
    <mergeCell ref="B172:B181"/>
    <mergeCell ref="B130:C130"/>
    <mergeCell ref="B279:C279"/>
    <mergeCell ref="B267:B278"/>
    <mergeCell ref="C275:D275"/>
    <mergeCell ref="C267:D267"/>
    <mergeCell ref="F265:F266"/>
    <mergeCell ref="B265:C266"/>
    <mergeCell ref="D265:D266"/>
    <mergeCell ref="B238:B245"/>
    <mergeCell ref="C243:D243"/>
    <mergeCell ref="B258:C258"/>
    <mergeCell ref="C248:D248"/>
    <mergeCell ref="B296:C296"/>
    <mergeCell ref="B293:C293"/>
    <mergeCell ref="B281:B291"/>
    <mergeCell ref="C281:D281"/>
    <mergeCell ref="B294:C294"/>
    <mergeCell ref="B292:C292"/>
    <mergeCell ref="B259:C259"/>
    <mergeCell ref="C323:D323"/>
    <mergeCell ref="B297:AA297"/>
    <mergeCell ref="D300:D301"/>
    <mergeCell ref="B299:AA299"/>
    <mergeCell ref="B300:C301"/>
    <mergeCell ref="B298:AA298"/>
    <mergeCell ref="C302:D302"/>
    <mergeCell ref="B314:C314"/>
    <mergeCell ref="H265:AA26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  <rowBreaks count="9" manualBreakCount="9">
    <brk id="34" max="24" man="1"/>
    <brk id="69" max="255" man="1"/>
    <brk id="102" max="255" man="1"/>
    <brk id="134" max="255" man="1"/>
    <brk id="167" max="255" man="1"/>
    <brk id="200" max="255" man="1"/>
    <brk id="234" max="255" man="1"/>
    <brk id="262" max="255" man="1"/>
    <brk id="29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C834"/>
  <sheetViews>
    <sheetView tabSelected="1" view="pageBreakPreview" zoomScale="75" zoomScaleNormal="50" zoomScaleSheetLayoutView="75" zoomScalePageLayoutView="0" workbookViewId="0" topLeftCell="A767">
      <selection activeCell="K535" sqref="K535"/>
    </sheetView>
  </sheetViews>
  <sheetFormatPr defaultColWidth="9.140625" defaultRowHeight="12.75"/>
  <cols>
    <col min="1" max="1" width="3.7109375" style="858" customWidth="1"/>
    <col min="2" max="2" width="4.7109375" style="858" customWidth="1"/>
    <col min="3" max="3" width="37.00390625" style="19" customWidth="1"/>
    <col min="4" max="5" width="6.421875" style="871" customWidth="1"/>
    <col min="6" max="6" width="9.140625" style="860" customWidth="1"/>
    <col min="7" max="9" width="5.8515625" style="858" customWidth="1"/>
    <col min="10" max="10" width="5.421875" style="858" customWidth="1"/>
    <col min="11" max="11" width="6.140625" style="858" customWidth="1"/>
    <col min="12" max="12" width="7.28125" style="858" customWidth="1"/>
    <col min="13" max="14" width="7.421875" style="858" customWidth="1"/>
    <col min="15" max="15" width="7.8515625" style="858" customWidth="1"/>
    <col min="16" max="16" width="6.7109375" style="858" customWidth="1"/>
    <col min="17" max="17" width="8.421875" style="858" customWidth="1"/>
    <col min="18" max="18" width="6.7109375" style="858" customWidth="1"/>
    <col min="19" max="19" width="9.28125" style="858" customWidth="1"/>
    <col min="20" max="28" width="6.7109375" style="858" customWidth="1"/>
    <col min="29" max="16384" width="9.140625" style="858" customWidth="1"/>
  </cols>
  <sheetData>
    <row r="2" spans="2:28" ht="15.75" thickBot="1">
      <c r="B2" s="1239" t="s">
        <v>87</v>
      </c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1213"/>
      <c r="R2" s="1213"/>
      <c r="S2" s="1213"/>
      <c r="T2" s="1213"/>
      <c r="U2" s="1213"/>
      <c r="V2" s="1213"/>
      <c r="W2" s="1213"/>
      <c r="X2" s="1213"/>
      <c r="Y2" s="1213"/>
      <c r="Z2" s="1213"/>
      <c r="AA2" s="1213"/>
      <c r="AB2" s="1213"/>
    </row>
    <row r="3" spans="2:28" ht="18" customHeight="1">
      <c r="B3" s="1214" t="s">
        <v>166</v>
      </c>
      <c r="C3" s="1215"/>
      <c r="D3" s="1240" t="s">
        <v>167</v>
      </c>
      <c r="E3" s="1220" t="s">
        <v>814</v>
      </c>
      <c r="F3" s="1242" t="s">
        <v>168</v>
      </c>
      <c r="G3" s="1224" t="s">
        <v>169</v>
      </c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1225"/>
      <c r="T3" s="1225"/>
      <c r="U3" s="1225"/>
      <c r="V3" s="1225"/>
      <c r="W3" s="1225"/>
      <c r="X3" s="1225"/>
      <c r="Y3" s="1225"/>
      <c r="Z3" s="1225"/>
      <c r="AA3" s="1225"/>
      <c r="AB3" s="1225"/>
    </row>
    <row r="4" spans="2:28" ht="93.75" customHeight="1">
      <c r="B4" s="1216"/>
      <c r="C4" s="1217"/>
      <c r="D4" s="1241"/>
      <c r="E4" s="1221"/>
      <c r="F4" s="1243"/>
      <c r="G4" s="924" t="s">
        <v>60</v>
      </c>
      <c r="H4" s="898" t="s">
        <v>1013</v>
      </c>
      <c r="I4" s="898" t="s">
        <v>193</v>
      </c>
      <c r="J4" s="898" t="s">
        <v>837</v>
      </c>
      <c r="K4" s="898" t="s">
        <v>697</v>
      </c>
      <c r="L4" s="899" t="s">
        <v>22</v>
      </c>
      <c r="M4" s="899" t="s">
        <v>845</v>
      </c>
      <c r="N4" s="900" t="s">
        <v>820</v>
      </c>
      <c r="O4" s="899" t="s">
        <v>37</v>
      </c>
      <c r="P4" s="899" t="s">
        <v>823</v>
      </c>
      <c r="Q4" s="899" t="s">
        <v>333</v>
      </c>
      <c r="R4" s="899" t="s">
        <v>992</v>
      </c>
      <c r="S4" s="899" t="s">
        <v>819</v>
      </c>
      <c r="T4" s="899" t="s">
        <v>824</v>
      </c>
      <c r="U4" s="899" t="s">
        <v>864</v>
      </c>
      <c r="V4" s="899" t="s">
        <v>10</v>
      </c>
      <c r="W4" s="899" t="s">
        <v>11</v>
      </c>
      <c r="X4" s="899" t="s">
        <v>9</v>
      </c>
      <c r="Y4" s="899" t="s">
        <v>329</v>
      </c>
      <c r="Z4" s="928" t="s">
        <v>860</v>
      </c>
      <c r="AA4" s="859"/>
      <c r="AB4" s="859"/>
    </row>
    <row r="5" spans="2:28" ht="24" customHeight="1">
      <c r="B5" s="1226" t="s">
        <v>955</v>
      </c>
      <c r="C5" s="1229" t="s">
        <v>677</v>
      </c>
      <c r="D5" s="1230"/>
      <c r="E5" s="875"/>
      <c r="F5" s="788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</row>
    <row r="6" spans="2:28" ht="24" customHeight="1">
      <c r="B6" s="1227"/>
      <c r="C6" s="914" t="s">
        <v>957</v>
      </c>
      <c r="D6" s="960" t="s">
        <v>1012</v>
      </c>
      <c r="E6" s="875"/>
      <c r="F6" s="788">
        <f aca="true" t="shared" si="0" ref="F6:F11">SUMPRODUCT(G6:AB6,G$36:AB$36)/1000</f>
        <v>0</v>
      </c>
      <c r="G6" s="959">
        <v>11</v>
      </c>
      <c r="H6" s="832"/>
      <c r="I6" s="832"/>
      <c r="J6" s="832">
        <v>5</v>
      </c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>
        <v>20</v>
      </c>
      <c r="X6" s="832"/>
      <c r="Y6" s="832"/>
      <c r="Z6" s="832"/>
      <c r="AA6" s="832"/>
      <c r="AB6" s="832"/>
    </row>
    <row r="7" spans="2:28" ht="27.75" customHeight="1">
      <c r="B7" s="1227"/>
      <c r="C7" s="914" t="s">
        <v>958</v>
      </c>
      <c r="D7" s="938">
        <v>200</v>
      </c>
      <c r="E7" s="877"/>
      <c r="F7" s="788">
        <f t="shared" si="0"/>
        <v>0</v>
      </c>
      <c r="G7" s="833"/>
      <c r="H7" s="833">
        <v>25</v>
      </c>
      <c r="I7" s="940">
        <v>182</v>
      </c>
      <c r="J7" s="833">
        <v>5</v>
      </c>
      <c r="K7" s="833"/>
      <c r="L7" s="833"/>
      <c r="M7" s="833"/>
      <c r="N7" s="833">
        <v>1</v>
      </c>
      <c r="O7" s="833">
        <v>3</v>
      </c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</row>
    <row r="8" spans="2:28" ht="32.25" customHeight="1">
      <c r="B8" s="1227"/>
      <c r="C8" s="914" t="s">
        <v>959</v>
      </c>
      <c r="D8" s="961" t="s">
        <v>1014</v>
      </c>
      <c r="E8" s="878"/>
      <c r="F8" s="788">
        <f t="shared" si="0"/>
        <v>0</v>
      </c>
      <c r="G8" s="833"/>
      <c r="H8" s="833"/>
      <c r="I8" s="833"/>
      <c r="J8" s="833"/>
      <c r="K8" s="833"/>
      <c r="L8" s="833"/>
      <c r="M8" s="833"/>
      <c r="N8" s="833"/>
      <c r="O8" s="833">
        <v>15</v>
      </c>
      <c r="P8" s="833"/>
      <c r="Q8" s="833"/>
      <c r="R8" s="833"/>
      <c r="S8" s="833">
        <v>1</v>
      </c>
      <c r="T8" s="833">
        <v>11</v>
      </c>
      <c r="U8" s="833">
        <v>21</v>
      </c>
      <c r="V8" s="833"/>
      <c r="W8" s="833"/>
      <c r="X8" s="833"/>
      <c r="Y8" s="833"/>
      <c r="Z8" s="833"/>
      <c r="AA8" s="833"/>
      <c r="AB8" s="833"/>
    </row>
    <row r="9" spans="2:28" ht="25.5" customHeight="1">
      <c r="B9" s="1227"/>
      <c r="C9" s="914" t="s">
        <v>960</v>
      </c>
      <c r="D9" s="164">
        <v>150</v>
      </c>
      <c r="E9" s="405"/>
      <c r="F9" s="788">
        <f t="shared" si="0"/>
        <v>0</v>
      </c>
      <c r="G9" s="833"/>
      <c r="H9" s="833"/>
      <c r="I9" s="833"/>
      <c r="J9" s="833"/>
      <c r="K9" s="896"/>
      <c r="L9" s="833"/>
      <c r="M9" s="833"/>
      <c r="N9" s="833"/>
      <c r="O9" s="833"/>
      <c r="P9" s="833"/>
      <c r="Q9" s="833"/>
      <c r="R9" s="833">
        <v>150</v>
      </c>
      <c r="S9" s="833"/>
      <c r="T9" s="833"/>
      <c r="U9" s="833"/>
      <c r="V9" s="833"/>
      <c r="W9" s="833"/>
      <c r="X9" s="833"/>
      <c r="Y9" s="833"/>
      <c r="Z9" s="833"/>
      <c r="AA9" s="833"/>
      <c r="AB9" s="833"/>
    </row>
    <row r="10" spans="2:28" ht="18" customHeight="1">
      <c r="B10" s="1227"/>
      <c r="C10" s="919" t="s">
        <v>22</v>
      </c>
      <c r="D10" s="164">
        <v>20</v>
      </c>
      <c r="E10" s="405"/>
      <c r="F10" s="788">
        <f t="shared" si="0"/>
        <v>0</v>
      </c>
      <c r="G10" s="833"/>
      <c r="H10" s="833"/>
      <c r="I10" s="833"/>
      <c r="J10" s="833"/>
      <c r="K10" s="833"/>
      <c r="L10" s="833">
        <v>20</v>
      </c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</row>
    <row r="11" spans="2:28" ht="18" customHeight="1">
      <c r="B11" s="1227"/>
      <c r="C11" s="914" t="s">
        <v>19</v>
      </c>
      <c r="D11" s="164">
        <v>20</v>
      </c>
      <c r="E11" s="405"/>
      <c r="F11" s="788">
        <f t="shared" si="0"/>
        <v>0</v>
      </c>
      <c r="G11" s="833"/>
      <c r="H11" s="833"/>
      <c r="I11" s="833"/>
      <c r="J11" s="833"/>
      <c r="K11" s="833"/>
      <c r="L11" s="833"/>
      <c r="M11" s="833">
        <v>20</v>
      </c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</row>
    <row r="12" spans="2:28" ht="18" customHeight="1">
      <c r="B12" s="1227"/>
      <c r="C12" s="916"/>
      <c r="D12" s="1231">
        <f>(E7*F7)+(F8*E8)+(F9*E9)+(F10*E10)+(F11*E11)</f>
        <v>0</v>
      </c>
      <c r="E12" s="1231"/>
      <c r="F12" s="803">
        <f>F6+F7+F8+F9+F10+F11</f>
        <v>0</v>
      </c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</row>
    <row r="13" spans="2:28" ht="25.5" customHeight="1">
      <c r="B13" s="1227"/>
      <c r="C13" s="914"/>
      <c r="D13" s="439"/>
      <c r="E13" s="439"/>
      <c r="F13" s="788">
        <f>SUMPRODUCT(G13:AB13,G$36:AB$36)/1000</f>
        <v>0</v>
      </c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</row>
    <row r="14" spans="2:28" ht="18" customHeight="1">
      <c r="B14" s="1227"/>
      <c r="C14" s="914"/>
      <c r="D14" s="439"/>
      <c r="E14" s="439"/>
      <c r="F14" s="788">
        <f>SUMPRODUCT(G14:AB14,G$36:AB$36)/1000</f>
        <v>0</v>
      </c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/>
      <c r="AA14" s="887"/>
      <c r="AB14" s="887"/>
    </row>
    <row r="15" spans="2:28" s="860" customFormat="1" ht="18" customHeight="1">
      <c r="B15" s="1196" t="s">
        <v>806</v>
      </c>
      <c r="C15" s="1197"/>
      <c r="D15" s="1198">
        <f>(F13*E13)+(F14*E14)</f>
        <v>0</v>
      </c>
      <c r="E15" s="1199"/>
      <c r="F15" s="803">
        <f>F13+F14</f>
        <v>0</v>
      </c>
      <c r="G15" s="888">
        <f aca="true" t="shared" si="1" ref="G15:AB15">((G7*$E$7)+(G8*$E$8)+(G9*$E$9)+(G10*$E$10)+(G11*$E$11)+(G13*$E$13)+(G14*$E$14))/1000</f>
        <v>0</v>
      </c>
      <c r="H15" s="920">
        <f t="shared" si="1"/>
        <v>0</v>
      </c>
      <c r="I15" s="920">
        <f t="shared" si="1"/>
        <v>0</v>
      </c>
      <c r="J15" s="920">
        <f t="shared" si="1"/>
        <v>0</v>
      </c>
      <c r="K15" s="920">
        <f t="shared" si="1"/>
        <v>0</v>
      </c>
      <c r="L15" s="920">
        <f t="shared" si="1"/>
        <v>0</v>
      </c>
      <c r="M15" s="920">
        <f t="shared" si="1"/>
        <v>0</v>
      </c>
      <c r="N15" s="920">
        <f t="shared" si="1"/>
        <v>0</v>
      </c>
      <c r="O15" s="920">
        <f t="shared" si="1"/>
        <v>0</v>
      </c>
      <c r="P15" s="920">
        <f t="shared" si="1"/>
        <v>0</v>
      </c>
      <c r="Q15" s="920">
        <f t="shared" si="1"/>
        <v>0</v>
      </c>
      <c r="R15" s="920">
        <f t="shared" si="1"/>
        <v>0</v>
      </c>
      <c r="S15" s="920">
        <f t="shared" si="1"/>
        <v>0</v>
      </c>
      <c r="T15" s="920">
        <f t="shared" si="1"/>
        <v>0</v>
      </c>
      <c r="U15" s="920">
        <f t="shared" si="1"/>
        <v>0</v>
      </c>
      <c r="V15" s="920">
        <f t="shared" si="1"/>
        <v>0</v>
      </c>
      <c r="W15" s="920">
        <f t="shared" si="1"/>
        <v>0</v>
      </c>
      <c r="X15" s="920">
        <f t="shared" si="1"/>
        <v>0</v>
      </c>
      <c r="Y15" s="920">
        <f t="shared" si="1"/>
        <v>0</v>
      </c>
      <c r="Z15" s="920">
        <f t="shared" si="1"/>
        <v>0</v>
      </c>
      <c r="AA15" s="920">
        <f t="shared" si="1"/>
        <v>0</v>
      </c>
      <c r="AB15" s="920">
        <f t="shared" si="1"/>
        <v>0</v>
      </c>
    </row>
    <row r="16" spans="2:28" ht="24" customHeight="1">
      <c r="B16" s="1236" t="s">
        <v>956</v>
      </c>
      <c r="C16" s="893" t="s">
        <v>677</v>
      </c>
      <c r="D16" s="1210"/>
      <c r="E16" s="1210"/>
      <c r="F16" s="803">
        <f>F12+F15</f>
        <v>0</v>
      </c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</row>
    <row r="17" spans="2:28" ht="35.25" customHeight="1">
      <c r="B17" s="1237"/>
      <c r="C17" s="897"/>
      <c r="D17" s="854"/>
      <c r="E17" s="854"/>
      <c r="F17" s="788">
        <f>SUMPRODUCT(G17:AB17,G$36:AB$36)/1000</f>
        <v>0</v>
      </c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</row>
    <row r="18" spans="2:28" ht="15" customHeight="1" hidden="1">
      <c r="B18" s="1237"/>
      <c r="C18" s="206"/>
      <c r="D18" s="854"/>
      <c r="E18" s="854"/>
      <c r="F18" s="788"/>
      <c r="G18" s="833">
        <f>G17*$E$17</f>
        <v>0</v>
      </c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>
        <f>AB17*$E$17</f>
        <v>0</v>
      </c>
    </row>
    <row r="19" spans="2:28" ht="30.75" customHeight="1">
      <c r="B19" s="1237"/>
      <c r="C19" s="914" t="s">
        <v>957</v>
      </c>
      <c r="D19" s="164" t="s">
        <v>1015</v>
      </c>
      <c r="E19" s="164"/>
      <c r="F19" s="788">
        <f>SUMPRODUCT(G19:AB19,G$36:AB$36)/1000</f>
        <v>0</v>
      </c>
      <c r="G19" s="833">
        <v>16</v>
      </c>
      <c r="H19" s="833"/>
      <c r="I19" s="833"/>
      <c r="J19" s="833">
        <v>5</v>
      </c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833"/>
      <c r="W19" s="833">
        <v>20</v>
      </c>
      <c r="X19" s="833"/>
      <c r="Y19" s="833"/>
      <c r="Z19" s="833"/>
      <c r="AA19" s="833"/>
      <c r="AB19" s="833"/>
    </row>
    <row r="20" spans="2:28" ht="15" customHeight="1" hidden="1">
      <c r="B20" s="1237"/>
      <c r="C20" s="914"/>
      <c r="D20" s="164"/>
      <c r="E20" s="164"/>
      <c r="F20" s="788"/>
      <c r="G20" s="833">
        <f>G19*$E$19</f>
        <v>0</v>
      </c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>
        <f>AB19*$E$19</f>
        <v>0</v>
      </c>
    </row>
    <row r="21" spans="2:28" ht="29.25" customHeight="1">
      <c r="B21" s="1237"/>
      <c r="C21" s="914" t="s">
        <v>958</v>
      </c>
      <c r="D21" s="164">
        <v>200</v>
      </c>
      <c r="E21" s="164"/>
      <c r="F21" s="788">
        <f>SUMPRODUCT(G21:AB21,G$36:AB$36)/1000</f>
        <v>0</v>
      </c>
      <c r="G21" s="833"/>
      <c r="H21" s="833">
        <v>25</v>
      </c>
      <c r="I21" s="940">
        <v>182</v>
      </c>
      <c r="J21" s="833">
        <v>5</v>
      </c>
      <c r="K21" s="833"/>
      <c r="L21" s="833"/>
      <c r="M21" s="833"/>
      <c r="N21" s="833">
        <v>1</v>
      </c>
      <c r="O21" s="833">
        <v>3</v>
      </c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</row>
    <row r="22" spans="2:28" ht="15" customHeight="1" hidden="1">
      <c r="B22" s="1237"/>
      <c r="C22" s="915"/>
      <c r="D22" s="164"/>
      <c r="E22" s="164"/>
      <c r="F22" s="788"/>
      <c r="G22" s="833">
        <f>G21*$E$21</f>
        <v>0</v>
      </c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>
        <f>AB21*$E$21</f>
        <v>0</v>
      </c>
    </row>
    <row r="23" spans="2:28" ht="30" customHeight="1">
      <c r="B23" s="1237"/>
      <c r="C23" s="914" t="s">
        <v>959</v>
      </c>
      <c r="D23" s="164" t="s">
        <v>1016</v>
      </c>
      <c r="E23" s="164"/>
      <c r="F23" s="788">
        <f>SUMPRODUCT(G23:AB23,G$36:AB$36)/1000</f>
        <v>0</v>
      </c>
      <c r="G23" s="833"/>
      <c r="H23" s="833"/>
      <c r="I23" s="833"/>
      <c r="J23" s="833"/>
      <c r="K23" s="896"/>
      <c r="L23" s="833"/>
      <c r="M23" s="833"/>
      <c r="N23" s="833"/>
      <c r="O23" s="833">
        <v>15</v>
      </c>
      <c r="P23" s="833"/>
      <c r="Q23" s="833"/>
      <c r="R23" s="833"/>
      <c r="S23" s="833">
        <v>2</v>
      </c>
      <c r="T23" s="833">
        <v>11</v>
      </c>
      <c r="U23" s="833">
        <v>21</v>
      </c>
      <c r="V23" s="833"/>
      <c r="W23" s="833"/>
      <c r="X23" s="833"/>
      <c r="Y23" s="833"/>
      <c r="Z23" s="833"/>
      <c r="AA23" s="833"/>
      <c r="AB23" s="833"/>
    </row>
    <row r="24" spans="2:28" ht="15" customHeight="1" hidden="1">
      <c r="B24" s="1237"/>
      <c r="C24" s="915"/>
      <c r="D24" s="164"/>
      <c r="E24" s="164"/>
      <c r="F24" s="788"/>
      <c r="G24" s="833">
        <f>G23*$E$23</f>
        <v>0</v>
      </c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3"/>
      <c r="AB24" s="833">
        <f>AB23*$E$23</f>
        <v>0</v>
      </c>
    </row>
    <row r="25" spans="2:28" ht="30" customHeight="1">
      <c r="B25" s="1237"/>
      <c r="C25" s="914" t="s">
        <v>960</v>
      </c>
      <c r="D25" s="164">
        <v>150</v>
      </c>
      <c r="E25" s="164"/>
      <c r="F25" s="788">
        <f>SUMPRODUCT(G25:AB25,G$36:AB$36)/1000</f>
        <v>0</v>
      </c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>
        <v>150</v>
      </c>
      <c r="S25" s="833"/>
      <c r="T25" s="833"/>
      <c r="U25" s="833"/>
      <c r="V25" s="833"/>
      <c r="W25" s="833"/>
      <c r="X25" s="833"/>
      <c r="Y25" s="833"/>
      <c r="Z25" s="833"/>
      <c r="AA25" s="833"/>
      <c r="AB25" s="833"/>
    </row>
    <row r="26" spans="2:28" ht="15" customHeight="1" hidden="1">
      <c r="B26" s="1237"/>
      <c r="C26" s="915"/>
      <c r="D26" s="164"/>
      <c r="E26" s="164"/>
      <c r="F26" s="788"/>
      <c r="G26" s="833">
        <f>G25*$E$25</f>
        <v>0</v>
      </c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833"/>
      <c r="W26" s="833"/>
      <c r="X26" s="833"/>
      <c r="Y26" s="833"/>
      <c r="Z26" s="833"/>
      <c r="AA26" s="833"/>
      <c r="AB26" s="833">
        <f>AB25*$E$25</f>
        <v>0</v>
      </c>
    </row>
    <row r="27" spans="2:28" ht="18" customHeight="1">
      <c r="B27" s="1237"/>
      <c r="C27" s="914" t="s">
        <v>19</v>
      </c>
      <c r="D27" s="439">
        <v>20</v>
      </c>
      <c r="E27" s="439"/>
      <c r="F27" s="788">
        <f>SUMPRODUCT(G27:AB27,G$36:AB$36)/1000</f>
        <v>0</v>
      </c>
      <c r="G27" s="833"/>
      <c r="H27" s="833"/>
      <c r="I27" s="833"/>
      <c r="J27" s="833"/>
      <c r="K27" s="833"/>
      <c r="L27" s="833">
        <v>20</v>
      </c>
      <c r="M27" s="833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</row>
    <row r="28" spans="2:28" ht="18" customHeight="1">
      <c r="B28" s="1237"/>
      <c r="C28" s="919" t="s">
        <v>22</v>
      </c>
      <c r="D28" s="439">
        <v>20</v>
      </c>
      <c r="E28" s="439"/>
      <c r="F28" s="788">
        <f>SUMPRODUCT(G28:AB28,G$36:AB$36)/1000</f>
        <v>0</v>
      </c>
      <c r="G28" s="833"/>
      <c r="H28" s="833"/>
      <c r="I28" s="833"/>
      <c r="J28" s="833"/>
      <c r="K28" s="833"/>
      <c r="L28" s="833"/>
      <c r="M28" s="833">
        <v>20</v>
      </c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3"/>
      <c r="AB28" s="833"/>
    </row>
    <row r="29" spans="2:28" ht="16.5" customHeight="1">
      <c r="B29" s="1237"/>
      <c r="C29" s="915"/>
      <c r="D29" s="164"/>
      <c r="E29" s="164"/>
      <c r="F29" s="788">
        <f>SUMPRODUCT(G29:AB29,G$36:AB$36)/1000</f>
        <v>0</v>
      </c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</row>
    <row r="30" spans="2:28" ht="15" customHeight="1" hidden="1">
      <c r="B30" s="1237"/>
      <c r="C30" s="206"/>
      <c r="D30" s="164"/>
      <c r="E30" s="164"/>
      <c r="F30" s="788"/>
      <c r="G30" s="833">
        <f>G29*$E$29</f>
        <v>0</v>
      </c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>
        <f>AB29*$E$29</f>
        <v>0</v>
      </c>
    </row>
    <row r="31" spans="2:28" ht="18" customHeight="1">
      <c r="B31" s="1237"/>
      <c r="C31" s="893"/>
      <c r="D31" s="1232">
        <f>SUMPRODUCT(E17:E29,F17:F29)</f>
        <v>0</v>
      </c>
      <c r="E31" s="1233"/>
      <c r="F31" s="803">
        <f>+F19+F21+F23+F25+F27+F28+F29</f>
        <v>0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833"/>
      <c r="AB31" s="833"/>
    </row>
    <row r="32" spans="2:28" ht="39" customHeight="1">
      <c r="B32" s="1237"/>
      <c r="C32" s="914"/>
      <c r="D32" s="439"/>
      <c r="E32" s="439"/>
      <c r="F32" s="788">
        <f>SUMPRODUCT(G32:AB32,G$36:AB$36)/1000</f>
        <v>0</v>
      </c>
      <c r="G32" s="833"/>
      <c r="H32" s="833"/>
      <c r="I32" s="833"/>
      <c r="J32" s="833"/>
      <c r="K32" s="833"/>
      <c r="L32" s="833"/>
      <c r="M32" s="833"/>
      <c r="N32" s="833"/>
      <c r="O32" s="833"/>
      <c r="P32" s="833"/>
      <c r="Q32" s="833"/>
      <c r="R32" s="833"/>
      <c r="S32" s="833"/>
      <c r="T32" s="833"/>
      <c r="U32" s="833"/>
      <c r="V32" s="833"/>
      <c r="W32" s="833"/>
      <c r="X32" s="833"/>
      <c r="Y32" s="833"/>
      <c r="Z32" s="833"/>
      <c r="AA32" s="833"/>
      <c r="AB32" s="833"/>
    </row>
    <row r="33" spans="2:28" ht="18" customHeight="1">
      <c r="B33" s="1238"/>
      <c r="C33" s="914"/>
      <c r="D33" s="439"/>
      <c r="E33" s="439"/>
      <c r="F33" s="788">
        <f>SUMPRODUCT(G33:AB33,G$36:AB$36)/1000</f>
        <v>0</v>
      </c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3"/>
      <c r="X33" s="833"/>
      <c r="Y33" s="833"/>
      <c r="Z33" s="833"/>
      <c r="AA33" s="833"/>
      <c r="AB33" s="833"/>
    </row>
    <row r="34" spans="2:28" s="860" customFormat="1" ht="18" customHeight="1">
      <c r="B34" s="1196" t="s">
        <v>806</v>
      </c>
      <c r="C34" s="1197"/>
      <c r="D34" s="1198">
        <f>(F32*E32)+(F33*E33)</f>
        <v>0</v>
      </c>
      <c r="E34" s="1199"/>
      <c r="F34" s="803">
        <f>F32+F33</f>
        <v>0</v>
      </c>
      <c r="G34" s="880">
        <f>((G17*$E$17)+(G19*$E$19)+(G21*$E$21)+(G23*$E$23)+(G25*$E$25)+(G29*$E$29)+(G32*$E$32)+(G33*$E$33)+(G27*E27)+(G28*E28))/1000</f>
        <v>0</v>
      </c>
      <c r="H34" s="880">
        <f>((H17*$E$17)+(H19*$E$19)+(H21*$E$21)+(H23*$E$23)+(H25*$E$25)+(H29*$E$29)+(H32*$E$32)+(H33*$E$33)+(H27*$E$27)+(H28*$E$28))/1000</f>
        <v>0</v>
      </c>
      <c r="I34" s="880">
        <f aca="true" t="shared" si="2" ref="I34:AB34">((I17*$E$17)+(I19*$E$19)+(I21*$E$21)+(I23*$E$23)+(I25*$E$25)+(I29*$E$29)+(I32*$E$32)+(I33*$E$33)+(I27*$E$27)+(I28*$E$28))/1000</f>
        <v>0</v>
      </c>
      <c r="J34" s="880">
        <f t="shared" si="2"/>
        <v>0</v>
      </c>
      <c r="K34" s="880">
        <f t="shared" si="2"/>
        <v>0</v>
      </c>
      <c r="L34" s="880">
        <f t="shared" si="2"/>
        <v>0</v>
      </c>
      <c r="M34" s="880">
        <f t="shared" si="2"/>
        <v>0</v>
      </c>
      <c r="N34" s="880">
        <f t="shared" si="2"/>
        <v>0</v>
      </c>
      <c r="O34" s="880">
        <f t="shared" si="2"/>
        <v>0</v>
      </c>
      <c r="P34" s="880">
        <f t="shared" si="2"/>
        <v>0</v>
      </c>
      <c r="Q34" s="880">
        <f t="shared" si="2"/>
        <v>0</v>
      </c>
      <c r="R34" s="880">
        <f t="shared" si="2"/>
        <v>0</v>
      </c>
      <c r="S34" s="880">
        <f t="shared" si="2"/>
        <v>0</v>
      </c>
      <c r="T34" s="880">
        <f t="shared" si="2"/>
        <v>0</v>
      </c>
      <c r="U34" s="880">
        <f t="shared" si="2"/>
        <v>0</v>
      </c>
      <c r="V34" s="880">
        <f t="shared" si="2"/>
        <v>0</v>
      </c>
      <c r="W34" s="880">
        <f t="shared" si="2"/>
        <v>0</v>
      </c>
      <c r="X34" s="880">
        <f t="shared" si="2"/>
        <v>0</v>
      </c>
      <c r="Y34" s="880">
        <f t="shared" si="2"/>
        <v>0</v>
      </c>
      <c r="Z34" s="880">
        <f t="shared" si="2"/>
        <v>0</v>
      </c>
      <c r="AA34" s="880">
        <f t="shared" si="2"/>
        <v>0</v>
      </c>
      <c r="AB34" s="880">
        <f t="shared" si="2"/>
        <v>0</v>
      </c>
    </row>
    <row r="35" spans="2:28" s="861" customFormat="1" ht="18" customHeight="1">
      <c r="B35" s="1196" t="s">
        <v>807</v>
      </c>
      <c r="C35" s="1197"/>
      <c r="D35" s="852"/>
      <c r="E35" s="852"/>
      <c r="F35" s="803">
        <f>F31+F34</f>
        <v>0</v>
      </c>
      <c r="G35" s="884">
        <f>G34+G15</f>
        <v>0</v>
      </c>
      <c r="H35" s="798">
        <f aca="true" t="shared" si="3" ref="H35:AB35">H34+H15</f>
        <v>0</v>
      </c>
      <c r="I35" s="798">
        <f t="shared" si="3"/>
        <v>0</v>
      </c>
      <c r="J35" s="884">
        <f t="shared" si="3"/>
        <v>0</v>
      </c>
      <c r="K35" s="880">
        <f t="shared" si="3"/>
        <v>0</v>
      </c>
      <c r="L35" s="884">
        <f t="shared" si="3"/>
        <v>0</v>
      </c>
      <c r="M35" s="884">
        <f t="shared" si="3"/>
        <v>0</v>
      </c>
      <c r="N35" s="884">
        <f t="shared" si="3"/>
        <v>0</v>
      </c>
      <c r="O35" s="884">
        <f t="shared" si="3"/>
        <v>0</v>
      </c>
      <c r="P35" s="884">
        <f t="shared" si="3"/>
        <v>0</v>
      </c>
      <c r="Q35" s="884">
        <f t="shared" si="3"/>
        <v>0</v>
      </c>
      <c r="R35" s="884">
        <f t="shared" si="3"/>
        <v>0</v>
      </c>
      <c r="S35" s="884">
        <f t="shared" si="3"/>
        <v>0</v>
      </c>
      <c r="T35" s="884">
        <f t="shared" si="3"/>
        <v>0</v>
      </c>
      <c r="U35" s="884">
        <f t="shared" si="3"/>
        <v>0</v>
      </c>
      <c r="V35" s="884">
        <f t="shared" si="3"/>
        <v>0</v>
      </c>
      <c r="W35" s="884">
        <f t="shared" si="3"/>
        <v>0</v>
      </c>
      <c r="X35" s="884">
        <f t="shared" si="3"/>
        <v>0</v>
      </c>
      <c r="Y35" s="884">
        <f t="shared" si="3"/>
        <v>0</v>
      </c>
      <c r="Z35" s="884">
        <f t="shared" si="3"/>
        <v>0</v>
      </c>
      <c r="AA35" s="884">
        <f t="shared" si="3"/>
        <v>0</v>
      </c>
      <c r="AB35" s="884">
        <f t="shared" si="3"/>
        <v>0</v>
      </c>
    </row>
    <row r="36" spans="2:28" s="860" customFormat="1" ht="48" customHeight="1">
      <c r="B36" s="1244" t="s">
        <v>267</v>
      </c>
      <c r="C36" s="1245"/>
      <c r="D36" s="862"/>
      <c r="E36" s="862"/>
      <c r="F36" s="863"/>
      <c r="G36" s="853"/>
      <c r="H36" s="853"/>
      <c r="I36" s="853"/>
      <c r="J36" s="853"/>
      <c r="K36" s="853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</row>
    <row r="37" spans="2:28" s="860" customFormat="1" ht="57.75" customHeight="1">
      <c r="B37" s="1200" t="s">
        <v>808</v>
      </c>
      <c r="C37" s="1201"/>
      <c r="D37" s="852"/>
      <c r="E37" s="852"/>
      <c r="F37" s="882">
        <f>SUM(G37:AB37)</f>
        <v>0</v>
      </c>
      <c r="G37" s="882">
        <f>G35*G36</f>
        <v>0</v>
      </c>
      <c r="H37" s="882">
        <f aca="true" t="shared" si="4" ref="H37:AB37">H35*H36</f>
        <v>0</v>
      </c>
      <c r="I37" s="882">
        <f>I35*I36</f>
        <v>0</v>
      </c>
      <c r="J37" s="882">
        <f t="shared" si="4"/>
        <v>0</v>
      </c>
      <c r="K37" s="882">
        <f t="shared" si="4"/>
        <v>0</v>
      </c>
      <c r="L37" s="882">
        <f>L35*L36</f>
        <v>0</v>
      </c>
      <c r="M37" s="882">
        <f t="shared" si="4"/>
        <v>0</v>
      </c>
      <c r="N37" s="882">
        <f t="shared" si="4"/>
        <v>0</v>
      </c>
      <c r="O37" s="882">
        <f>O35*O36</f>
        <v>0</v>
      </c>
      <c r="P37" s="882">
        <f t="shared" si="4"/>
        <v>0</v>
      </c>
      <c r="Q37" s="882">
        <f t="shared" si="4"/>
        <v>0</v>
      </c>
      <c r="R37" s="882">
        <f t="shared" si="4"/>
        <v>0</v>
      </c>
      <c r="S37" s="882">
        <f t="shared" si="4"/>
        <v>0</v>
      </c>
      <c r="T37" s="882">
        <f t="shared" si="4"/>
        <v>0</v>
      </c>
      <c r="U37" s="882">
        <f t="shared" si="4"/>
        <v>0</v>
      </c>
      <c r="V37" s="882">
        <f t="shared" si="4"/>
        <v>0</v>
      </c>
      <c r="W37" s="882">
        <f t="shared" si="4"/>
        <v>0</v>
      </c>
      <c r="X37" s="882">
        <f t="shared" si="4"/>
        <v>0</v>
      </c>
      <c r="Y37" s="882">
        <f t="shared" si="4"/>
        <v>0</v>
      </c>
      <c r="Z37" s="882"/>
      <c r="AA37" s="882"/>
      <c r="AB37" s="882">
        <f t="shared" si="4"/>
        <v>0</v>
      </c>
    </row>
    <row r="38" spans="2:28" ht="30.75" customHeight="1">
      <c r="B38" s="1202" t="s">
        <v>191</v>
      </c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</row>
    <row r="40" spans="2:28" ht="15.75" hidden="1" thickBot="1">
      <c r="B40" s="1239" t="s">
        <v>87</v>
      </c>
      <c r="C40" s="1213"/>
      <c r="D40" s="1213"/>
      <c r="E40" s="1213"/>
      <c r="F40" s="1213"/>
      <c r="G40" s="1213"/>
      <c r="H40" s="1213"/>
      <c r="I40" s="1213"/>
      <c r="J40" s="1213"/>
      <c r="K40" s="1213"/>
      <c r="L40" s="1213"/>
      <c r="M40" s="1213"/>
      <c r="N40" s="1213"/>
      <c r="O40" s="1213"/>
      <c r="P40" s="1213"/>
      <c r="Q40" s="1213"/>
      <c r="R40" s="1213"/>
      <c r="S40" s="1213"/>
      <c r="T40" s="1213"/>
      <c r="U40" s="1213"/>
      <c r="V40" s="1213"/>
      <c r="W40" s="1213"/>
      <c r="X40" s="1213"/>
      <c r="Y40" s="1213"/>
      <c r="Z40" s="1213"/>
      <c r="AA40" s="1213"/>
      <c r="AB40" s="1213"/>
    </row>
    <row r="41" spans="2:28" ht="15">
      <c r="B41" s="1235"/>
      <c r="C41" s="1235"/>
      <c r="D41" s="1235"/>
      <c r="E41" s="1235"/>
      <c r="F41" s="1235"/>
      <c r="G41" s="1235"/>
      <c r="H41" s="1235"/>
      <c r="I41" s="1235"/>
      <c r="J41" s="1235"/>
      <c r="K41" s="1235"/>
      <c r="L41" s="1235"/>
      <c r="M41" s="1235"/>
      <c r="N41" s="1235"/>
      <c r="O41" s="1235"/>
      <c r="P41" s="1235"/>
      <c r="Q41" s="1235"/>
      <c r="R41" s="1235"/>
      <c r="S41" s="1235"/>
      <c r="T41" s="1235"/>
      <c r="U41" s="1235"/>
      <c r="V41" s="1235"/>
      <c r="W41" s="1235"/>
      <c r="X41" s="1235"/>
      <c r="Y41" s="1235"/>
      <c r="Z41" s="1235"/>
      <c r="AA41" s="1235"/>
      <c r="AB41" s="1235"/>
    </row>
    <row r="42" spans="2:28" ht="15.75" thickBot="1">
      <c r="B42" s="1212" t="s">
        <v>88</v>
      </c>
      <c r="C42" s="1213"/>
      <c r="D42" s="1213"/>
      <c r="E42" s="1213"/>
      <c r="F42" s="1213"/>
      <c r="G42" s="1213"/>
      <c r="H42" s="1213"/>
      <c r="I42" s="1213"/>
      <c r="J42" s="1213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3"/>
      <c r="V42" s="1213"/>
      <c r="W42" s="1213"/>
      <c r="X42" s="1213"/>
      <c r="Y42" s="1213"/>
      <c r="Z42" s="1213"/>
      <c r="AA42" s="1213"/>
      <c r="AB42" s="1213"/>
    </row>
    <row r="43" spans="2:28" ht="18" customHeight="1">
      <c r="B43" s="1214" t="s">
        <v>833</v>
      </c>
      <c r="C43" s="1215"/>
      <c r="D43" s="1240" t="s">
        <v>167</v>
      </c>
      <c r="E43" s="1220" t="s">
        <v>814</v>
      </c>
      <c r="F43" s="1242" t="s">
        <v>168</v>
      </c>
      <c r="G43" s="1224" t="s">
        <v>169</v>
      </c>
      <c r="H43" s="1225"/>
      <c r="I43" s="1225"/>
      <c r="J43" s="1225"/>
      <c r="K43" s="1225"/>
      <c r="L43" s="1225"/>
      <c r="M43" s="1225"/>
      <c r="N43" s="1225"/>
      <c r="O43" s="1225"/>
      <c r="P43" s="1225"/>
      <c r="Q43" s="1225"/>
      <c r="R43" s="1225"/>
      <c r="S43" s="1225"/>
      <c r="T43" s="1225"/>
      <c r="U43" s="1225"/>
      <c r="V43" s="1225"/>
      <c r="W43" s="1225"/>
      <c r="X43" s="1225"/>
      <c r="Y43" s="1225"/>
      <c r="Z43" s="1225"/>
      <c r="AA43" s="1225"/>
      <c r="AB43" s="1225"/>
    </row>
    <row r="44" spans="2:28" ht="98.25" customHeight="1">
      <c r="B44" s="1216"/>
      <c r="C44" s="1217"/>
      <c r="D44" s="1241"/>
      <c r="E44" s="1221"/>
      <c r="F44" s="1243"/>
      <c r="G44" s="898" t="s">
        <v>1018</v>
      </c>
      <c r="H44" s="898" t="s">
        <v>818</v>
      </c>
      <c r="I44" s="898" t="s">
        <v>825</v>
      </c>
      <c r="J44" s="898" t="s">
        <v>27</v>
      </c>
      <c r="K44" s="898" t="s">
        <v>308</v>
      </c>
      <c r="L44" s="899" t="s">
        <v>37</v>
      </c>
      <c r="M44" s="899" t="s">
        <v>699</v>
      </c>
      <c r="N44" s="900" t="s">
        <v>514</v>
      </c>
      <c r="O44" s="899" t="s">
        <v>232</v>
      </c>
      <c r="P44" s="899" t="s">
        <v>819</v>
      </c>
      <c r="Q44" s="899" t="s">
        <v>373</v>
      </c>
      <c r="R44" s="899" t="s">
        <v>838</v>
      </c>
      <c r="S44" s="899" t="s">
        <v>259</v>
      </c>
      <c r="T44" s="899" t="s">
        <v>849</v>
      </c>
      <c r="U44" s="899" t="s">
        <v>845</v>
      </c>
      <c r="V44" s="899" t="s">
        <v>840</v>
      </c>
      <c r="W44" s="899" t="s">
        <v>70</v>
      </c>
      <c r="X44" s="899" t="s">
        <v>462</v>
      </c>
      <c r="Y44" s="899" t="s">
        <v>4</v>
      </c>
      <c r="Z44" s="899" t="s">
        <v>22</v>
      </c>
      <c r="AA44" s="899" t="s">
        <v>12</v>
      </c>
      <c r="AB44" s="899"/>
    </row>
    <row r="45" spans="2:28" ht="24" customHeight="1">
      <c r="B45" s="1226" t="s">
        <v>955</v>
      </c>
      <c r="C45" s="1229" t="s">
        <v>966</v>
      </c>
      <c r="D45" s="1230"/>
      <c r="E45" s="875"/>
      <c r="F45" s="788"/>
      <c r="G45" s="832"/>
      <c r="H45" s="832"/>
      <c r="I45" s="832"/>
      <c r="J45" s="832"/>
      <c r="K45" s="832"/>
      <c r="L45" s="832"/>
      <c r="M45" s="832"/>
      <c r="N45" s="832"/>
      <c r="O45" s="832"/>
      <c r="P45" s="832"/>
      <c r="Q45" s="832"/>
      <c r="R45" s="832"/>
      <c r="S45" s="832"/>
      <c r="T45" s="832"/>
      <c r="U45" s="832"/>
      <c r="V45" s="832"/>
      <c r="W45" s="832"/>
      <c r="X45" s="832"/>
      <c r="Y45" s="832"/>
      <c r="Z45" s="832"/>
      <c r="AA45" s="832"/>
      <c r="AB45" s="832"/>
    </row>
    <row r="46" spans="2:28" ht="27.75" customHeight="1">
      <c r="B46" s="1227"/>
      <c r="C46" s="914" t="s">
        <v>658</v>
      </c>
      <c r="D46" s="164" t="s">
        <v>1017</v>
      </c>
      <c r="E46" s="164"/>
      <c r="F46" s="788">
        <f>SUMPRODUCT(G46:AB46,G$82:AB$82)/1000</f>
        <v>0</v>
      </c>
      <c r="G46" s="832"/>
      <c r="H46" s="832"/>
      <c r="I46" s="832"/>
      <c r="J46" s="832"/>
      <c r="K46" s="832"/>
      <c r="L46" s="832"/>
      <c r="M46" s="832"/>
      <c r="N46" s="832"/>
      <c r="O46" s="832">
        <v>16</v>
      </c>
      <c r="P46" s="832"/>
      <c r="Q46" s="832">
        <v>20</v>
      </c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</row>
    <row r="47" spans="2:28" ht="27" customHeight="1">
      <c r="B47" s="1227"/>
      <c r="C47" s="914" t="s">
        <v>961</v>
      </c>
      <c r="D47" s="165">
        <v>90</v>
      </c>
      <c r="E47" s="165"/>
      <c r="F47" s="788">
        <f>SUMPRODUCT(G47:AB47,G$82:AB$82)/1000</f>
        <v>0</v>
      </c>
      <c r="G47" s="832">
        <v>101</v>
      </c>
      <c r="H47" s="832">
        <v>3</v>
      </c>
      <c r="I47" s="832"/>
      <c r="J47" s="832"/>
      <c r="K47" s="832"/>
      <c r="L47" s="832"/>
      <c r="M47" s="832"/>
      <c r="N47" s="832"/>
      <c r="O47" s="832"/>
      <c r="P47" s="832"/>
      <c r="Q47" s="832"/>
      <c r="R47" s="832">
        <v>4.5</v>
      </c>
      <c r="S47" s="832">
        <v>1</v>
      </c>
      <c r="T47" s="832">
        <v>2</v>
      </c>
      <c r="U47" s="832">
        <v>14</v>
      </c>
      <c r="V47" s="832"/>
      <c r="W47" s="832">
        <v>3.5</v>
      </c>
      <c r="X47" s="832"/>
      <c r="Y47" s="832"/>
      <c r="Z47" s="832"/>
      <c r="AA47" s="832"/>
      <c r="AB47" s="832"/>
    </row>
    <row r="48" spans="2:28" ht="18" customHeight="1">
      <c r="B48" s="1227"/>
      <c r="C48" s="915" t="s">
        <v>619</v>
      </c>
      <c r="D48" s="577">
        <v>150</v>
      </c>
      <c r="E48" s="577"/>
      <c r="F48" s="788">
        <f>SUMPRODUCT(G48:AB48,G$82:AB$82)/1000</f>
        <v>0</v>
      </c>
      <c r="G48" s="832"/>
      <c r="H48" s="832"/>
      <c r="I48" s="832"/>
      <c r="J48" s="832">
        <v>170</v>
      </c>
      <c r="K48" s="832"/>
      <c r="L48" s="832"/>
      <c r="M48" s="832"/>
      <c r="N48" s="832"/>
      <c r="O48" s="832"/>
      <c r="P48" s="832"/>
      <c r="Q48" s="832"/>
      <c r="R48" s="832"/>
      <c r="S48" s="832">
        <v>1</v>
      </c>
      <c r="T48" s="832"/>
      <c r="U48" s="832"/>
      <c r="V48" s="832">
        <v>24</v>
      </c>
      <c r="W48" s="832"/>
      <c r="X48" s="832"/>
      <c r="Y48" s="832">
        <v>5</v>
      </c>
      <c r="Z48" s="832"/>
      <c r="AA48" s="832"/>
      <c r="AB48" s="832"/>
    </row>
    <row r="49" spans="2:28" ht="25.5" customHeight="1">
      <c r="B49" s="1227"/>
      <c r="C49" s="914" t="s">
        <v>308</v>
      </c>
      <c r="D49" s="6">
        <v>200</v>
      </c>
      <c r="E49" s="6"/>
      <c r="F49" s="788">
        <f aca="true" t="shared" si="5" ref="F49:F55">SUMPRODUCT(G49:AB49,G$82:AB$82)/1000</f>
        <v>0</v>
      </c>
      <c r="G49" s="832"/>
      <c r="H49" s="832"/>
      <c r="I49" s="832"/>
      <c r="J49" s="832"/>
      <c r="K49" s="832">
        <v>4</v>
      </c>
      <c r="L49" s="832">
        <v>10</v>
      </c>
      <c r="M49" s="832"/>
      <c r="N49" s="832"/>
      <c r="O49" s="832"/>
      <c r="P49" s="832"/>
      <c r="Q49" s="832"/>
      <c r="R49" s="832"/>
      <c r="S49" s="832"/>
      <c r="T49" s="832"/>
      <c r="U49" s="832"/>
      <c r="V49" s="832">
        <v>100</v>
      </c>
      <c r="W49" s="832"/>
      <c r="X49" s="832"/>
      <c r="Y49" s="832"/>
      <c r="Z49" s="832"/>
      <c r="AA49" s="832"/>
      <c r="AB49" s="832"/>
    </row>
    <row r="50" spans="2:28" ht="29.25" customHeight="1">
      <c r="B50" s="1227"/>
      <c r="C50" s="914" t="s">
        <v>962</v>
      </c>
      <c r="D50" s="164">
        <v>125</v>
      </c>
      <c r="E50" s="164"/>
      <c r="F50" s="788">
        <f t="shared" si="5"/>
        <v>0</v>
      </c>
      <c r="G50" s="832"/>
      <c r="H50" s="832"/>
      <c r="I50" s="832"/>
      <c r="J50" s="832"/>
      <c r="K50" s="832"/>
      <c r="L50" s="832"/>
      <c r="M50" s="832">
        <v>125</v>
      </c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  <c r="Y50" s="832"/>
      <c r="Z50" s="832"/>
      <c r="AA50" s="832"/>
      <c r="AB50" s="832"/>
    </row>
    <row r="51" spans="2:28" ht="18" customHeight="1">
      <c r="B51" s="1227"/>
      <c r="C51" s="914" t="s">
        <v>19</v>
      </c>
      <c r="D51" s="164">
        <v>20</v>
      </c>
      <c r="E51" s="164"/>
      <c r="F51" s="788">
        <f t="shared" si="5"/>
        <v>0</v>
      </c>
      <c r="G51" s="832"/>
      <c r="H51" s="832"/>
      <c r="I51" s="832"/>
      <c r="J51" s="832"/>
      <c r="K51" s="832"/>
      <c r="L51" s="832"/>
      <c r="M51" s="832"/>
      <c r="N51" s="832"/>
      <c r="O51" s="832"/>
      <c r="P51" s="832"/>
      <c r="Q51" s="832"/>
      <c r="R51" s="832"/>
      <c r="S51" s="832"/>
      <c r="T51" s="832"/>
      <c r="U51" s="832">
        <v>20</v>
      </c>
      <c r="V51" s="832"/>
      <c r="W51" s="832"/>
      <c r="X51" s="832"/>
      <c r="Y51" s="832"/>
      <c r="Z51" s="832"/>
      <c r="AA51" s="832"/>
      <c r="AB51" s="832"/>
    </row>
    <row r="52" spans="2:28" ht="18" customHeight="1">
      <c r="B52" s="1227"/>
      <c r="C52" s="919" t="s">
        <v>22</v>
      </c>
      <c r="D52" s="164">
        <v>20</v>
      </c>
      <c r="E52" s="164"/>
      <c r="F52" s="788">
        <f t="shared" si="5"/>
        <v>0</v>
      </c>
      <c r="G52" s="832"/>
      <c r="H52" s="832"/>
      <c r="I52" s="832"/>
      <c r="J52" s="832"/>
      <c r="K52" s="832"/>
      <c r="L52" s="832"/>
      <c r="M52" s="832"/>
      <c r="N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  <c r="Y52" s="832"/>
      <c r="Z52" s="832">
        <v>20</v>
      </c>
      <c r="AA52" s="832"/>
      <c r="AB52" s="832"/>
    </row>
    <row r="53" spans="2:28" ht="18" customHeight="1">
      <c r="B53" s="1227"/>
      <c r="C53" s="919"/>
      <c r="D53" s="1231">
        <f>SUMPRODUCT(F46:F52,E46:E52)</f>
        <v>0</v>
      </c>
      <c r="E53" s="1231"/>
      <c r="F53" s="803">
        <f>SUM(F46:F52)</f>
        <v>0</v>
      </c>
      <c r="G53" s="832"/>
      <c r="H53" s="832"/>
      <c r="I53" s="832"/>
      <c r="J53" s="832"/>
      <c r="K53" s="832"/>
      <c r="L53" s="832"/>
      <c r="M53" s="832"/>
      <c r="N53" s="832"/>
      <c r="O53" s="832"/>
      <c r="P53" s="832"/>
      <c r="Q53" s="832"/>
      <c r="R53" s="832"/>
      <c r="S53" s="832"/>
      <c r="T53" s="832"/>
      <c r="U53" s="832"/>
      <c r="V53" s="832"/>
      <c r="W53" s="832"/>
      <c r="X53" s="832"/>
      <c r="Y53" s="832"/>
      <c r="Z53" s="832"/>
      <c r="AA53" s="832"/>
      <c r="AB53" s="832"/>
    </row>
    <row r="54" spans="2:28" ht="18" customHeight="1">
      <c r="B54" s="1227"/>
      <c r="C54" s="914"/>
      <c r="D54" s="164"/>
      <c r="E54" s="164"/>
      <c r="F54" s="788">
        <f t="shared" si="5"/>
        <v>0</v>
      </c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  <c r="Y54" s="832"/>
      <c r="Z54" s="832"/>
      <c r="AA54" s="832"/>
      <c r="AB54" s="832"/>
    </row>
    <row r="55" spans="2:28" ht="18" customHeight="1">
      <c r="B55" s="1227"/>
      <c r="C55" s="914"/>
      <c r="D55" s="165"/>
      <c r="E55" s="165"/>
      <c r="F55" s="788">
        <f t="shared" si="5"/>
        <v>0</v>
      </c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</row>
    <row r="56" spans="2:28" ht="18" customHeight="1">
      <c r="B56" s="1228"/>
      <c r="C56" s="206"/>
      <c r="D56" s="164"/>
      <c r="E56" s="164"/>
      <c r="F56" s="788">
        <f>SUMPRODUCT(G56:AB56,G$82:AB$82)/1000</f>
        <v>0</v>
      </c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</row>
    <row r="57" spans="2:28" ht="18" customHeight="1">
      <c r="B57" s="1206" t="s">
        <v>186</v>
      </c>
      <c r="C57" s="1207"/>
      <c r="D57" s="1198">
        <f>SUMPRODUCT(F54:F56,E54:E56)</f>
        <v>0</v>
      </c>
      <c r="E57" s="1199"/>
      <c r="F57" s="803">
        <f>SUM(F54:F56)</f>
        <v>0</v>
      </c>
      <c r="G57" s="920">
        <f>SUMPRODUCT(G46:G56,$E$46:$E$56)/1000</f>
        <v>0</v>
      </c>
      <c r="H57" s="920">
        <f aca="true" t="shared" si="6" ref="H57:AB57">SUMPRODUCT(H46:H56,$E$46:$E$56)/1000</f>
        <v>0</v>
      </c>
      <c r="I57" s="920">
        <f t="shared" si="6"/>
        <v>0</v>
      </c>
      <c r="J57" s="920">
        <f t="shared" si="6"/>
        <v>0</v>
      </c>
      <c r="K57" s="920">
        <f t="shared" si="6"/>
        <v>0</v>
      </c>
      <c r="L57" s="920">
        <f t="shared" si="6"/>
        <v>0</v>
      </c>
      <c r="M57" s="920">
        <f t="shared" si="6"/>
        <v>0</v>
      </c>
      <c r="N57" s="920">
        <f t="shared" si="6"/>
        <v>0</v>
      </c>
      <c r="O57" s="920">
        <f t="shared" si="6"/>
        <v>0</v>
      </c>
      <c r="P57" s="920">
        <f t="shared" si="6"/>
        <v>0</v>
      </c>
      <c r="Q57" s="920">
        <f t="shared" si="6"/>
        <v>0</v>
      </c>
      <c r="R57" s="920">
        <f t="shared" si="6"/>
        <v>0</v>
      </c>
      <c r="S57" s="920">
        <f t="shared" si="6"/>
        <v>0</v>
      </c>
      <c r="T57" s="920">
        <f t="shared" si="6"/>
        <v>0</v>
      </c>
      <c r="U57" s="920">
        <f t="shared" si="6"/>
        <v>0</v>
      </c>
      <c r="V57" s="920">
        <f t="shared" si="6"/>
        <v>0</v>
      </c>
      <c r="W57" s="920">
        <f t="shared" si="6"/>
        <v>0</v>
      </c>
      <c r="X57" s="920">
        <f t="shared" si="6"/>
        <v>0</v>
      </c>
      <c r="Y57" s="920">
        <f t="shared" si="6"/>
        <v>0</v>
      </c>
      <c r="Z57" s="920">
        <f t="shared" si="6"/>
        <v>0</v>
      </c>
      <c r="AA57" s="920">
        <f t="shared" si="6"/>
        <v>0</v>
      </c>
      <c r="AB57" s="920">
        <f t="shared" si="6"/>
        <v>0</v>
      </c>
    </row>
    <row r="58" spans="2:28" s="860" customFormat="1" ht="18" customHeight="1" hidden="1">
      <c r="B58" s="1196" t="s">
        <v>806</v>
      </c>
      <c r="C58" s="1197"/>
      <c r="D58" s="852"/>
      <c r="E58" s="852"/>
      <c r="F58" s="803">
        <f>F53+F57</f>
        <v>0</v>
      </c>
      <c r="G58" s="831">
        <f>(G57*$D$58)/1000</f>
        <v>0</v>
      </c>
      <c r="H58" s="831">
        <f>(H57*$D$58)/1000</f>
        <v>0</v>
      </c>
      <c r="I58" s="831">
        <f aca="true" t="shared" si="7" ref="I58:AB58">(I57*$D$58)/1000</f>
        <v>0</v>
      </c>
      <c r="J58" s="831">
        <f t="shared" si="7"/>
        <v>0</v>
      </c>
      <c r="K58" s="831">
        <f t="shared" si="7"/>
        <v>0</v>
      </c>
      <c r="L58" s="831">
        <f t="shared" si="7"/>
        <v>0</v>
      </c>
      <c r="M58" s="831">
        <f t="shared" si="7"/>
        <v>0</v>
      </c>
      <c r="N58" s="831">
        <f t="shared" si="7"/>
        <v>0</v>
      </c>
      <c r="O58" s="831">
        <f t="shared" si="7"/>
        <v>0</v>
      </c>
      <c r="P58" s="831">
        <f t="shared" si="7"/>
        <v>0</v>
      </c>
      <c r="Q58" s="831">
        <f t="shared" si="7"/>
        <v>0</v>
      </c>
      <c r="R58" s="831">
        <f t="shared" si="7"/>
        <v>0</v>
      </c>
      <c r="S58" s="831">
        <f t="shared" si="7"/>
        <v>0</v>
      </c>
      <c r="T58" s="831">
        <f t="shared" si="7"/>
        <v>0</v>
      </c>
      <c r="U58" s="831">
        <f t="shared" si="7"/>
        <v>0</v>
      </c>
      <c r="V58" s="831">
        <f t="shared" si="7"/>
        <v>0</v>
      </c>
      <c r="W58" s="831">
        <f t="shared" si="7"/>
        <v>0</v>
      </c>
      <c r="X58" s="831">
        <f t="shared" si="7"/>
        <v>0</v>
      </c>
      <c r="Y58" s="831">
        <f t="shared" si="7"/>
        <v>0</v>
      </c>
      <c r="Z58" s="831"/>
      <c r="AA58" s="831"/>
      <c r="AB58" s="831">
        <f t="shared" si="7"/>
        <v>0</v>
      </c>
    </row>
    <row r="59" spans="2:28" ht="24" customHeight="1">
      <c r="B59" s="1208" t="s">
        <v>956</v>
      </c>
      <c r="C59" s="893" t="s">
        <v>677</v>
      </c>
      <c r="D59" s="857"/>
      <c r="E59" s="876"/>
      <c r="F59" s="803">
        <f>F53+F57</f>
        <v>0</v>
      </c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2"/>
      <c r="Z59" s="832"/>
      <c r="AA59" s="832"/>
      <c r="AB59" s="832"/>
    </row>
    <row r="60" spans="2:28" ht="35.25" customHeight="1">
      <c r="B60" s="1209"/>
      <c r="C60" s="914" t="s">
        <v>658</v>
      </c>
      <c r="D60" s="164" t="s">
        <v>577</v>
      </c>
      <c r="E60" s="164"/>
      <c r="F60" s="788">
        <f>SUMPRODUCT(G60:AB60,G$82:AB$82)/1000</f>
        <v>0</v>
      </c>
      <c r="G60" s="832"/>
      <c r="H60" s="832"/>
      <c r="I60" s="832"/>
      <c r="J60" s="832"/>
      <c r="K60" s="832"/>
      <c r="L60" s="832"/>
      <c r="M60" s="832"/>
      <c r="N60" s="832"/>
      <c r="O60" s="832">
        <v>21</v>
      </c>
      <c r="P60" s="832"/>
      <c r="Q60" s="832">
        <v>20</v>
      </c>
      <c r="R60" s="832"/>
      <c r="S60" s="832"/>
      <c r="T60" s="832"/>
      <c r="U60" s="832"/>
      <c r="V60" s="832"/>
      <c r="W60" s="832"/>
      <c r="X60" s="832"/>
      <c r="Y60" s="832"/>
      <c r="Z60" s="832"/>
      <c r="AA60" s="832"/>
      <c r="AB60" s="832"/>
    </row>
    <row r="61" spans="2:28" ht="35.25" customHeight="1" hidden="1">
      <c r="B61" s="1209"/>
      <c r="C61" s="914" t="s">
        <v>961</v>
      </c>
      <c r="D61" s="164"/>
      <c r="E61" s="164"/>
      <c r="F61" s="788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</row>
    <row r="62" spans="2:28" ht="24" customHeight="1">
      <c r="B62" s="1209"/>
      <c r="C62" s="914" t="s">
        <v>961</v>
      </c>
      <c r="D62" s="165">
        <v>100</v>
      </c>
      <c r="E62" s="165"/>
      <c r="F62" s="788">
        <f>SUMPRODUCT(G62:AB62,G$82:AB$82)/1000</f>
        <v>0</v>
      </c>
      <c r="G62" s="832">
        <v>112</v>
      </c>
      <c r="H62" s="832">
        <v>4</v>
      </c>
      <c r="I62" s="832"/>
      <c r="J62" s="832"/>
      <c r="K62" s="832"/>
      <c r="L62" s="832"/>
      <c r="M62" s="832"/>
      <c r="N62" s="832"/>
      <c r="O62" s="832"/>
      <c r="P62" s="832"/>
      <c r="Q62" s="832"/>
      <c r="R62" s="832">
        <v>5</v>
      </c>
      <c r="S62" s="832">
        <v>1</v>
      </c>
      <c r="T62" s="832">
        <v>2</v>
      </c>
      <c r="U62" s="832">
        <v>15</v>
      </c>
      <c r="V62" s="832"/>
      <c r="W62" s="832">
        <v>4</v>
      </c>
      <c r="X62" s="832"/>
      <c r="Y62" s="832"/>
      <c r="Z62" s="832"/>
      <c r="AA62" s="832"/>
      <c r="AB62" s="832"/>
    </row>
    <row r="63" spans="2:28" ht="24" customHeight="1" hidden="1">
      <c r="B63" s="1209"/>
      <c r="C63" s="914" t="s">
        <v>308</v>
      </c>
      <c r="D63" s="165"/>
      <c r="E63" s="165"/>
      <c r="F63" s="788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1"/>
      <c r="AB63" s="831"/>
    </row>
    <row r="64" spans="2:28" ht="18" customHeight="1">
      <c r="B64" s="1209"/>
      <c r="C64" s="915" t="s">
        <v>619</v>
      </c>
      <c r="D64" s="577">
        <v>180</v>
      </c>
      <c r="E64" s="577"/>
      <c r="F64" s="788">
        <f>SUMPRODUCT(G64:AB64,G$82:AB$82)/1000</f>
        <v>0</v>
      </c>
      <c r="G64" s="832"/>
      <c r="H64" s="832"/>
      <c r="I64" s="832"/>
      <c r="J64" s="832">
        <v>205</v>
      </c>
      <c r="K64" s="832"/>
      <c r="L64" s="832"/>
      <c r="M64" s="832"/>
      <c r="N64" s="832"/>
      <c r="O64" s="832"/>
      <c r="P64" s="832"/>
      <c r="Q64" s="832"/>
      <c r="R64" s="832"/>
      <c r="S64" s="832">
        <v>1</v>
      </c>
      <c r="T64" s="832"/>
      <c r="U64" s="832"/>
      <c r="V64" s="832">
        <v>29</v>
      </c>
      <c r="W64" s="832"/>
      <c r="X64" s="832"/>
      <c r="Y64" s="832">
        <v>7</v>
      </c>
      <c r="Z64" s="832"/>
      <c r="AA64" s="832"/>
      <c r="AB64" s="832"/>
    </row>
    <row r="65" spans="2:28" ht="18" customHeight="1" hidden="1">
      <c r="B65" s="1209"/>
      <c r="C65" s="914" t="s">
        <v>19</v>
      </c>
      <c r="D65" s="577"/>
      <c r="E65" s="577"/>
      <c r="F65" s="788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1"/>
      <c r="R65" s="831"/>
      <c r="S65" s="831"/>
      <c r="T65" s="831"/>
      <c r="U65" s="831"/>
      <c r="V65" s="831"/>
      <c r="W65" s="831"/>
      <c r="X65" s="831"/>
      <c r="Y65" s="831"/>
      <c r="Z65" s="831"/>
      <c r="AA65" s="831"/>
      <c r="AB65" s="831"/>
    </row>
    <row r="66" spans="2:28" ht="25.5" customHeight="1">
      <c r="B66" s="1209"/>
      <c r="C66" s="914" t="s">
        <v>308</v>
      </c>
      <c r="D66" s="6">
        <v>200</v>
      </c>
      <c r="E66" s="6"/>
      <c r="F66" s="788">
        <f>SUMPRODUCT(G66:AB66,G$82:AB$82)/1000</f>
        <v>0</v>
      </c>
      <c r="G66" s="832"/>
      <c r="H66" s="832"/>
      <c r="I66" s="832"/>
      <c r="J66" s="832"/>
      <c r="K66" s="832">
        <v>4</v>
      </c>
      <c r="L66" s="832">
        <v>10</v>
      </c>
      <c r="M66" s="832"/>
      <c r="N66" s="832"/>
      <c r="O66" s="832"/>
      <c r="P66" s="832"/>
      <c r="Q66" s="832"/>
      <c r="R66" s="832"/>
      <c r="S66" s="832"/>
      <c r="T66" s="832"/>
      <c r="U66" s="832"/>
      <c r="V66" s="832">
        <v>100</v>
      </c>
      <c r="W66" s="832"/>
      <c r="X66" s="832"/>
      <c r="Y66" s="832"/>
      <c r="Z66" s="832"/>
      <c r="AA66" s="832"/>
      <c r="AB66" s="832"/>
    </row>
    <row r="67" spans="2:28" ht="32.25" customHeight="1" hidden="1">
      <c r="B67" s="1209"/>
      <c r="C67" s="914"/>
      <c r="D67" s="6"/>
      <c r="E67" s="6"/>
      <c r="F67" s="788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  <c r="AA67" s="831"/>
      <c r="AB67" s="831"/>
    </row>
    <row r="68" spans="2:28" ht="30" customHeight="1">
      <c r="B68" s="1209"/>
      <c r="C68" s="914" t="s">
        <v>962</v>
      </c>
      <c r="D68" s="439">
        <v>125</v>
      </c>
      <c r="E68" s="439"/>
      <c r="F68" s="788">
        <f>SUMPRODUCT(G68:AB68,G$82:AB$82)/1000</f>
        <v>0</v>
      </c>
      <c r="G68" s="832"/>
      <c r="H68" s="832"/>
      <c r="I68" s="832"/>
      <c r="J68" s="832"/>
      <c r="K68" s="832"/>
      <c r="L68" s="832"/>
      <c r="M68" s="832">
        <v>125</v>
      </c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2"/>
    </row>
    <row r="69" spans="2:28" ht="18" customHeight="1" hidden="1">
      <c r="B69" s="1209"/>
      <c r="C69" s="919"/>
      <c r="D69" s="439"/>
      <c r="E69" s="439"/>
      <c r="F69" s="788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</row>
    <row r="70" spans="2:28" ht="18" customHeight="1">
      <c r="B70" s="1209"/>
      <c r="C70" s="914" t="s">
        <v>19</v>
      </c>
      <c r="D70" s="164">
        <v>20</v>
      </c>
      <c r="E70" s="164"/>
      <c r="F70" s="788">
        <f>SUMPRODUCT(G70:AB70,G$82:AB$82)/1000</f>
        <v>0</v>
      </c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>
        <v>20</v>
      </c>
      <c r="V70" s="832"/>
      <c r="W70" s="832"/>
      <c r="X70" s="832"/>
      <c r="Y70" s="832"/>
      <c r="Z70" s="832"/>
      <c r="AA70" s="832"/>
      <c r="AB70" s="832"/>
    </row>
    <row r="71" spans="2:28" ht="18" customHeight="1" hidden="1">
      <c r="B71" s="1209"/>
      <c r="C71" s="919" t="s">
        <v>22</v>
      </c>
      <c r="D71" s="164"/>
      <c r="E71" s="164"/>
      <c r="F71" s="788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  <c r="Y71" s="831"/>
      <c r="Z71" s="831"/>
      <c r="AA71" s="831"/>
      <c r="AB71" s="831"/>
    </row>
    <row r="72" spans="2:28" ht="18" customHeight="1">
      <c r="B72" s="1209"/>
      <c r="C72" s="919" t="s">
        <v>22</v>
      </c>
      <c r="D72" s="943" t="s">
        <v>1019</v>
      </c>
      <c r="E72" s="164"/>
      <c r="F72" s="788">
        <f>SUMPRODUCT(G72:AB72,G$82:AB$82)/1000</f>
        <v>0</v>
      </c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832">
        <v>20</v>
      </c>
      <c r="AA72" s="832"/>
      <c r="AB72" s="832"/>
    </row>
    <row r="73" spans="2:28" ht="18" customHeight="1" hidden="1">
      <c r="B73" s="1209"/>
      <c r="C73" s="226"/>
      <c r="D73" s="164"/>
      <c r="E73" s="164"/>
      <c r="F73" s="788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  <c r="Y73" s="831"/>
      <c r="Z73" s="831"/>
      <c r="AA73" s="831"/>
      <c r="AB73" s="831"/>
    </row>
    <row r="74" spans="2:28" ht="18" customHeight="1">
      <c r="B74" s="1209"/>
      <c r="C74" s="893"/>
      <c r="D74" s="1211">
        <f>SUMPRODUCT(F60:F77,E60:E77)</f>
        <v>0</v>
      </c>
      <c r="E74" s="1211"/>
      <c r="F74" s="803">
        <f>SUM(F60:F72)</f>
        <v>0</v>
      </c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  <c r="Y74" s="832"/>
      <c r="Z74" s="832"/>
      <c r="AA74" s="832"/>
      <c r="AB74" s="832"/>
    </row>
    <row r="75" spans="2:28" ht="18" customHeight="1">
      <c r="B75" s="1209"/>
      <c r="C75" s="49"/>
      <c r="D75" s="164"/>
      <c r="E75" s="164"/>
      <c r="F75" s="788">
        <f>SUMPRODUCT(G75:AB75,G$82:AB$82)/1000</f>
        <v>0</v>
      </c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  <c r="Y75" s="832"/>
      <c r="Z75" s="832"/>
      <c r="AA75" s="832"/>
      <c r="AB75" s="832"/>
    </row>
    <row r="76" spans="2:28" ht="18" customHeight="1">
      <c r="B76" s="1209"/>
      <c r="C76" s="914"/>
      <c r="D76" s="165"/>
      <c r="E76" s="165"/>
      <c r="F76" s="788">
        <f>SUMPRODUCT(G76:AB76,G$82:AB$82)/1000</f>
        <v>0</v>
      </c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  <c r="Y76" s="832"/>
      <c r="Z76" s="832"/>
      <c r="AA76" s="832"/>
      <c r="AB76" s="832"/>
    </row>
    <row r="77" spans="2:28" ht="18" customHeight="1">
      <c r="B77" s="1246"/>
      <c r="C77" s="915"/>
      <c r="D77" s="164"/>
      <c r="E77" s="164"/>
      <c r="F77" s="788">
        <f>SUMPRODUCT(G77:AB77,G$82:AB$82)/1000</f>
        <v>0</v>
      </c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832"/>
      <c r="AA77" s="832"/>
      <c r="AB77" s="832"/>
    </row>
    <row r="78" spans="2:28" ht="18" customHeight="1">
      <c r="B78" s="1196" t="s">
        <v>806</v>
      </c>
      <c r="C78" s="1197"/>
      <c r="D78" s="1204">
        <f>SUMPRODUCT(F75:F77,E75:E77)</f>
        <v>0</v>
      </c>
      <c r="E78" s="1205"/>
      <c r="F78" s="803">
        <f>SUM(F75:F77)</f>
        <v>0</v>
      </c>
      <c r="G78" s="880">
        <f>SUMPRODUCT(G60:G77,$E$60:$E$77)/1000</f>
        <v>0</v>
      </c>
      <c r="H78" s="880">
        <f aca="true" t="shared" si="8" ref="H78:AB78">SUMPRODUCT(H60:H77,$E$60:$E$77)/1000</f>
        <v>0</v>
      </c>
      <c r="I78" s="880">
        <f t="shared" si="8"/>
        <v>0</v>
      </c>
      <c r="J78" s="880">
        <f t="shared" si="8"/>
        <v>0</v>
      </c>
      <c r="K78" s="880">
        <v>15.5</v>
      </c>
      <c r="L78" s="880">
        <f t="shared" si="8"/>
        <v>0</v>
      </c>
      <c r="M78" s="880">
        <f t="shared" si="8"/>
        <v>0</v>
      </c>
      <c r="N78" s="880">
        <f t="shared" si="8"/>
        <v>0</v>
      </c>
      <c r="O78" s="880">
        <f t="shared" si="8"/>
        <v>0</v>
      </c>
      <c r="P78" s="880">
        <f t="shared" si="8"/>
        <v>0</v>
      </c>
      <c r="Q78" s="880">
        <f t="shared" si="8"/>
        <v>0</v>
      </c>
      <c r="R78" s="880">
        <f t="shared" si="8"/>
        <v>0</v>
      </c>
      <c r="S78" s="880">
        <f t="shared" si="8"/>
        <v>0</v>
      </c>
      <c r="T78" s="880">
        <f t="shared" si="8"/>
        <v>0</v>
      </c>
      <c r="U78" s="880">
        <f t="shared" si="8"/>
        <v>0</v>
      </c>
      <c r="V78" s="880">
        <f t="shared" si="8"/>
        <v>0</v>
      </c>
      <c r="W78" s="880">
        <f t="shared" si="8"/>
        <v>0</v>
      </c>
      <c r="X78" s="880">
        <f t="shared" si="8"/>
        <v>0</v>
      </c>
      <c r="Y78" s="880">
        <f t="shared" si="8"/>
        <v>0</v>
      </c>
      <c r="Z78" s="880">
        <f t="shared" si="8"/>
        <v>0</v>
      </c>
      <c r="AA78" s="880">
        <f t="shared" si="8"/>
        <v>0</v>
      </c>
      <c r="AB78" s="880">
        <f t="shared" si="8"/>
        <v>0</v>
      </c>
    </row>
    <row r="79" spans="2:28" ht="18" customHeight="1" hidden="1">
      <c r="B79" s="1206" t="s">
        <v>189</v>
      </c>
      <c r="C79" s="1207"/>
      <c r="D79" s="794"/>
      <c r="E79" s="794"/>
      <c r="F79" s="788">
        <f>F74+F78</f>
        <v>0</v>
      </c>
      <c r="G79" s="881">
        <f>G60+G62+G64+G66+G68+G70+G72+G74+G75+G76+G77</f>
        <v>112</v>
      </c>
      <c r="H79" s="881">
        <f>H60+H62+H64+H66+H68+H70+H72+H74+H75+H76+H77</f>
        <v>4</v>
      </c>
      <c r="I79" s="881">
        <f>I60+I62+I64+I66+I68+I70+I72+I74+I75+I76+I77</f>
        <v>0</v>
      </c>
      <c r="J79" s="881">
        <f aca="true" t="shared" si="9" ref="J79:AB79">J60+J62+J64+J66+J68+J70+J72+J74+J75+J76+J77</f>
        <v>205</v>
      </c>
      <c r="K79" s="881">
        <f t="shared" si="9"/>
        <v>4</v>
      </c>
      <c r="L79" s="881">
        <f t="shared" si="9"/>
        <v>10</v>
      </c>
      <c r="M79" s="881">
        <f t="shared" si="9"/>
        <v>125</v>
      </c>
      <c r="N79" s="881">
        <f>N60+N62+N64+N66+N68+N70+N72+N74+N75+N76+N77</f>
        <v>0</v>
      </c>
      <c r="O79" s="881">
        <f t="shared" si="9"/>
        <v>21</v>
      </c>
      <c r="P79" s="881">
        <f t="shared" si="9"/>
        <v>0</v>
      </c>
      <c r="Q79" s="881">
        <f t="shared" si="9"/>
        <v>20</v>
      </c>
      <c r="R79" s="881">
        <f t="shared" si="9"/>
        <v>5</v>
      </c>
      <c r="S79" s="881">
        <f t="shared" si="9"/>
        <v>2</v>
      </c>
      <c r="T79" s="881">
        <f t="shared" si="9"/>
        <v>2</v>
      </c>
      <c r="U79" s="881">
        <f t="shared" si="9"/>
        <v>35</v>
      </c>
      <c r="V79" s="881">
        <f t="shared" si="9"/>
        <v>129</v>
      </c>
      <c r="W79" s="881">
        <f t="shared" si="9"/>
        <v>4</v>
      </c>
      <c r="X79" s="881">
        <f t="shared" si="9"/>
        <v>0</v>
      </c>
      <c r="Y79" s="881">
        <f t="shared" si="9"/>
        <v>7</v>
      </c>
      <c r="Z79" s="881"/>
      <c r="AA79" s="881"/>
      <c r="AB79" s="881">
        <f t="shared" si="9"/>
        <v>0</v>
      </c>
    </row>
    <row r="80" spans="2:28" s="860" customFormat="1" ht="18" customHeight="1" hidden="1">
      <c r="B80" s="1196" t="s">
        <v>806</v>
      </c>
      <c r="C80" s="1197"/>
      <c r="D80" s="852"/>
      <c r="E80" s="852"/>
      <c r="F80" s="788" t="s">
        <v>805</v>
      </c>
      <c r="G80" s="880">
        <f>(G79*$D$80)/1000</f>
        <v>0</v>
      </c>
      <c r="H80" s="880">
        <f aca="true" t="shared" si="10" ref="H80:AB80">(H79*$D$80)/1000</f>
        <v>0</v>
      </c>
      <c r="I80" s="880">
        <f>(I79*$D$80)/1000</f>
        <v>0</v>
      </c>
      <c r="J80" s="880">
        <f>(J79*$D$80)/1000</f>
        <v>0</v>
      </c>
      <c r="K80" s="880">
        <f t="shared" si="10"/>
        <v>0</v>
      </c>
      <c r="L80" s="880">
        <f t="shared" si="10"/>
        <v>0</v>
      </c>
      <c r="M80" s="880">
        <f t="shared" si="10"/>
        <v>0</v>
      </c>
      <c r="N80" s="880">
        <f t="shared" si="10"/>
        <v>0</v>
      </c>
      <c r="O80" s="880">
        <f t="shared" si="10"/>
        <v>0</v>
      </c>
      <c r="P80" s="880">
        <f t="shared" si="10"/>
        <v>0</v>
      </c>
      <c r="Q80" s="880">
        <f t="shared" si="10"/>
        <v>0</v>
      </c>
      <c r="R80" s="880">
        <f t="shared" si="10"/>
        <v>0</v>
      </c>
      <c r="S80" s="880">
        <f t="shared" si="10"/>
        <v>0</v>
      </c>
      <c r="T80" s="880">
        <f t="shared" si="10"/>
        <v>0</v>
      </c>
      <c r="U80" s="880">
        <f t="shared" si="10"/>
        <v>0</v>
      </c>
      <c r="V80" s="880">
        <f t="shared" si="10"/>
        <v>0</v>
      </c>
      <c r="W80" s="880">
        <f t="shared" si="10"/>
        <v>0</v>
      </c>
      <c r="X80" s="880">
        <f t="shared" si="10"/>
        <v>0</v>
      </c>
      <c r="Y80" s="880">
        <f t="shared" si="10"/>
        <v>0</v>
      </c>
      <c r="Z80" s="880"/>
      <c r="AA80" s="880"/>
      <c r="AB80" s="880">
        <f t="shared" si="10"/>
        <v>0</v>
      </c>
    </row>
    <row r="81" spans="2:28" s="860" customFormat="1" ht="18" customHeight="1">
      <c r="B81" s="1196" t="s">
        <v>807</v>
      </c>
      <c r="C81" s="1197"/>
      <c r="D81" s="852"/>
      <c r="E81" s="852"/>
      <c r="F81" s="803">
        <f>F74+F78</f>
        <v>0</v>
      </c>
      <c r="G81" s="880">
        <f>G78+G57</f>
        <v>0</v>
      </c>
      <c r="H81" s="880">
        <f aca="true" t="shared" si="11" ref="H81:AB81">H78+H57</f>
        <v>0</v>
      </c>
      <c r="I81" s="880">
        <f t="shared" si="11"/>
        <v>0</v>
      </c>
      <c r="J81" s="880">
        <f t="shared" si="11"/>
        <v>0</v>
      </c>
      <c r="K81" s="880">
        <f t="shared" si="11"/>
        <v>15.5</v>
      </c>
      <c r="L81" s="880">
        <f t="shared" si="11"/>
        <v>0</v>
      </c>
      <c r="M81" s="880">
        <f t="shared" si="11"/>
        <v>0</v>
      </c>
      <c r="N81" s="880">
        <f t="shared" si="11"/>
        <v>0</v>
      </c>
      <c r="O81" s="880">
        <f t="shared" si="11"/>
        <v>0</v>
      </c>
      <c r="P81" s="880">
        <f t="shared" si="11"/>
        <v>0</v>
      </c>
      <c r="Q81" s="880">
        <f t="shared" si="11"/>
        <v>0</v>
      </c>
      <c r="R81" s="880">
        <f t="shared" si="11"/>
        <v>0</v>
      </c>
      <c r="S81" s="880">
        <f t="shared" si="11"/>
        <v>0</v>
      </c>
      <c r="T81" s="880">
        <f t="shared" si="11"/>
        <v>0</v>
      </c>
      <c r="U81" s="880">
        <f t="shared" si="11"/>
        <v>0</v>
      </c>
      <c r="V81" s="880">
        <f t="shared" si="11"/>
        <v>0</v>
      </c>
      <c r="W81" s="880">
        <f t="shared" si="11"/>
        <v>0</v>
      </c>
      <c r="X81" s="880">
        <f t="shared" si="11"/>
        <v>0</v>
      </c>
      <c r="Y81" s="880">
        <f t="shared" si="11"/>
        <v>0</v>
      </c>
      <c r="Z81" s="880">
        <f t="shared" si="11"/>
        <v>0</v>
      </c>
      <c r="AA81" s="880">
        <f t="shared" si="11"/>
        <v>0</v>
      </c>
      <c r="AB81" s="880">
        <f t="shared" si="11"/>
        <v>0</v>
      </c>
    </row>
    <row r="82" spans="2:28" s="860" customFormat="1" ht="48" customHeight="1">
      <c r="B82" s="1200" t="s">
        <v>267</v>
      </c>
      <c r="C82" s="1201"/>
      <c r="D82" s="852"/>
      <c r="E82" s="852"/>
      <c r="F82" s="855"/>
      <c r="G82" s="855"/>
      <c r="H82" s="855"/>
      <c r="I82" s="855"/>
      <c r="J82" s="855"/>
      <c r="K82" s="855"/>
      <c r="L82" s="855"/>
      <c r="M82" s="855"/>
      <c r="N82" s="855"/>
      <c r="O82" s="855"/>
      <c r="P82" s="855"/>
      <c r="Q82" s="855"/>
      <c r="R82" s="855"/>
      <c r="S82" s="855"/>
      <c r="T82" s="855"/>
      <c r="U82" s="855"/>
      <c r="V82" s="855"/>
      <c r="W82" s="855"/>
      <c r="X82" s="855"/>
      <c r="Y82" s="855"/>
      <c r="Z82" s="855"/>
      <c r="AA82" s="855"/>
      <c r="AB82" s="855"/>
    </row>
    <row r="83" spans="2:28" s="860" customFormat="1" ht="57" customHeight="1">
      <c r="B83" s="1200" t="s">
        <v>808</v>
      </c>
      <c r="C83" s="1201"/>
      <c r="D83" s="852"/>
      <c r="E83" s="852"/>
      <c r="F83" s="883">
        <f>SUM(G83:AB83)</f>
        <v>0</v>
      </c>
      <c r="G83" s="883">
        <f>G81*G82</f>
        <v>0</v>
      </c>
      <c r="H83" s="883">
        <f aca="true" t="shared" si="12" ref="H83:AB83">H81*H82</f>
        <v>0</v>
      </c>
      <c r="I83" s="883">
        <f t="shared" si="12"/>
        <v>0</v>
      </c>
      <c r="J83" s="883">
        <f t="shared" si="12"/>
        <v>0</v>
      </c>
      <c r="K83" s="883">
        <f>K81*K82</f>
        <v>0</v>
      </c>
      <c r="L83" s="883">
        <f t="shared" si="12"/>
        <v>0</v>
      </c>
      <c r="M83" s="883">
        <f t="shared" si="12"/>
        <v>0</v>
      </c>
      <c r="N83" s="883">
        <f t="shared" si="12"/>
        <v>0</v>
      </c>
      <c r="O83" s="883">
        <f t="shared" si="12"/>
        <v>0</v>
      </c>
      <c r="P83" s="883">
        <f t="shared" si="12"/>
        <v>0</v>
      </c>
      <c r="Q83" s="883">
        <f t="shared" si="12"/>
        <v>0</v>
      </c>
      <c r="R83" s="883">
        <f t="shared" si="12"/>
        <v>0</v>
      </c>
      <c r="S83" s="883">
        <f t="shared" si="12"/>
        <v>0</v>
      </c>
      <c r="T83" s="883">
        <f t="shared" si="12"/>
        <v>0</v>
      </c>
      <c r="U83" s="883">
        <f t="shared" si="12"/>
        <v>0</v>
      </c>
      <c r="V83" s="883">
        <f t="shared" si="12"/>
        <v>0</v>
      </c>
      <c r="W83" s="883">
        <f t="shared" si="12"/>
        <v>0</v>
      </c>
      <c r="X83" s="883">
        <f t="shared" si="12"/>
        <v>0</v>
      </c>
      <c r="Y83" s="883">
        <f>Y81*Y82</f>
        <v>0</v>
      </c>
      <c r="Z83" s="883">
        <f>Z81*Z82</f>
        <v>0</v>
      </c>
      <c r="AA83" s="883"/>
      <c r="AB83" s="883">
        <f t="shared" si="12"/>
        <v>0</v>
      </c>
    </row>
    <row r="84" spans="2:28" ht="15">
      <c r="B84" s="1234" t="s">
        <v>191</v>
      </c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1235"/>
      <c r="O84" s="1235"/>
      <c r="P84" s="1235"/>
      <c r="Q84" s="1235"/>
      <c r="R84" s="1235"/>
      <c r="S84" s="1235"/>
      <c r="T84" s="1235"/>
      <c r="U84" s="1235"/>
      <c r="V84" s="1235"/>
      <c r="W84" s="1235"/>
      <c r="X84" s="1235"/>
      <c r="Y84" s="1235"/>
      <c r="Z84" s="1235"/>
      <c r="AA84" s="1235"/>
      <c r="AB84" s="1235"/>
    </row>
    <row r="85" spans="2:28" ht="15">
      <c r="B85" s="1235"/>
      <c r="C85" s="1235"/>
      <c r="D85" s="1235"/>
      <c r="E85" s="1235"/>
      <c r="F85" s="1235"/>
      <c r="G85" s="1235"/>
      <c r="H85" s="1235"/>
      <c r="I85" s="1235"/>
      <c r="J85" s="1235"/>
      <c r="K85" s="1235"/>
      <c r="L85" s="1235"/>
      <c r="M85" s="1235"/>
      <c r="N85" s="1235"/>
      <c r="O85" s="1235"/>
      <c r="P85" s="1235"/>
      <c r="Q85" s="1235"/>
      <c r="R85" s="1235"/>
      <c r="S85" s="1235"/>
      <c r="T85" s="1235"/>
      <c r="U85" s="1235"/>
      <c r="V85" s="1235"/>
      <c r="W85" s="1235"/>
      <c r="X85" s="1235"/>
      <c r="Y85" s="1235"/>
      <c r="Z85" s="1235"/>
      <c r="AA85" s="1235"/>
      <c r="AB85" s="1235"/>
    </row>
    <row r="86" spans="2:28" ht="18" customHeight="1" thickBot="1">
      <c r="B86" s="1212" t="s">
        <v>89</v>
      </c>
      <c r="C86" s="1213"/>
      <c r="D86" s="1213"/>
      <c r="E86" s="1213"/>
      <c r="F86" s="1213"/>
      <c r="G86" s="1213"/>
      <c r="H86" s="1213"/>
      <c r="I86" s="1213"/>
      <c r="J86" s="1213"/>
      <c r="K86" s="1213"/>
      <c r="L86" s="1213"/>
      <c r="M86" s="1213"/>
      <c r="N86" s="1213"/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3"/>
      <c r="AB86" s="1213"/>
    </row>
    <row r="87" spans="2:28" ht="23.25" customHeight="1">
      <c r="B87" s="1214" t="s">
        <v>166</v>
      </c>
      <c r="C87" s="1215"/>
      <c r="D87" s="1240" t="s">
        <v>167</v>
      </c>
      <c r="E87" s="1220" t="s">
        <v>814</v>
      </c>
      <c r="F87" s="1242" t="s">
        <v>168</v>
      </c>
      <c r="G87" s="1224" t="s">
        <v>169</v>
      </c>
      <c r="H87" s="1225"/>
      <c r="I87" s="1225"/>
      <c r="J87" s="1225"/>
      <c r="K87" s="1225"/>
      <c r="L87" s="1225"/>
      <c r="M87" s="1225"/>
      <c r="N87" s="1225"/>
      <c r="O87" s="1225"/>
      <c r="P87" s="1225"/>
      <c r="Q87" s="1225"/>
      <c r="R87" s="1225"/>
      <c r="S87" s="1225"/>
      <c r="T87" s="1225"/>
      <c r="U87" s="1225"/>
      <c r="V87" s="1225"/>
      <c r="W87" s="1225"/>
      <c r="X87" s="1225"/>
      <c r="Y87" s="1225"/>
      <c r="Z87" s="1225"/>
      <c r="AA87" s="1225"/>
      <c r="AB87" s="1225"/>
    </row>
    <row r="88" spans="2:28" ht="90.75" customHeight="1">
      <c r="B88" s="1216"/>
      <c r="C88" s="1217"/>
      <c r="D88" s="1241"/>
      <c r="E88" s="1221"/>
      <c r="F88" s="1243"/>
      <c r="G88" s="898" t="s">
        <v>256</v>
      </c>
      <c r="H88" s="898" t="s">
        <v>182</v>
      </c>
      <c r="I88" s="898" t="s">
        <v>247</v>
      </c>
      <c r="J88" s="898" t="s">
        <v>827</v>
      </c>
      <c r="K88" s="898" t="s">
        <v>828</v>
      </c>
      <c r="L88" s="899" t="s">
        <v>370</v>
      </c>
      <c r="M88" s="899" t="s">
        <v>38</v>
      </c>
      <c r="N88" s="900" t="s">
        <v>600</v>
      </c>
      <c r="O88" s="899" t="s">
        <v>845</v>
      </c>
      <c r="P88" s="899" t="s">
        <v>22</v>
      </c>
      <c r="Q88" s="899" t="s">
        <v>1021</v>
      </c>
      <c r="R88" s="899" t="s">
        <v>829</v>
      </c>
      <c r="S88" s="899" t="s">
        <v>37</v>
      </c>
      <c r="T88" s="899" t="s">
        <v>329</v>
      </c>
      <c r="U88" s="899" t="s">
        <v>1020</v>
      </c>
      <c r="V88" s="899" t="s">
        <v>6</v>
      </c>
      <c r="W88" s="899" t="s">
        <v>84</v>
      </c>
      <c r="X88" s="899" t="s">
        <v>4</v>
      </c>
      <c r="Y88" s="899" t="s">
        <v>11</v>
      </c>
      <c r="Z88" s="899" t="s">
        <v>853</v>
      </c>
      <c r="AA88" s="899" t="s">
        <v>244</v>
      </c>
      <c r="AB88" s="899" t="s">
        <v>5</v>
      </c>
    </row>
    <row r="89" spans="2:28" ht="27.75" customHeight="1">
      <c r="B89" s="1226" t="s">
        <v>963</v>
      </c>
      <c r="C89" s="1229" t="s">
        <v>677</v>
      </c>
      <c r="D89" s="1230"/>
      <c r="E89" s="875"/>
      <c r="F89" s="831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  <c r="Y89" s="832"/>
      <c r="Z89" s="832"/>
      <c r="AA89" s="832"/>
      <c r="AB89" s="832"/>
    </row>
    <row r="90" spans="2:28" ht="27" customHeight="1">
      <c r="B90" s="1227"/>
      <c r="C90" s="914" t="s">
        <v>964</v>
      </c>
      <c r="D90" s="164">
        <v>60</v>
      </c>
      <c r="E90" s="577"/>
      <c r="F90" s="788">
        <f aca="true" t="shared" si="13" ref="F90:F95">SUMPRODUCT(G90:AB90,G$122:AB$122)/1000</f>
        <v>0</v>
      </c>
      <c r="G90" s="833">
        <v>61</v>
      </c>
      <c r="H90" s="833"/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  <c r="U90" s="833"/>
      <c r="V90" s="833"/>
      <c r="W90" s="833"/>
      <c r="X90" s="833"/>
      <c r="Y90" s="833"/>
      <c r="Z90" s="833"/>
      <c r="AA90" s="833"/>
      <c r="AB90" s="833"/>
    </row>
    <row r="91" spans="2:28" ht="29.25" customHeight="1">
      <c r="B91" s="1227"/>
      <c r="C91" s="914" t="s">
        <v>965</v>
      </c>
      <c r="D91" s="164">
        <v>200</v>
      </c>
      <c r="E91" s="577"/>
      <c r="F91" s="788">
        <f t="shared" si="13"/>
        <v>0</v>
      </c>
      <c r="G91" s="833"/>
      <c r="H91" s="833"/>
      <c r="I91" s="833">
        <v>8</v>
      </c>
      <c r="J91" s="896"/>
      <c r="K91" s="833">
        <v>15</v>
      </c>
      <c r="L91" s="833">
        <v>14</v>
      </c>
      <c r="M91" s="833">
        <v>1</v>
      </c>
      <c r="N91" s="833">
        <v>79</v>
      </c>
      <c r="O91" s="833"/>
      <c r="P91" s="833"/>
      <c r="Q91" s="833"/>
      <c r="R91" s="833"/>
      <c r="S91" s="833"/>
      <c r="T91" s="833"/>
      <c r="U91" s="833">
        <v>50</v>
      </c>
      <c r="V91" s="833"/>
      <c r="W91" s="833"/>
      <c r="X91" s="833"/>
      <c r="Y91" s="833"/>
      <c r="Z91" s="833"/>
      <c r="AA91" s="833"/>
      <c r="AB91" s="833">
        <v>8</v>
      </c>
    </row>
    <row r="92" spans="2:28" ht="25.5" customHeight="1">
      <c r="B92" s="1227"/>
      <c r="C92" s="915" t="s">
        <v>144</v>
      </c>
      <c r="D92" s="439">
        <v>200</v>
      </c>
      <c r="E92" s="595"/>
      <c r="F92" s="788">
        <f t="shared" si="13"/>
        <v>0</v>
      </c>
      <c r="G92" s="833"/>
      <c r="H92" s="833"/>
      <c r="I92" s="833"/>
      <c r="J92" s="833"/>
      <c r="K92" s="833"/>
      <c r="L92" s="833"/>
      <c r="M92" s="833"/>
      <c r="N92" s="833"/>
      <c r="O92" s="833"/>
      <c r="P92" s="833"/>
      <c r="Q92" s="833"/>
      <c r="R92" s="833">
        <v>5</v>
      </c>
      <c r="S92" s="833">
        <v>15</v>
      </c>
      <c r="T92" s="833">
        <v>130</v>
      </c>
      <c r="U92" s="833"/>
      <c r="V92" s="833"/>
      <c r="W92" s="833"/>
      <c r="X92" s="833"/>
      <c r="Y92" s="833"/>
      <c r="Z92" s="833"/>
      <c r="AA92" s="833"/>
      <c r="AB92" s="833"/>
    </row>
    <row r="93" spans="2:28" ht="18" customHeight="1">
      <c r="B93" s="1227"/>
      <c r="C93" s="915" t="s">
        <v>960</v>
      </c>
      <c r="D93" s="164">
        <v>130</v>
      </c>
      <c r="E93" s="577"/>
      <c r="F93" s="788">
        <f t="shared" si="13"/>
        <v>0</v>
      </c>
      <c r="G93" s="833"/>
      <c r="H93" s="833"/>
      <c r="I93" s="833"/>
      <c r="J93" s="833"/>
      <c r="K93" s="833"/>
      <c r="L93" s="833"/>
      <c r="M93" s="833"/>
      <c r="N93" s="833"/>
      <c r="O93" s="833"/>
      <c r="P93" s="833"/>
      <c r="Q93" s="833">
        <v>130</v>
      </c>
      <c r="R93" s="833"/>
      <c r="S93" s="833"/>
      <c r="T93" s="833"/>
      <c r="U93" s="833"/>
      <c r="V93" s="833"/>
      <c r="W93" s="833"/>
      <c r="X93" s="833"/>
      <c r="Y93" s="833"/>
      <c r="Z93" s="833"/>
      <c r="AA93" s="833"/>
      <c r="AB93" s="833"/>
    </row>
    <row r="94" spans="2:28" ht="18" customHeight="1">
      <c r="B94" s="1227"/>
      <c r="C94" s="914" t="s">
        <v>19</v>
      </c>
      <c r="D94" s="164">
        <v>20</v>
      </c>
      <c r="E94" s="577"/>
      <c r="F94" s="788">
        <f t="shared" si="13"/>
        <v>0</v>
      </c>
      <c r="G94" s="833"/>
      <c r="H94" s="833"/>
      <c r="I94" s="833"/>
      <c r="J94" s="833"/>
      <c r="K94" s="833"/>
      <c r="L94" s="833"/>
      <c r="M94" s="833"/>
      <c r="N94" s="833"/>
      <c r="O94" s="833">
        <v>20</v>
      </c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833"/>
      <c r="AA94" s="833"/>
      <c r="AB94" s="833"/>
    </row>
    <row r="95" spans="2:28" ht="18" customHeight="1">
      <c r="B95" s="1227"/>
      <c r="C95" s="919" t="s">
        <v>22</v>
      </c>
      <c r="D95" s="164">
        <v>20</v>
      </c>
      <c r="E95" s="577"/>
      <c r="F95" s="788">
        <f t="shared" si="13"/>
        <v>0</v>
      </c>
      <c r="G95" s="833"/>
      <c r="H95" s="833"/>
      <c r="I95" s="833"/>
      <c r="J95" s="833"/>
      <c r="K95" s="833"/>
      <c r="L95" s="833"/>
      <c r="M95" s="833"/>
      <c r="O95" s="833"/>
      <c r="P95" s="833">
        <v>20</v>
      </c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3"/>
      <c r="AB95" s="833"/>
    </row>
    <row r="96" spans="2:28" ht="18" customHeight="1">
      <c r="B96" s="1227"/>
      <c r="C96" s="919"/>
      <c r="D96" s="1204">
        <f>SUMPRODUCT(F90:F95,E90:E95)</f>
        <v>0</v>
      </c>
      <c r="E96" s="1205"/>
      <c r="F96" s="803">
        <f>SUM(F90:F95)</f>
        <v>0</v>
      </c>
      <c r="G96" s="833"/>
      <c r="H96" s="833"/>
      <c r="I96" s="833"/>
      <c r="J96" s="833"/>
      <c r="K96" s="833"/>
      <c r="L96" s="833"/>
      <c r="M96" s="833"/>
      <c r="O96" s="833"/>
      <c r="P96" s="833"/>
      <c r="Q96" s="833"/>
      <c r="R96" s="833"/>
      <c r="S96" s="833"/>
      <c r="T96" s="833"/>
      <c r="U96" s="833"/>
      <c r="V96" s="833"/>
      <c r="W96" s="833"/>
      <c r="X96" s="833"/>
      <c r="Y96" s="833"/>
      <c r="Z96" s="833"/>
      <c r="AA96" s="833"/>
      <c r="AB96" s="833"/>
    </row>
    <row r="97" spans="2:28" ht="27" customHeight="1">
      <c r="B97" s="1227"/>
      <c r="C97" s="910"/>
      <c r="D97" s="164"/>
      <c r="E97" s="164"/>
      <c r="F97" s="788">
        <f>SUMPRODUCT(G97:AB97,G$122:AB$122)/1000</f>
        <v>0</v>
      </c>
      <c r="G97" s="833"/>
      <c r="H97" s="833"/>
      <c r="I97" s="833"/>
      <c r="J97" s="833"/>
      <c r="K97" s="833"/>
      <c r="L97" s="833"/>
      <c r="M97" s="833"/>
      <c r="N97" s="833"/>
      <c r="O97" s="833"/>
      <c r="P97" s="833"/>
      <c r="Q97" s="833"/>
      <c r="R97" s="886"/>
      <c r="S97" s="833"/>
      <c r="T97" s="833"/>
      <c r="U97" s="833"/>
      <c r="V97" s="833"/>
      <c r="W97" s="833"/>
      <c r="X97" s="833"/>
      <c r="Y97" s="833"/>
      <c r="Z97" s="833"/>
      <c r="AA97" s="833"/>
      <c r="AB97" s="833"/>
    </row>
    <row r="98" spans="2:28" ht="18" customHeight="1">
      <c r="B98" s="1227"/>
      <c r="C98" s="911"/>
      <c r="D98" s="164"/>
      <c r="E98" s="164"/>
      <c r="F98" s="788">
        <f>SUMPRODUCT(G98:AB98,G$122:AB$122)/1000</f>
        <v>0</v>
      </c>
      <c r="G98" s="887"/>
      <c r="H98" s="887"/>
      <c r="I98" s="887"/>
      <c r="J98" s="887"/>
      <c r="K98" s="887"/>
      <c r="L98" s="887"/>
      <c r="M98" s="887"/>
      <c r="N98" s="887"/>
      <c r="O98" s="887"/>
      <c r="P98" s="887"/>
      <c r="Q98" s="887"/>
      <c r="R98" s="887"/>
      <c r="S98" s="887"/>
      <c r="T98" s="887"/>
      <c r="U98" s="887"/>
      <c r="V98" s="887"/>
      <c r="W98" s="887"/>
      <c r="X98" s="887"/>
      <c r="Y98" s="887"/>
      <c r="Z98" s="887"/>
      <c r="AA98" s="887"/>
      <c r="AB98" s="887"/>
    </row>
    <row r="99" spans="2:28" ht="18" customHeight="1">
      <c r="B99" s="1206" t="s">
        <v>186</v>
      </c>
      <c r="C99" s="1207"/>
      <c r="D99" s="1198">
        <f>E97*F97+E98*F98</f>
        <v>0</v>
      </c>
      <c r="E99" s="1199"/>
      <c r="F99" s="803">
        <f>F97+F98</f>
        <v>0</v>
      </c>
      <c r="G99" s="920">
        <f>SUMPRODUCT(G90:G98,$E$90:$E$98)/1000</f>
        <v>0</v>
      </c>
      <c r="H99" s="888">
        <f aca="true" t="shared" si="14" ref="H99:AB99">SUMPRODUCT(H90:H98,$E$90:$E$98)/1000</f>
        <v>0</v>
      </c>
      <c r="I99" s="888">
        <f t="shared" si="14"/>
        <v>0</v>
      </c>
      <c r="J99" s="920">
        <f t="shared" si="14"/>
        <v>0</v>
      </c>
      <c r="K99" s="921">
        <f t="shared" si="14"/>
        <v>0</v>
      </c>
      <c r="L99" s="888">
        <f t="shared" si="14"/>
        <v>0</v>
      </c>
      <c r="M99" s="888">
        <f t="shared" si="14"/>
        <v>0</v>
      </c>
      <c r="N99" s="888">
        <f t="shared" si="14"/>
        <v>0</v>
      </c>
      <c r="O99" s="888">
        <f t="shared" si="14"/>
        <v>0</v>
      </c>
      <c r="P99" s="888">
        <f t="shared" si="14"/>
        <v>0</v>
      </c>
      <c r="Q99" s="888">
        <f t="shared" si="14"/>
        <v>0</v>
      </c>
      <c r="R99" s="888">
        <f t="shared" si="14"/>
        <v>0</v>
      </c>
      <c r="S99" s="888">
        <f t="shared" si="14"/>
        <v>0</v>
      </c>
      <c r="T99" s="888">
        <f t="shared" si="14"/>
        <v>0</v>
      </c>
      <c r="U99" s="888">
        <f t="shared" si="14"/>
        <v>0</v>
      </c>
      <c r="V99" s="888">
        <f t="shared" si="14"/>
        <v>0</v>
      </c>
      <c r="W99" s="888">
        <f t="shared" si="14"/>
        <v>0</v>
      </c>
      <c r="X99" s="888">
        <f t="shared" si="14"/>
        <v>0</v>
      </c>
      <c r="Y99" s="888">
        <f>SUMPRODUCT(Y90:Y98,$E$90:$E$98)/1000</f>
        <v>0</v>
      </c>
      <c r="Z99" s="888">
        <f>SUMPRODUCT(Z90:Z98,$E$90:$E$98)/1000</f>
        <v>0</v>
      </c>
      <c r="AA99" s="888">
        <f>SUMPRODUCT(AA90:AA98,$E$90:$E$98)/1000</f>
        <v>0</v>
      </c>
      <c r="AB99" s="888">
        <f t="shared" si="14"/>
        <v>0</v>
      </c>
    </row>
    <row r="100" spans="2:28" ht="24" customHeight="1" hidden="1">
      <c r="B100" s="1247" t="s">
        <v>806</v>
      </c>
      <c r="C100" s="1248"/>
      <c r="D100" s="794"/>
      <c r="E100" s="794"/>
      <c r="F100" s="803">
        <f>F96+F99</f>
        <v>0</v>
      </c>
      <c r="G100" s="831">
        <f>(G99*$D$100)/1000</f>
        <v>0</v>
      </c>
      <c r="H100" s="831">
        <f aca="true" t="shared" si="15" ref="H100:AB100">(H99*$D$100)/1000</f>
        <v>0</v>
      </c>
      <c r="I100" s="831">
        <f>(I99*$D$100)/1000</f>
        <v>0</v>
      </c>
      <c r="J100" s="831">
        <f t="shared" si="15"/>
        <v>0</v>
      </c>
      <c r="K100" s="831">
        <f t="shared" si="15"/>
        <v>0</v>
      </c>
      <c r="L100" s="831">
        <f t="shared" si="15"/>
        <v>0</v>
      </c>
      <c r="M100" s="831">
        <f t="shared" si="15"/>
        <v>0</v>
      </c>
      <c r="N100" s="831">
        <f t="shared" si="15"/>
        <v>0</v>
      </c>
      <c r="O100" s="831">
        <f t="shared" si="15"/>
        <v>0</v>
      </c>
      <c r="P100" s="831">
        <f t="shared" si="15"/>
        <v>0</v>
      </c>
      <c r="Q100" s="831">
        <f t="shared" si="15"/>
        <v>0</v>
      </c>
      <c r="R100" s="831">
        <f t="shared" si="15"/>
        <v>0</v>
      </c>
      <c r="S100" s="831">
        <f t="shared" si="15"/>
        <v>0</v>
      </c>
      <c r="T100" s="831">
        <f t="shared" si="15"/>
        <v>0</v>
      </c>
      <c r="U100" s="831">
        <f t="shared" si="15"/>
        <v>0</v>
      </c>
      <c r="V100" s="831">
        <f t="shared" si="15"/>
        <v>0</v>
      </c>
      <c r="W100" s="831">
        <f t="shared" si="15"/>
        <v>0</v>
      </c>
      <c r="X100" s="831">
        <f t="shared" si="15"/>
        <v>0</v>
      </c>
      <c r="Y100" s="831">
        <f t="shared" si="15"/>
        <v>0</v>
      </c>
      <c r="Z100" s="831"/>
      <c r="AA100" s="831"/>
      <c r="AB100" s="831">
        <f t="shared" si="15"/>
        <v>0</v>
      </c>
    </row>
    <row r="101" spans="2:28" ht="35.25" customHeight="1">
      <c r="B101" s="1208" t="s">
        <v>956</v>
      </c>
      <c r="C101" s="1229" t="s">
        <v>677</v>
      </c>
      <c r="D101" s="1230"/>
      <c r="E101" s="876"/>
      <c r="F101" s="803">
        <f>F96+F99</f>
        <v>0</v>
      </c>
      <c r="G101" s="832"/>
      <c r="H101" s="832"/>
      <c r="I101" s="832"/>
      <c r="J101" s="832"/>
      <c r="K101" s="832"/>
      <c r="L101" s="832"/>
      <c r="M101" s="832"/>
      <c r="N101" s="832"/>
      <c r="O101" s="832"/>
      <c r="P101" s="832"/>
      <c r="Q101" s="832"/>
      <c r="R101" s="832"/>
      <c r="S101" s="832"/>
      <c r="T101" s="832"/>
      <c r="U101" s="832"/>
      <c r="V101" s="832"/>
      <c r="W101" s="832"/>
      <c r="X101" s="832"/>
      <c r="Y101" s="832"/>
      <c r="Z101" s="832"/>
      <c r="AA101" s="832"/>
      <c r="AB101" s="832"/>
    </row>
    <row r="102" spans="2:28" ht="24" customHeight="1">
      <c r="B102" s="1209"/>
      <c r="C102" s="914" t="s">
        <v>964</v>
      </c>
      <c r="D102" s="164">
        <v>100</v>
      </c>
      <c r="E102" s="577"/>
      <c r="F102" s="788">
        <f>SUMPRODUCT(G102:AB102,G$122:AB$122)/1000</f>
        <v>0</v>
      </c>
      <c r="G102" s="940">
        <v>102</v>
      </c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833"/>
      <c r="U102" s="833"/>
      <c r="V102" s="833"/>
      <c r="W102" s="833"/>
      <c r="X102" s="833"/>
      <c r="Y102" s="833"/>
      <c r="Z102" s="833"/>
      <c r="AA102" s="833"/>
      <c r="AB102" s="833"/>
    </row>
    <row r="103" spans="2:28" ht="24" customHeight="1" hidden="1">
      <c r="B103" s="1209"/>
      <c r="C103" s="914"/>
      <c r="D103" s="164"/>
      <c r="E103" s="577"/>
      <c r="F103" s="788"/>
      <c r="G103" s="833"/>
      <c r="H103" s="833"/>
      <c r="I103" s="833"/>
      <c r="J103" s="833"/>
      <c r="K103" s="833"/>
      <c r="L103" s="833"/>
      <c r="M103" s="833"/>
      <c r="N103" s="833"/>
      <c r="O103" s="833"/>
      <c r="P103" s="833"/>
      <c r="Q103" s="833"/>
      <c r="R103" s="833"/>
      <c r="S103" s="833"/>
      <c r="T103" s="833"/>
      <c r="U103" s="833"/>
      <c r="V103" s="833"/>
      <c r="W103" s="833"/>
      <c r="X103" s="833"/>
      <c r="Y103" s="833"/>
      <c r="Z103" s="833"/>
      <c r="AA103" s="833"/>
      <c r="AB103" s="833"/>
    </row>
    <row r="104" spans="2:28" ht="29.25" customHeight="1">
      <c r="B104" s="1209"/>
      <c r="C104" s="914" t="s">
        <v>965</v>
      </c>
      <c r="D104" s="164">
        <v>250</v>
      </c>
      <c r="E104" s="577"/>
      <c r="F104" s="788">
        <f>SUMPRODUCT(G104:AB104,G$122:AB$122)/1000</f>
        <v>0</v>
      </c>
      <c r="G104" s="833"/>
      <c r="H104" s="833"/>
      <c r="I104" s="833">
        <v>12</v>
      </c>
      <c r="J104" s="896"/>
      <c r="K104" s="833">
        <v>25</v>
      </c>
      <c r="L104" s="833">
        <v>19</v>
      </c>
      <c r="M104" s="833"/>
      <c r="N104" s="833">
        <v>79</v>
      </c>
      <c r="O104" s="833"/>
      <c r="P104" s="833"/>
      <c r="Q104" s="833"/>
      <c r="R104" s="833"/>
      <c r="S104" s="833"/>
      <c r="T104" s="833"/>
      <c r="U104" s="833">
        <v>70</v>
      </c>
      <c r="V104" s="833"/>
      <c r="W104" s="833"/>
      <c r="X104" s="833"/>
      <c r="Y104" s="833"/>
      <c r="Z104" s="833"/>
      <c r="AA104" s="833"/>
      <c r="AB104" s="833">
        <v>10</v>
      </c>
    </row>
    <row r="105" spans="2:28" ht="29.25" customHeight="1" hidden="1">
      <c r="B105" s="1209"/>
      <c r="C105" s="914"/>
      <c r="D105" s="164"/>
      <c r="E105" s="577"/>
      <c r="F105" s="788"/>
      <c r="G105" s="833"/>
      <c r="H105" s="833"/>
      <c r="I105" s="833"/>
      <c r="J105" s="833"/>
      <c r="K105" s="833"/>
      <c r="L105" s="833"/>
      <c r="M105" s="833"/>
      <c r="N105" s="833"/>
      <c r="O105" s="833"/>
      <c r="P105" s="833"/>
      <c r="Q105" s="833"/>
      <c r="R105" s="833"/>
      <c r="S105" s="833"/>
      <c r="T105" s="833"/>
      <c r="U105" s="833"/>
      <c r="V105" s="833"/>
      <c r="W105" s="833"/>
      <c r="X105" s="833"/>
      <c r="Y105" s="833"/>
      <c r="Z105" s="833"/>
      <c r="AA105" s="833"/>
      <c r="AB105" s="833"/>
    </row>
    <row r="106" spans="2:28" ht="24" customHeight="1">
      <c r="B106" s="1209"/>
      <c r="C106" s="915" t="s">
        <v>144</v>
      </c>
      <c r="D106" s="439">
        <v>200</v>
      </c>
      <c r="E106" s="595"/>
      <c r="F106" s="788">
        <f>SUMPRODUCT(G106:AB106,G$122:AB$122)/1000</f>
        <v>0</v>
      </c>
      <c r="G106" s="833"/>
      <c r="H106" s="833"/>
      <c r="I106" s="833"/>
      <c r="J106" s="833"/>
      <c r="K106" s="833"/>
      <c r="L106" s="833"/>
      <c r="M106" s="833"/>
      <c r="N106" s="833"/>
      <c r="O106" s="833"/>
      <c r="P106" s="833"/>
      <c r="Q106" s="833"/>
      <c r="R106" s="833">
        <v>5</v>
      </c>
      <c r="S106" s="833">
        <v>15</v>
      </c>
      <c r="T106" s="833">
        <v>130</v>
      </c>
      <c r="U106" s="833"/>
      <c r="V106" s="833"/>
      <c r="W106" s="833"/>
      <c r="X106" s="833"/>
      <c r="Y106" s="833"/>
      <c r="Z106" s="833"/>
      <c r="AA106" s="833"/>
      <c r="AB106" s="833"/>
    </row>
    <row r="107" spans="2:28" ht="24" customHeight="1" hidden="1">
      <c r="B107" s="1209"/>
      <c r="C107" s="915"/>
      <c r="D107" s="439"/>
      <c r="E107" s="595"/>
      <c r="F107" s="788"/>
      <c r="G107" s="833"/>
      <c r="H107" s="833"/>
      <c r="I107" s="833"/>
      <c r="J107" s="833"/>
      <c r="K107" s="833"/>
      <c r="L107" s="833"/>
      <c r="M107" s="833"/>
      <c r="N107" s="833"/>
      <c r="O107" s="833"/>
      <c r="P107" s="833"/>
      <c r="Q107" s="833"/>
      <c r="R107" s="833"/>
      <c r="S107" s="833"/>
      <c r="T107" s="833"/>
      <c r="U107" s="833"/>
      <c r="V107" s="833"/>
      <c r="W107" s="833"/>
      <c r="X107" s="833"/>
      <c r="Y107" s="833"/>
      <c r="Z107" s="833"/>
      <c r="AA107" s="833"/>
      <c r="AB107" s="833"/>
    </row>
    <row r="108" spans="2:28" ht="18" customHeight="1">
      <c r="B108" s="1209"/>
      <c r="C108" s="915" t="s">
        <v>26</v>
      </c>
      <c r="D108" s="164">
        <v>20</v>
      </c>
      <c r="E108" s="577"/>
      <c r="F108" s="788">
        <f>SUMPRODUCT(G108:AB108,G$122:AB$122)/1000</f>
        <v>0</v>
      </c>
      <c r="G108" s="833"/>
      <c r="H108" s="833"/>
      <c r="I108" s="833"/>
      <c r="J108" s="833"/>
      <c r="K108" s="833"/>
      <c r="L108" s="833"/>
      <c r="M108" s="833"/>
      <c r="N108" s="833"/>
      <c r="O108" s="833">
        <v>20</v>
      </c>
      <c r="P108" s="833"/>
      <c r="Q108" s="833"/>
      <c r="R108" s="833"/>
      <c r="S108" s="833"/>
      <c r="T108" s="833"/>
      <c r="U108" s="833"/>
      <c r="V108" s="833"/>
      <c r="W108" s="833"/>
      <c r="X108" s="833"/>
      <c r="Y108" s="833"/>
      <c r="Z108" s="833"/>
      <c r="AA108" s="833"/>
      <c r="AB108" s="833"/>
    </row>
    <row r="109" spans="2:28" ht="18" customHeight="1" hidden="1">
      <c r="B109" s="1209"/>
      <c r="C109" s="915"/>
      <c r="D109" s="164"/>
      <c r="E109" s="577"/>
      <c r="F109" s="788"/>
      <c r="G109" s="833"/>
      <c r="H109" s="833"/>
      <c r="I109" s="833"/>
      <c r="J109" s="833"/>
      <c r="K109" s="833"/>
      <c r="L109" s="833"/>
      <c r="M109" s="833"/>
      <c r="N109" s="833"/>
      <c r="O109" s="833"/>
      <c r="P109" s="833"/>
      <c r="Q109" s="833"/>
      <c r="R109" s="833"/>
      <c r="S109" s="833"/>
      <c r="T109" s="833"/>
      <c r="U109" s="833"/>
      <c r="V109" s="833"/>
      <c r="W109" s="833"/>
      <c r="X109" s="833"/>
      <c r="Y109" s="833"/>
      <c r="Z109" s="833"/>
      <c r="AA109" s="833"/>
      <c r="AB109" s="833"/>
    </row>
    <row r="110" spans="2:28" ht="18" customHeight="1">
      <c r="B110" s="1209"/>
      <c r="C110" s="915" t="s">
        <v>22</v>
      </c>
      <c r="D110" s="164">
        <v>20</v>
      </c>
      <c r="E110" s="577"/>
      <c r="F110" s="788">
        <f>SUMPRODUCT(G110:AB110,G$122:AB$122)/1000</f>
        <v>0</v>
      </c>
      <c r="G110" s="833"/>
      <c r="H110" s="833"/>
      <c r="I110" s="833"/>
      <c r="J110" s="833"/>
      <c r="K110" s="833"/>
      <c r="L110" s="833"/>
      <c r="M110" s="833"/>
      <c r="N110" s="833"/>
      <c r="O110" s="833"/>
      <c r="P110" s="833">
        <v>20</v>
      </c>
      <c r="Q110" s="833"/>
      <c r="R110" s="833"/>
      <c r="S110" s="833"/>
      <c r="T110" s="833"/>
      <c r="U110" s="833"/>
      <c r="V110" s="833"/>
      <c r="W110" s="833"/>
      <c r="X110" s="833"/>
      <c r="Y110" s="833"/>
      <c r="Z110" s="833"/>
      <c r="AA110" s="833"/>
      <c r="AB110" s="833"/>
    </row>
    <row r="111" spans="2:28" ht="18" customHeight="1" hidden="1">
      <c r="B111" s="1209"/>
      <c r="C111" s="915"/>
      <c r="D111" s="164"/>
      <c r="E111" s="577"/>
      <c r="F111" s="788"/>
      <c r="G111" s="833"/>
      <c r="H111" s="833"/>
      <c r="I111" s="833"/>
      <c r="J111" s="833"/>
      <c r="K111" s="833"/>
      <c r="L111" s="833"/>
      <c r="M111" s="833"/>
      <c r="N111" s="833"/>
      <c r="O111" s="833"/>
      <c r="P111" s="833"/>
      <c r="Q111" s="833"/>
      <c r="R111" s="833"/>
      <c r="S111" s="833"/>
      <c r="T111" s="833"/>
      <c r="U111" s="833"/>
      <c r="V111" s="833"/>
      <c r="W111" s="833"/>
      <c r="X111" s="833"/>
      <c r="Y111" s="833"/>
      <c r="Z111" s="833"/>
      <c r="AA111" s="833"/>
      <c r="AB111" s="833"/>
    </row>
    <row r="112" spans="2:28" ht="18" customHeight="1">
      <c r="B112" s="1209"/>
      <c r="C112" s="915" t="s">
        <v>960</v>
      </c>
      <c r="D112" s="164">
        <v>130</v>
      </c>
      <c r="E112" s="577"/>
      <c r="F112" s="788">
        <f>SUMPRODUCT(G112:AB112,G$122:AB$122)/1000</f>
        <v>0</v>
      </c>
      <c r="G112" s="833"/>
      <c r="H112" s="833"/>
      <c r="I112" s="833"/>
      <c r="J112" s="833"/>
      <c r="K112" s="833"/>
      <c r="L112" s="833"/>
      <c r="M112" s="833"/>
      <c r="N112" s="833"/>
      <c r="O112" s="833"/>
      <c r="P112" s="833"/>
      <c r="Q112" s="833">
        <v>130</v>
      </c>
      <c r="R112" s="833"/>
      <c r="S112" s="833"/>
      <c r="T112" s="833"/>
      <c r="U112" s="833"/>
      <c r="V112" s="833"/>
      <c r="W112" s="833"/>
      <c r="X112" s="833"/>
      <c r="Y112" s="833"/>
      <c r="Z112" s="833"/>
      <c r="AA112" s="833"/>
      <c r="AB112" s="833"/>
    </row>
    <row r="113" spans="2:28" ht="18" customHeight="1">
      <c r="B113" s="1209"/>
      <c r="C113" s="915"/>
      <c r="D113" s="164"/>
      <c r="E113" s="577"/>
      <c r="F113" s="788">
        <f>SUMPRODUCT(G113:AB113,G$122:AB$122)/1000</f>
        <v>0</v>
      </c>
      <c r="G113" s="833"/>
      <c r="H113" s="833"/>
      <c r="I113" s="833"/>
      <c r="J113" s="833"/>
      <c r="K113" s="833"/>
      <c r="L113" s="833"/>
      <c r="M113" s="833"/>
      <c r="N113" s="833"/>
      <c r="O113" s="833"/>
      <c r="P113" s="833"/>
      <c r="Q113" s="833"/>
      <c r="R113" s="833"/>
      <c r="S113" s="833"/>
      <c r="T113" s="833"/>
      <c r="U113" s="833"/>
      <c r="V113" s="833"/>
      <c r="W113" s="833"/>
      <c r="X113" s="833"/>
      <c r="Y113" s="833"/>
      <c r="Z113" s="833"/>
      <c r="AA113" s="833"/>
      <c r="AB113" s="833"/>
    </row>
    <row r="114" spans="2:28" ht="18" customHeight="1" hidden="1">
      <c r="B114" s="1209"/>
      <c r="C114" s="206"/>
      <c r="D114" s="164"/>
      <c r="E114" s="164"/>
      <c r="F114" s="788">
        <f>SUMPRODUCT(G114:AB114,G$122:AB$122)/1000</f>
        <v>0</v>
      </c>
      <c r="G114" s="833"/>
      <c r="H114" s="833"/>
      <c r="I114" s="833"/>
      <c r="J114" s="833"/>
      <c r="K114" s="833"/>
      <c r="L114" s="833"/>
      <c r="M114" s="833"/>
      <c r="N114" s="833"/>
      <c r="O114" s="833"/>
      <c r="P114" s="833"/>
      <c r="Q114" s="833"/>
      <c r="R114" s="833"/>
      <c r="S114" s="833"/>
      <c r="T114" s="833"/>
      <c r="U114" s="833"/>
      <c r="V114" s="833"/>
      <c r="W114" s="833"/>
      <c r="X114" s="833"/>
      <c r="Y114" s="833"/>
      <c r="Z114" s="833"/>
      <c r="AA114" s="833"/>
      <c r="AB114" s="833"/>
    </row>
    <row r="115" spans="2:28" ht="18" customHeight="1">
      <c r="B115" s="1209"/>
      <c r="C115" s="893"/>
      <c r="D115" s="1249">
        <f>SUMPRODUCT(F102:F113,E102:E113)</f>
        <v>0</v>
      </c>
      <c r="E115" s="1249"/>
      <c r="F115" s="803">
        <f>SUM(F102:F113)</f>
        <v>0</v>
      </c>
      <c r="G115" s="833"/>
      <c r="H115" s="833"/>
      <c r="I115" s="833"/>
      <c r="J115" s="833"/>
      <c r="K115" s="833"/>
      <c r="L115" s="833"/>
      <c r="M115" s="833"/>
      <c r="N115" s="833"/>
      <c r="O115" s="833"/>
      <c r="P115" s="833"/>
      <c r="Q115" s="833"/>
      <c r="R115" s="833"/>
      <c r="S115" s="833"/>
      <c r="T115" s="833"/>
      <c r="U115" s="833"/>
      <c r="V115" s="833"/>
      <c r="W115" s="833"/>
      <c r="X115" s="833"/>
      <c r="Y115" s="833"/>
      <c r="Z115" s="833"/>
      <c r="AA115" s="833"/>
      <c r="AB115" s="833"/>
    </row>
    <row r="116" spans="2:28" ht="23.25" customHeight="1">
      <c r="B116" s="1209"/>
      <c r="C116" s="49"/>
      <c r="D116" s="164"/>
      <c r="E116" s="577"/>
      <c r="F116" s="788">
        <f>SUMPRODUCT(G116:AB116,G$122:AB$122)/1000</f>
        <v>0</v>
      </c>
      <c r="G116" s="833"/>
      <c r="H116" s="833"/>
      <c r="I116" s="833"/>
      <c r="J116" s="833"/>
      <c r="K116" s="833"/>
      <c r="L116" s="833"/>
      <c r="M116" s="833"/>
      <c r="N116" s="833"/>
      <c r="O116" s="833"/>
      <c r="P116" s="833"/>
      <c r="Q116" s="833"/>
      <c r="R116" s="833"/>
      <c r="S116" s="833"/>
      <c r="T116" s="833"/>
      <c r="U116" s="833"/>
      <c r="V116" s="833"/>
      <c r="W116" s="833"/>
      <c r="X116" s="833"/>
      <c r="Y116" s="833"/>
      <c r="Z116" s="833"/>
      <c r="AA116" s="833"/>
      <c r="AB116" s="833"/>
    </row>
    <row r="117" spans="2:28" ht="18" customHeight="1">
      <c r="B117" s="1209"/>
      <c r="C117" s="914"/>
      <c r="D117" s="165"/>
      <c r="E117" s="879"/>
      <c r="F117" s="788">
        <f>SUMPRODUCT(G117:AB117,G$122:AB$122)/1000</f>
        <v>0</v>
      </c>
      <c r="G117" s="833"/>
      <c r="H117" s="833"/>
      <c r="I117" s="833"/>
      <c r="J117" s="833"/>
      <c r="K117" s="833"/>
      <c r="L117" s="833"/>
      <c r="M117" s="833"/>
      <c r="N117" s="833"/>
      <c r="O117" s="833"/>
      <c r="P117" s="833"/>
      <c r="Q117" s="833"/>
      <c r="R117" s="833"/>
      <c r="S117" s="833"/>
      <c r="T117" s="833"/>
      <c r="U117" s="833"/>
      <c r="V117" s="833"/>
      <c r="W117" s="833"/>
      <c r="X117" s="833"/>
      <c r="Y117" s="833"/>
      <c r="Z117" s="833"/>
      <c r="AA117" s="833"/>
      <c r="AB117" s="833"/>
    </row>
    <row r="118" spans="2:28" ht="18" customHeight="1">
      <c r="B118" s="1209"/>
      <c r="C118" s="915"/>
      <c r="D118" s="164"/>
      <c r="E118" s="577"/>
      <c r="F118" s="788">
        <f>SUMPRODUCT(G118:AB118,G$122:AB$122)/1000</f>
        <v>0</v>
      </c>
      <c r="G118" s="833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3"/>
      <c r="Z118" s="833"/>
      <c r="AA118" s="833"/>
      <c r="AB118" s="833"/>
    </row>
    <row r="119" spans="2:28" ht="18" customHeight="1">
      <c r="B119" s="1196" t="s">
        <v>806</v>
      </c>
      <c r="C119" s="1197"/>
      <c r="D119" s="1250">
        <f>SUMPRODUCT(F116:F118,E116:E118)</f>
        <v>0</v>
      </c>
      <c r="E119" s="1251"/>
      <c r="F119" s="803">
        <f>F116+F117+F118</f>
        <v>0</v>
      </c>
      <c r="G119" s="880">
        <f aca="true" t="shared" si="16" ref="G119:AB119">SUMPRODUCT(G102:G118,$E$102:$E$118)/1000</f>
        <v>0</v>
      </c>
      <c r="H119" s="880">
        <f t="shared" si="16"/>
        <v>0</v>
      </c>
      <c r="I119" s="880">
        <f t="shared" si="16"/>
        <v>0</v>
      </c>
      <c r="J119" s="880">
        <f t="shared" si="16"/>
        <v>0</v>
      </c>
      <c r="K119" s="880">
        <f t="shared" si="16"/>
        <v>0</v>
      </c>
      <c r="L119" s="880">
        <f t="shared" si="16"/>
        <v>0</v>
      </c>
      <c r="M119" s="880">
        <f t="shared" si="16"/>
        <v>0</v>
      </c>
      <c r="N119" s="880">
        <f t="shared" si="16"/>
        <v>0</v>
      </c>
      <c r="O119" s="880">
        <f t="shared" si="16"/>
        <v>0</v>
      </c>
      <c r="P119" s="880">
        <f t="shared" si="16"/>
        <v>0</v>
      </c>
      <c r="Q119" s="880">
        <f t="shared" si="16"/>
        <v>0</v>
      </c>
      <c r="R119" s="880">
        <f t="shared" si="16"/>
        <v>0</v>
      </c>
      <c r="S119" s="880">
        <f t="shared" si="16"/>
        <v>0</v>
      </c>
      <c r="T119" s="880">
        <f t="shared" si="16"/>
        <v>0</v>
      </c>
      <c r="U119" s="880">
        <f t="shared" si="16"/>
        <v>0</v>
      </c>
      <c r="V119" s="880">
        <f t="shared" si="16"/>
        <v>0</v>
      </c>
      <c r="W119" s="880">
        <f t="shared" si="16"/>
        <v>0</v>
      </c>
      <c r="X119" s="880">
        <f t="shared" si="16"/>
        <v>0</v>
      </c>
      <c r="Y119" s="880">
        <f t="shared" si="16"/>
        <v>0</v>
      </c>
      <c r="Z119" s="880">
        <f t="shared" si="16"/>
        <v>0</v>
      </c>
      <c r="AA119" s="880">
        <f t="shared" si="16"/>
        <v>0</v>
      </c>
      <c r="AB119" s="880">
        <f t="shared" si="16"/>
        <v>0</v>
      </c>
    </row>
    <row r="120" spans="2:28" s="860" customFormat="1" ht="18" customHeight="1" hidden="1">
      <c r="B120" s="1196" t="s">
        <v>807</v>
      </c>
      <c r="C120" s="1197"/>
      <c r="D120" s="852"/>
      <c r="E120" s="852"/>
      <c r="F120" s="803">
        <f>F115+F119</f>
        <v>0</v>
      </c>
      <c r="G120" s="880">
        <f aca="true" t="shared" si="17" ref="G120:AB120">(G119*$D$120)/1000</f>
        <v>0</v>
      </c>
      <c r="H120" s="880">
        <f t="shared" si="17"/>
        <v>0</v>
      </c>
      <c r="I120" s="880">
        <f t="shared" si="17"/>
        <v>0</v>
      </c>
      <c r="J120" s="880">
        <f t="shared" si="17"/>
        <v>0</v>
      </c>
      <c r="K120" s="880">
        <f t="shared" si="17"/>
        <v>0</v>
      </c>
      <c r="L120" s="880">
        <f t="shared" si="17"/>
        <v>0</v>
      </c>
      <c r="M120" s="880">
        <f t="shared" si="17"/>
        <v>0</v>
      </c>
      <c r="N120" s="880">
        <f t="shared" si="17"/>
        <v>0</v>
      </c>
      <c r="O120" s="880">
        <f t="shared" si="17"/>
        <v>0</v>
      </c>
      <c r="P120" s="880">
        <f t="shared" si="17"/>
        <v>0</v>
      </c>
      <c r="Q120" s="880">
        <f t="shared" si="17"/>
        <v>0</v>
      </c>
      <c r="R120" s="880">
        <f t="shared" si="17"/>
        <v>0</v>
      </c>
      <c r="S120" s="880">
        <f t="shared" si="17"/>
        <v>0</v>
      </c>
      <c r="T120" s="880">
        <f t="shared" si="17"/>
        <v>0</v>
      </c>
      <c r="U120" s="880">
        <f t="shared" si="17"/>
        <v>0</v>
      </c>
      <c r="V120" s="880">
        <f t="shared" si="17"/>
        <v>0</v>
      </c>
      <c r="W120" s="880">
        <f t="shared" si="17"/>
        <v>0</v>
      </c>
      <c r="X120" s="880">
        <f t="shared" si="17"/>
        <v>0</v>
      </c>
      <c r="Y120" s="880">
        <f t="shared" si="17"/>
        <v>0</v>
      </c>
      <c r="Z120" s="880"/>
      <c r="AA120" s="880"/>
      <c r="AB120" s="880">
        <f t="shared" si="17"/>
        <v>0</v>
      </c>
    </row>
    <row r="121" spans="2:28" s="860" customFormat="1" ht="18" customHeight="1">
      <c r="B121" s="1196" t="s">
        <v>807</v>
      </c>
      <c r="C121" s="1197"/>
      <c r="D121" s="852"/>
      <c r="E121" s="852"/>
      <c r="F121" s="803">
        <f>F115+F119</f>
        <v>0</v>
      </c>
      <c r="G121" s="880">
        <f aca="true" t="shared" si="18" ref="G121:AA121">G99+G119</f>
        <v>0</v>
      </c>
      <c r="H121" s="880">
        <f t="shared" si="18"/>
        <v>0</v>
      </c>
      <c r="I121" s="880">
        <f t="shared" si="18"/>
        <v>0</v>
      </c>
      <c r="J121" s="880">
        <f t="shared" si="18"/>
        <v>0</v>
      </c>
      <c r="K121" s="880">
        <f t="shared" si="18"/>
        <v>0</v>
      </c>
      <c r="L121" s="880">
        <f t="shared" si="18"/>
        <v>0</v>
      </c>
      <c r="M121" s="880">
        <f t="shared" si="18"/>
        <v>0</v>
      </c>
      <c r="N121" s="880">
        <f t="shared" si="18"/>
        <v>0</v>
      </c>
      <c r="O121" s="880">
        <f t="shared" si="18"/>
        <v>0</v>
      </c>
      <c r="P121" s="880">
        <f t="shared" si="18"/>
        <v>0</v>
      </c>
      <c r="Q121" s="880">
        <f t="shared" si="18"/>
        <v>0</v>
      </c>
      <c r="R121" s="880">
        <f t="shared" si="18"/>
        <v>0</v>
      </c>
      <c r="S121" s="880">
        <f t="shared" si="18"/>
        <v>0</v>
      </c>
      <c r="T121" s="880">
        <f t="shared" si="18"/>
        <v>0</v>
      </c>
      <c r="U121" s="880">
        <f t="shared" si="18"/>
        <v>0</v>
      </c>
      <c r="V121" s="880">
        <f t="shared" si="18"/>
        <v>0</v>
      </c>
      <c r="W121" s="880">
        <f t="shared" si="18"/>
        <v>0</v>
      </c>
      <c r="X121" s="880">
        <f t="shared" si="18"/>
        <v>0</v>
      </c>
      <c r="Y121" s="880">
        <f t="shared" si="18"/>
        <v>0</v>
      </c>
      <c r="Z121" s="880">
        <f t="shared" si="18"/>
        <v>0</v>
      </c>
      <c r="AA121" s="880">
        <f t="shared" si="18"/>
        <v>0</v>
      </c>
      <c r="AB121" s="880">
        <f>AB99+AB119</f>
        <v>0</v>
      </c>
    </row>
    <row r="122" spans="2:28" s="860" customFormat="1" ht="47.25" customHeight="1">
      <c r="B122" s="1200" t="s">
        <v>267</v>
      </c>
      <c r="C122" s="1201"/>
      <c r="D122" s="852"/>
      <c r="E122" s="852"/>
      <c r="F122" s="855"/>
      <c r="G122" s="855"/>
      <c r="H122" s="855"/>
      <c r="I122" s="855"/>
      <c r="J122" s="855"/>
      <c r="K122" s="855"/>
      <c r="L122" s="855"/>
      <c r="M122" s="855"/>
      <c r="N122" s="855"/>
      <c r="O122" s="855"/>
      <c r="P122" s="855"/>
      <c r="Q122" s="855"/>
      <c r="R122" s="855"/>
      <c r="S122" s="855"/>
      <c r="T122" s="855"/>
      <c r="U122" s="855"/>
      <c r="V122" s="855"/>
      <c r="W122" s="855"/>
      <c r="X122" s="855"/>
      <c r="Y122" s="855"/>
      <c r="Z122" s="855"/>
      <c r="AA122" s="855"/>
      <c r="AB122" s="855"/>
    </row>
    <row r="123" spans="2:28" s="860" customFormat="1" ht="45.75" customHeight="1">
      <c r="B123" s="1200" t="s">
        <v>808</v>
      </c>
      <c r="C123" s="1201"/>
      <c r="D123" s="852"/>
      <c r="E123" s="852"/>
      <c r="F123" s="922">
        <f>SUM(G123:AB123)</f>
        <v>0</v>
      </c>
      <c r="G123" s="922">
        <f>G121*G122</f>
        <v>0</v>
      </c>
      <c r="H123" s="883">
        <f aca="true" t="shared" si="19" ref="H123:AB123">H121*H122</f>
        <v>0</v>
      </c>
      <c r="I123" s="883">
        <f t="shared" si="19"/>
        <v>0</v>
      </c>
      <c r="J123" s="883">
        <f>J121*J122</f>
        <v>0</v>
      </c>
      <c r="K123" s="883">
        <f t="shared" si="19"/>
        <v>0</v>
      </c>
      <c r="L123" s="883">
        <f t="shared" si="19"/>
        <v>0</v>
      </c>
      <c r="M123" s="883"/>
      <c r="N123" s="922">
        <f t="shared" si="19"/>
        <v>0</v>
      </c>
      <c r="O123" s="883">
        <f t="shared" si="19"/>
        <v>0</v>
      </c>
      <c r="P123" s="883">
        <f t="shared" si="19"/>
        <v>0</v>
      </c>
      <c r="Q123" s="883">
        <f t="shared" si="19"/>
        <v>0</v>
      </c>
      <c r="R123" s="883">
        <f t="shared" si="19"/>
        <v>0</v>
      </c>
      <c r="S123" s="883">
        <f t="shared" si="19"/>
        <v>0</v>
      </c>
      <c r="T123" s="883">
        <f t="shared" si="19"/>
        <v>0</v>
      </c>
      <c r="U123" s="922">
        <f t="shared" si="19"/>
        <v>0</v>
      </c>
      <c r="V123" s="883">
        <f t="shared" si="19"/>
        <v>0</v>
      </c>
      <c r="W123" s="883">
        <f t="shared" si="19"/>
        <v>0</v>
      </c>
      <c r="X123" s="883">
        <f t="shared" si="19"/>
        <v>0</v>
      </c>
      <c r="Y123" s="883">
        <f>Y121*Y122</f>
        <v>0</v>
      </c>
      <c r="Z123" s="939">
        <f>Z121*Z122</f>
        <v>0</v>
      </c>
      <c r="AA123" s="883">
        <f>AA121*AA122</f>
        <v>0</v>
      </c>
      <c r="AB123" s="883">
        <f t="shared" si="19"/>
        <v>0</v>
      </c>
    </row>
    <row r="124" spans="2:28" ht="18" customHeight="1">
      <c r="B124" s="1202"/>
      <c r="C124" s="1203"/>
      <c r="D124" s="1203"/>
      <c r="E124" s="1203"/>
      <c r="F124" s="1203"/>
      <c r="G124" s="1203"/>
      <c r="H124" s="1203"/>
      <c r="I124" s="1203"/>
      <c r="J124" s="1203"/>
      <c r="K124" s="1203"/>
      <c r="L124" s="1203"/>
      <c r="M124" s="1203"/>
      <c r="N124" s="1203"/>
      <c r="O124" s="1203"/>
      <c r="P124" s="1203"/>
      <c r="Q124" s="1203"/>
      <c r="R124" s="1203"/>
      <c r="S124" s="1203"/>
      <c r="T124" s="1203"/>
      <c r="U124" s="1203"/>
      <c r="V124" s="1203"/>
      <c r="W124" s="1203"/>
      <c r="X124" s="1203"/>
      <c r="Y124" s="1203"/>
      <c r="Z124" s="1203"/>
      <c r="AA124" s="1203"/>
      <c r="AB124" s="1203"/>
    </row>
    <row r="125" spans="2:28" ht="35.25" customHeight="1" thickBot="1">
      <c r="B125" s="1212" t="s">
        <v>90</v>
      </c>
      <c r="C125" s="1213"/>
      <c r="D125" s="1213"/>
      <c r="E125" s="1213"/>
      <c r="F125" s="1213"/>
      <c r="G125" s="1213"/>
      <c r="H125" s="1213"/>
      <c r="I125" s="1213"/>
      <c r="J125" s="1213"/>
      <c r="K125" s="1213"/>
      <c r="L125" s="1213"/>
      <c r="M125" s="1213"/>
      <c r="N125" s="1213"/>
      <c r="O125" s="1213"/>
      <c r="P125" s="1213"/>
      <c r="Q125" s="1213"/>
      <c r="R125" s="1213"/>
      <c r="S125" s="1213"/>
      <c r="T125" s="1213"/>
      <c r="U125" s="1213"/>
      <c r="V125" s="1213"/>
      <c r="W125" s="1213"/>
      <c r="X125" s="1213"/>
      <c r="Y125" s="1213"/>
      <c r="Z125" s="1213"/>
      <c r="AA125" s="1213"/>
      <c r="AB125" s="1213"/>
    </row>
    <row r="126" spans="2:28" ht="24" customHeight="1">
      <c r="B126" s="1214" t="s">
        <v>166</v>
      </c>
      <c r="C126" s="1215"/>
      <c r="D126" s="1240" t="s">
        <v>167</v>
      </c>
      <c r="E126" s="1220" t="s">
        <v>814</v>
      </c>
      <c r="F126" s="1242" t="s">
        <v>168</v>
      </c>
      <c r="G126" s="1224" t="s">
        <v>169</v>
      </c>
      <c r="H126" s="1225"/>
      <c r="I126" s="1225"/>
      <c r="J126" s="1225"/>
      <c r="K126" s="1225"/>
      <c r="L126" s="1225"/>
      <c r="M126" s="1225"/>
      <c r="N126" s="1225"/>
      <c r="O126" s="1225"/>
      <c r="P126" s="1225"/>
      <c r="Q126" s="1225"/>
      <c r="R126" s="1225"/>
      <c r="S126" s="1225"/>
      <c r="T126" s="1225"/>
      <c r="U126" s="1225"/>
      <c r="V126" s="1225"/>
      <c r="W126" s="1225"/>
      <c r="X126" s="1225"/>
      <c r="Y126" s="1225"/>
      <c r="Z126" s="1225"/>
      <c r="AA126" s="1225"/>
      <c r="AB126" s="1225"/>
    </row>
    <row r="127" spans="2:28" ht="105" customHeight="1">
      <c r="B127" s="1216"/>
      <c r="C127" s="1217"/>
      <c r="D127" s="1241"/>
      <c r="E127" s="1221"/>
      <c r="F127" s="1243"/>
      <c r="G127" s="898" t="s">
        <v>1024</v>
      </c>
      <c r="H127" s="898" t="s">
        <v>1025</v>
      </c>
      <c r="I127" s="898" t="s">
        <v>1026</v>
      </c>
      <c r="J127" s="924" t="s">
        <v>244</v>
      </c>
      <c r="K127" s="898" t="s">
        <v>346</v>
      </c>
      <c r="L127" s="899" t="s">
        <v>76</v>
      </c>
      <c r="M127" s="899" t="s">
        <v>32</v>
      </c>
      <c r="N127" s="901" t="s">
        <v>360</v>
      </c>
      <c r="O127" s="899" t="s">
        <v>22</v>
      </c>
      <c r="P127" s="899" t="s">
        <v>1021</v>
      </c>
      <c r="Q127" s="899" t="s">
        <v>831</v>
      </c>
      <c r="R127" s="899" t="s">
        <v>37</v>
      </c>
      <c r="S127" s="899" t="s">
        <v>816</v>
      </c>
      <c r="T127" s="899" t="s">
        <v>850</v>
      </c>
      <c r="U127" s="899" t="s">
        <v>7</v>
      </c>
      <c r="V127" s="899" t="s">
        <v>28</v>
      </c>
      <c r="W127" s="899" t="s">
        <v>259</v>
      </c>
      <c r="X127" s="899" t="s">
        <v>18</v>
      </c>
      <c r="Y127" s="902" t="s">
        <v>373</v>
      </c>
      <c r="Z127" s="903" t="s">
        <v>1</v>
      </c>
      <c r="AA127" s="903" t="s">
        <v>841</v>
      </c>
      <c r="AB127" s="899" t="s">
        <v>2</v>
      </c>
    </row>
    <row r="128" spans="2:28" ht="27" customHeight="1">
      <c r="B128" s="1226" t="s">
        <v>963</v>
      </c>
      <c r="C128" s="1252" t="s">
        <v>677</v>
      </c>
      <c r="D128" s="1253"/>
      <c r="E128" s="913"/>
      <c r="F128" s="831"/>
      <c r="G128" s="890"/>
      <c r="H128" s="890"/>
      <c r="I128" s="890"/>
      <c r="J128" s="890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</row>
    <row r="129" spans="2:28" ht="18" customHeight="1">
      <c r="B129" s="1227"/>
      <c r="C129" s="917"/>
      <c r="D129" s="405"/>
      <c r="E129" s="589"/>
      <c r="F129" s="788">
        <f aca="true" t="shared" si="20" ref="F129:F137">SUMPRODUCT(G129:AB129,G$159:AB$159)/1000</f>
        <v>0</v>
      </c>
      <c r="G129" s="894"/>
      <c r="H129" s="894"/>
      <c r="I129" s="894"/>
      <c r="J129" s="894"/>
      <c r="K129" s="896"/>
      <c r="L129" s="833"/>
      <c r="M129" s="833"/>
      <c r="N129" s="833"/>
      <c r="O129" s="833"/>
      <c r="P129" s="833"/>
      <c r="Q129" s="833"/>
      <c r="R129" s="833"/>
      <c r="S129" s="833"/>
      <c r="T129" s="833"/>
      <c r="U129" s="833"/>
      <c r="V129" s="833"/>
      <c r="W129" s="833"/>
      <c r="X129" s="833"/>
      <c r="Y129" s="833"/>
      <c r="Z129" s="833"/>
      <c r="AA129" s="833"/>
      <c r="AB129" s="833"/>
    </row>
    <row r="130" spans="2:28" ht="25.5" customHeight="1">
      <c r="B130" s="1227"/>
      <c r="C130" s="914" t="s">
        <v>197</v>
      </c>
      <c r="D130" s="936" t="s">
        <v>1022</v>
      </c>
      <c r="E130" s="589"/>
      <c r="F130" s="788">
        <f t="shared" si="20"/>
        <v>3.7281999999999997</v>
      </c>
      <c r="G130" s="833"/>
      <c r="H130" s="890"/>
      <c r="I130" s="890"/>
      <c r="J130" s="890"/>
      <c r="K130" s="890"/>
      <c r="L130" s="925"/>
      <c r="M130" s="890"/>
      <c r="N130" s="890"/>
      <c r="O130" s="890"/>
      <c r="P130" s="890"/>
      <c r="Q130" s="890"/>
      <c r="R130" s="890"/>
      <c r="S130" s="890"/>
      <c r="T130" s="890"/>
      <c r="U130" s="890"/>
      <c r="V130" s="833"/>
      <c r="W130" s="833"/>
      <c r="X130" s="833">
        <v>10</v>
      </c>
      <c r="Y130" s="833">
        <v>30</v>
      </c>
      <c r="Z130" s="833"/>
      <c r="AA130" s="833"/>
      <c r="AB130" s="833"/>
    </row>
    <row r="131" spans="2:28" ht="33" customHeight="1">
      <c r="B131" s="1227"/>
      <c r="C131" s="914" t="s">
        <v>967</v>
      </c>
      <c r="D131" s="405" t="s">
        <v>1023</v>
      </c>
      <c r="E131" s="589"/>
      <c r="F131" s="788">
        <f t="shared" si="20"/>
        <v>24.258446</v>
      </c>
      <c r="G131" s="940">
        <v>123</v>
      </c>
      <c r="H131" s="962">
        <v>6</v>
      </c>
      <c r="I131" s="833">
        <v>24</v>
      </c>
      <c r="J131" s="833">
        <v>12</v>
      </c>
      <c r="K131" s="833"/>
      <c r="L131" s="833">
        <v>20.2</v>
      </c>
      <c r="M131" s="833"/>
      <c r="N131" s="833"/>
      <c r="O131" s="833"/>
      <c r="P131" s="896"/>
      <c r="Q131" s="833"/>
      <c r="R131" s="833">
        <v>18</v>
      </c>
      <c r="S131" s="833"/>
      <c r="T131" s="833"/>
      <c r="U131" s="833"/>
      <c r="V131" s="833"/>
      <c r="W131" s="833"/>
      <c r="X131" s="833">
        <v>16.2</v>
      </c>
      <c r="Y131" s="833"/>
      <c r="Z131" s="833"/>
      <c r="AA131" s="833"/>
      <c r="AB131" s="833"/>
    </row>
    <row r="132" spans="2:28" ht="21.75" customHeight="1">
      <c r="B132" s="1227"/>
      <c r="C132" s="914" t="s">
        <v>1001</v>
      </c>
      <c r="D132" s="405">
        <v>200</v>
      </c>
      <c r="E132" s="589"/>
      <c r="F132" s="788">
        <f t="shared" si="20"/>
        <v>11.17</v>
      </c>
      <c r="G132" s="833"/>
      <c r="H132" s="890"/>
      <c r="I132" s="833"/>
      <c r="J132" s="833"/>
      <c r="K132" s="833"/>
      <c r="L132" s="833"/>
      <c r="M132" s="833">
        <v>15</v>
      </c>
      <c r="N132" s="833"/>
      <c r="O132" s="833"/>
      <c r="P132" s="833"/>
      <c r="Q132" s="833"/>
      <c r="R132" s="947">
        <v>10</v>
      </c>
      <c r="S132" s="833"/>
      <c r="T132" s="833"/>
      <c r="U132" s="833"/>
      <c r="V132" s="833">
        <v>1</v>
      </c>
      <c r="W132" s="833"/>
      <c r="X132" s="833"/>
      <c r="Y132" s="833"/>
      <c r="Z132" s="833"/>
      <c r="AA132" s="833"/>
      <c r="AB132" s="833"/>
    </row>
    <row r="133" spans="2:28" ht="18" customHeight="1">
      <c r="B133" s="1227"/>
      <c r="C133" s="915" t="s">
        <v>992</v>
      </c>
      <c r="D133" s="405">
        <v>100</v>
      </c>
      <c r="E133" s="589"/>
      <c r="F133" s="788">
        <f t="shared" si="20"/>
        <v>6.5</v>
      </c>
      <c r="G133" s="833"/>
      <c r="H133" s="890"/>
      <c r="I133" s="833"/>
      <c r="J133" s="833"/>
      <c r="K133" s="833"/>
      <c r="L133" s="833"/>
      <c r="M133" s="833"/>
      <c r="N133" s="833"/>
      <c r="O133" s="833"/>
      <c r="P133" s="833">
        <v>100</v>
      </c>
      <c r="Q133" s="833"/>
      <c r="R133" s="833"/>
      <c r="S133" s="833"/>
      <c r="T133" s="833"/>
      <c r="U133" s="833"/>
      <c r="V133" s="833"/>
      <c r="W133" s="833"/>
      <c r="X133" s="833"/>
      <c r="Y133" s="833"/>
      <c r="Z133" s="833"/>
      <c r="AA133" s="833"/>
      <c r="AB133" s="833"/>
    </row>
    <row r="134" spans="2:28" ht="18" customHeight="1">
      <c r="B134" s="1227"/>
      <c r="C134" s="915"/>
      <c r="D134" s="405"/>
      <c r="E134" s="589"/>
      <c r="F134" s="788">
        <f t="shared" si="20"/>
        <v>0</v>
      </c>
      <c r="G134" s="833"/>
      <c r="H134" s="890"/>
      <c r="I134" s="890"/>
      <c r="J134" s="890"/>
      <c r="K134" s="890"/>
      <c r="L134" s="890"/>
      <c r="M134" s="890"/>
      <c r="N134" s="890"/>
      <c r="O134" s="890"/>
      <c r="P134" s="890"/>
      <c r="Q134" s="890"/>
      <c r="R134" s="890"/>
      <c r="S134" s="890"/>
      <c r="T134" s="890"/>
      <c r="U134" s="890"/>
      <c r="V134" s="833"/>
      <c r="W134" s="833"/>
      <c r="X134" s="833"/>
      <c r="Y134" s="833"/>
      <c r="Z134" s="833"/>
      <c r="AA134" s="833"/>
      <c r="AB134" s="833"/>
    </row>
    <row r="135" spans="2:28" ht="18" customHeight="1">
      <c r="B135" s="1227"/>
      <c r="C135" s="916"/>
      <c r="D135" s="1254">
        <f>SUMPRODUCT(F129:F134,E129:E134)</f>
        <v>0</v>
      </c>
      <c r="E135" s="1254"/>
      <c r="F135" s="803">
        <f>SUM(F129:F134)</f>
        <v>45.656646</v>
      </c>
      <c r="G135" s="833"/>
      <c r="H135" s="833"/>
      <c r="I135" s="833"/>
      <c r="J135" s="833"/>
      <c r="K135" s="833"/>
      <c r="L135" s="833"/>
      <c r="M135" s="833"/>
      <c r="N135" s="833"/>
      <c r="O135" s="833"/>
      <c r="P135" s="833"/>
      <c r="Q135" s="833"/>
      <c r="R135" s="833"/>
      <c r="S135" s="833"/>
      <c r="T135" s="833"/>
      <c r="U135" s="833"/>
      <c r="V135" s="833"/>
      <c r="W135" s="833"/>
      <c r="X135" s="833"/>
      <c r="Y135" s="833"/>
      <c r="Z135" s="833"/>
      <c r="AA135" s="833"/>
      <c r="AB135" s="833"/>
    </row>
    <row r="136" spans="2:28" ht="25.5" customHeight="1">
      <c r="B136" s="1227"/>
      <c r="C136" s="918"/>
      <c r="D136" s="936"/>
      <c r="E136" s="589"/>
      <c r="F136" s="788">
        <f t="shared" si="20"/>
        <v>0</v>
      </c>
      <c r="G136" s="833"/>
      <c r="H136" s="833"/>
      <c r="I136" s="833"/>
      <c r="J136" s="833"/>
      <c r="K136" s="833"/>
      <c r="L136" s="833"/>
      <c r="M136" s="833"/>
      <c r="N136" s="833"/>
      <c r="O136" s="833"/>
      <c r="P136" s="833"/>
      <c r="Q136" s="833"/>
      <c r="R136" s="833"/>
      <c r="S136" s="833"/>
      <c r="T136" s="833"/>
      <c r="U136" s="833"/>
      <c r="V136" s="833"/>
      <c r="W136" s="833"/>
      <c r="X136" s="833"/>
      <c r="Y136" s="833"/>
      <c r="Z136" s="833"/>
      <c r="AB136" s="833"/>
    </row>
    <row r="137" spans="2:28" ht="18" customHeight="1">
      <c r="B137" s="1227"/>
      <c r="C137" s="918"/>
      <c r="D137" s="405"/>
      <c r="E137" s="589"/>
      <c r="F137" s="788">
        <f t="shared" si="20"/>
        <v>0</v>
      </c>
      <c r="G137" s="887"/>
      <c r="H137" s="887"/>
      <c r="I137" s="887"/>
      <c r="J137" s="887"/>
      <c r="K137" s="887"/>
      <c r="L137" s="887"/>
      <c r="M137" s="887"/>
      <c r="N137" s="887"/>
      <c r="O137" s="887"/>
      <c r="P137" s="887"/>
      <c r="Q137" s="887"/>
      <c r="R137" s="887"/>
      <c r="S137" s="887"/>
      <c r="T137" s="887"/>
      <c r="U137" s="887"/>
      <c r="V137" s="887"/>
      <c r="W137" s="887"/>
      <c r="X137" s="887"/>
      <c r="Y137" s="887"/>
      <c r="Z137" s="887"/>
      <c r="AA137" s="833"/>
      <c r="AB137" s="887"/>
    </row>
    <row r="138" spans="2:28" ht="24" customHeight="1" hidden="1">
      <c r="B138" s="1206" t="s">
        <v>186</v>
      </c>
      <c r="C138" s="1207"/>
      <c r="D138" s="794"/>
      <c r="E138" s="794"/>
      <c r="F138" s="788">
        <f>SUM(F129:F137)</f>
        <v>91.313292</v>
      </c>
      <c r="G138" s="889">
        <f>SUM(G129:G137)</f>
        <v>123</v>
      </c>
      <c r="H138" s="889">
        <f>SUM(H129:H137)</f>
        <v>6</v>
      </c>
      <c r="I138" s="889">
        <f aca="true" t="shared" si="21" ref="I138:AB138">SUM(I129:I137)</f>
        <v>24</v>
      </c>
      <c r="J138" s="889">
        <f t="shared" si="21"/>
        <v>12</v>
      </c>
      <c r="K138" s="889">
        <f t="shared" si="21"/>
        <v>0</v>
      </c>
      <c r="L138" s="889">
        <f t="shared" si="21"/>
        <v>20.2</v>
      </c>
      <c r="M138" s="889">
        <f t="shared" si="21"/>
        <v>15</v>
      </c>
      <c r="N138" s="889">
        <f t="shared" si="21"/>
        <v>0</v>
      </c>
      <c r="O138" s="889">
        <f t="shared" si="21"/>
        <v>0</v>
      </c>
      <c r="P138" s="889">
        <f t="shared" si="21"/>
        <v>100</v>
      </c>
      <c r="Q138" s="889">
        <f t="shared" si="21"/>
        <v>0</v>
      </c>
      <c r="R138" s="889">
        <f t="shared" si="21"/>
        <v>28</v>
      </c>
      <c r="S138" s="889">
        <f t="shared" si="21"/>
        <v>0</v>
      </c>
      <c r="T138" s="889">
        <f t="shared" si="21"/>
        <v>0</v>
      </c>
      <c r="U138" s="889">
        <f t="shared" si="21"/>
        <v>0</v>
      </c>
      <c r="V138" s="889">
        <f t="shared" si="21"/>
        <v>1</v>
      </c>
      <c r="W138" s="889">
        <f t="shared" si="21"/>
        <v>0</v>
      </c>
      <c r="X138" s="889">
        <f t="shared" si="21"/>
        <v>26.2</v>
      </c>
      <c r="Y138" s="889">
        <f t="shared" si="21"/>
        <v>30</v>
      </c>
      <c r="Z138" s="889"/>
      <c r="AA138" s="889"/>
      <c r="AB138" s="889">
        <f t="shared" si="21"/>
        <v>0</v>
      </c>
    </row>
    <row r="139" spans="2:28" s="860" customFormat="1" ht="21" customHeight="1">
      <c r="B139" s="1196" t="s">
        <v>806</v>
      </c>
      <c r="C139" s="1197"/>
      <c r="D139" s="1198">
        <f>E136*F136+E137*F137</f>
        <v>0</v>
      </c>
      <c r="E139" s="1199"/>
      <c r="F139" s="803">
        <f>F136+F137</f>
        <v>0</v>
      </c>
      <c r="G139" s="920">
        <f>SUMPRODUCT(G129:G137,$E$129:$E$137)/1000</f>
        <v>0</v>
      </c>
      <c r="H139" s="920">
        <f aca="true" t="shared" si="22" ref="H139:X139">SUMPRODUCT(H129:H137,$E$129:$E$137)/1000</f>
        <v>0</v>
      </c>
      <c r="I139" s="888">
        <f t="shared" si="22"/>
        <v>0</v>
      </c>
      <c r="J139" s="888">
        <f t="shared" si="22"/>
        <v>0</v>
      </c>
      <c r="K139" s="888">
        <f t="shared" si="22"/>
        <v>0</v>
      </c>
      <c r="L139" s="888">
        <f t="shared" si="22"/>
        <v>0</v>
      </c>
      <c r="M139" s="888">
        <f t="shared" si="22"/>
        <v>0</v>
      </c>
      <c r="N139" s="888">
        <f t="shared" si="22"/>
        <v>0</v>
      </c>
      <c r="O139" s="888">
        <f>SUMPRODUCT(O129:O137,$E$129:$E$137)/1000</f>
        <v>0</v>
      </c>
      <c r="P139" s="888">
        <f t="shared" si="22"/>
        <v>0</v>
      </c>
      <c r="Q139" s="888">
        <f t="shared" si="22"/>
        <v>0</v>
      </c>
      <c r="R139" s="888">
        <f t="shared" si="22"/>
        <v>0</v>
      </c>
      <c r="S139" s="888">
        <f t="shared" si="22"/>
        <v>0</v>
      </c>
      <c r="T139" s="888">
        <f t="shared" si="22"/>
        <v>0</v>
      </c>
      <c r="U139" s="888">
        <f t="shared" si="22"/>
        <v>0</v>
      </c>
      <c r="V139" s="888">
        <f t="shared" si="22"/>
        <v>0</v>
      </c>
      <c r="W139" s="888">
        <f t="shared" si="22"/>
        <v>0</v>
      </c>
      <c r="X139" s="888">
        <f t="shared" si="22"/>
        <v>0</v>
      </c>
      <c r="Y139" s="888">
        <f>SUMPRODUCT(Y129:Y137,$E$129:$E$137)/1000</f>
        <v>0</v>
      </c>
      <c r="Z139" s="888">
        <f>SUMPRODUCT(Z129:Z137,$E$129:$E$137)/1000</f>
        <v>0</v>
      </c>
      <c r="AA139" s="888">
        <f>SUMPRODUCT(AA129:AA137,$E$129:$E$137)/1000</f>
        <v>0</v>
      </c>
      <c r="AB139" s="888">
        <f>SUMPRODUCT(AB129:AB137,$E$129:$E$137)/1000</f>
        <v>0</v>
      </c>
    </row>
    <row r="140" spans="2:28" ht="24" customHeight="1">
      <c r="B140" s="1208" t="s">
        <v>956</v>
      </c>
      <c r="C140" s="1085" t="s">
        <v>677</v>
      </c>
      <c r="D140" s="1085"/>
      <c r="E140" s="904"/>
      <c r="F140" s="803">
        <f>F135+F139</f>
        <v>45.656646</v>
      </c>
      <c r="G140" s="833"/>
      <c r="H140" s="833"/>
      <c r="I140" s="833"/>
      <c r="J140" s="833"/>
      <c r="K140" s="833"/>
      <c r="L140" s="833"/>
      <c r="M140" s="833"/>
      <c r="N140" s="833"/>
      <c r="O140" s="833"/>
      <c r="P140" s="833"/>
      <c r="Q140" s="833"/>
      <c r="R140" s="833"/>
      <c r="S140" s="833"/>
      <c r="T140" s="833"/>
      <c r="U140" s="833"/>
      <c r="V140" s="833"/>
      <c r="W140" s="833"/>
      <c r="X140" s="833"/>
      <c r="Y140" s="833"/>
      <c r="Z140" s="833"/>
      <c r="AA140" s="833"/>
      <c r="AB140" s="833"/>
    </row>
    <row r="141" spans="2:28" ht="18" customHeight="1">
      <c r="B141" s="1209"/>
      <c r="C141" s="914" t="s">
        <v>197</v>
      </c>
      <c r="D141" s="405" t="s">
        <v>1022</v>
      </c>
      <c r="E141" s="589"/>
      <c r="F141" s="788">
        <f>SUMPRODUCT(G141:AB141,G$159:AB$159)/1000</f>
        <v>3.7281999999999997</v>
      </c>
      <c r="G141" s="947"/>
      <c r="H141" s="947"/>
      <c r="I141" s="947"/>
      <c r="J141" s="947"/>
      <c r="K141" s="947"/>
      <c r="L141" s="947"/>
      <c r="M141" s="947"/>
      <c r="N141" s="947"/>
      <c r="O141" s="947"/>
      <c r="P141" s="947"/>
      <c r="Q141" s="947"/>
      <c r="R141" s="947"/>
      <c r="S141" s="947"/>
      <c r="T141" s="947"/>
      <c r="U141" s="947"/>
      <c r="V141" s="947"/>
      <c r="W141" s="947"/>
      <c r="X141" s="947">
        <v>10</v>
      </c>
      <c r="Y141" s="833">
        <v>30</v>
      </c>
      <c r="Z141" s="833"/>
      <c r="AA141" s="833"/>
      <c r="AB141" s="833"/>
    </row>
    <row r="142" spans="2:28" ht="18" customHeight="1" hidden="1">
      <c r="B142" s="1209"/>
      <c r="C142" s="914"/>
      <c r="D142" s="405"/>
      <c r="E142" s="589"/>
      <c r="F142" s="788"/>
      <c r="G142" s="947"/>
      <c r="H142" s="947"/>
      <c r="I142" s="947"/>
      <c r="J142" s="947"/>
      <c r="K142" s="947"/>
      <c r="L142" s="947"/>
      <c r="M142" s="947"/>
      <c r="N142" s="947"/>
      <c r="O142" s="947"/>
      <c r="P142" s="947"/>
      <c r="Q142" s="947"/>
      <c r="R142" s="947"/>
      <c r="S142" s="947"/>
      <c r="T142" s="947"/>
      <c r="U142" s="947"/>
      <c r="V142" s="947"/>
      <c r="W142" s="947"/>
      <c r="X142" s="947"/>
      <c r="Y142" s="833"/>
      <c r="Z142" s="833"/>
      <c r="AA142" s="833"/>
      <c r="AB142" s="833"/>
    </row>
    <row r="143" spans="2:28" ht="32.25" customHeight="1">
      <c r="B143" s="1209"/>
      <c r="C143" s="914" t="s">
        <v>967</v>
      </c>
      <c r="D143" s="405" t="s">
        <v>760</v>
      </c>
      <c r="E143" s="589"/>
      <c r="F143" s="788">
        <f>SUMPRODUCT(G143:AB143,G$159:AB$159)/1000</f>
        <v>26.739955</v>
      </c>
      <c r="G143" s="947">
        <v>140</v>
      </c>
      <c r="H143" s="947">
        <v>7</v>
      </c>
      <c r="I143" s="947">
        <v>24</v>
      </c>
      <c r="J143" s="947">
        <v>14</v>
      </c>
      <c r="K143" s="947"/>
      <c r="L143" s="947">
        <v>20.2</v>
      </c>
      <c r="M143" s="947"/>
      <c r="N143" s="947"/>
      <c r="O143" s="947"/>
      <c r="P143" s="947"/>
      <c r="Q143" s="947"/>
      <c r="R143" s="947">
        <v>21</v>
      </c>
      <c r="S143" s="947"/>
      <c r="T143" s="947"/>
      <c r="U143" s="947"/>
      <c r="V143" s="947"/>
      <c r="W143" s="947"/>
      <c r="X143" s="947">
        <v>18.5</v>
      </c>
      <c r="Y143" s="833"/>
      <c r="Z143" s="833"/>
      <c r="AA143" s="833"/>
      <c r="AB143" s="833"/>
    </row>
    <row r="144" spans="2:28" ht="24" customHeight="1" hidden="1">
      <c r="B144" s="1209"/>
      <c r="C144" s="914"/>
      <c r="D144" s="405"/>
      <c r="E144" s="589"/>
      <c r="F144" s="788"/>
      <c r="G144" s="833"/>
      <c r="H144" s="833"/>
      <c r="I144" s="833"/>
      <c r="J144" s="833"/>
      <c r="K144" s="833"/>
      <c r="L144" s="833"/>
      <c r="M144" s="833"/>
      <c r="N144" s="833"/>
      <c r="O144" s="833"/>
      <c r="P144" s="833"/>
      <c r="Q144" s="833"/>
      <c r="R144" s="833"/>
      <c r="S144" s="833"/>
      <c r="T144" s="833"/>
      <c r="U144" s="833"/>
      <c r="V144" s="833"/>
      <c r="W144" s="833"/>
      <c r="X144" s="833"/>
      <c r="Y144" s="833"/>
      <c r="Z144" s="833"/>
      <c r="AA144" s="833"/>
      <c r="AB144" s="833"/>
    </row>
    <row r="145" spans="2:28" ht="24" customHeight="1">
      <c r="B145" s="1209"/>
      <c r="C145" s="914" t="s">
        <v>1001</v>
      </c>
      <c r="D145" s="405">
        <v>200</v>
      </c>
      <c r="E145" s="589"/>
      <c r="F145" s="788">
        <f>SUMPRODUCT(G145:AB145,G$159:AB$159)/1000</f>
        <v>11.17</v>
      </c>
      <c r="G145" s="833"/>
      <c r="H145" s="833"/>
      <c r="I145" s="833"/>
      <c r="J145" s="833"/>
      <c r="K145" s="833"/>
      <c r="L145" s="833"/>
      <c r="M145" s="833">
        <v>15</v>
      </c>
      <c r="N145" s="833"/>
      <c r="O145" s="833"/>
      <c r="P145" s="833"/>
      <c r="Q145" s="833"/>
      <c r="R145" s="833">
        <v>10</v>
      </c>
      <c r="S145" s="833"/>
      <c r="T145" s="833"/>
      <c r="U145" s="833"/>
      <c r="V145" s="833">
        <v>2</v>
      </c>
      <c r="W145" s="833"/>
      <c r="X145" s="833"/>
      <c r="Y145" s="833"/>
      <c r="Z145" s="833"/>
      <c r="AA145" s="833"/>
      <c r="AB145" s="833"/>
    </row>
    <row r="146" spans="2:28" ht="18" customHeight="1" hidden="1">
      <c r="B146" s="1209"/>
      <c r="C146" s="915"/>
      <c r="D146" s="405"/>
      <c r="E146" s="589"/>
      <c r="F146" s="788"/>
      <c r="G146" s="833"/>
      <c r="H146" s="833"/>
      <c r="I146" s="833"/>
      <c r="J146" s="833"/>
      <c r="K146" s="833"/>
      <c r="L146" s="833"/>
      <c r="M146" s="833"/>
      <c r="N146" s="833"/>
      <c r="O146" s="833"/>
      <c r="P146" s="833"/>
      <c r="Q146" s="833"/>
      <c r="R146" s="833"/>
      <c r="S146" s="833"/>
      <c r="T146" s="833"/>
      <c r="U146" s="833"/>
      <c r="V146" s="833"/>
      <c r="W146" s="833"/>
      <c r="X146" s="833"/>
      <c r="Y146" s="833"/>
      <c r="Z146" s="833"/>
      <c r="AA146" s="833"/>
      <c r="AB146" s="833"/>
    </row>
    <row r="147" spans="2:28" ht="20.25" customHeight="1">
      <c r="B147" s="1209"/>
      <c r="C147" s="915" t="s">
        <v>992</v>
      </c>
      <c r="D147" s="405">
        <v>100</v>
      </c>
      <c r="E147" s="589"/>
      <c r="F147" s="788">
        <f>SUMPRODUCT(G147:AB147,G$159:AB$159)/1000</f>
        <v>6.5</v>
      </c>
      <c r="G147" s="833"/>
      <c r="H147" s="833"/>
      <c r="I147" s="833"/>
      <c r="J147" s="833"/>
      <c r="K147" s="833"/>
      <c r="L147" s="833"/>
      <c r="M147" s="833"/>
      <c r="N147" s="833"/>
      <c r="O147" s="833"/>
      <c r="P147" s="833">
        <v>100</v>
      </c>
      <c r="Q147" s="833"/>
      <c r="R147" s="833"/>
      <c r="S147" s="833"/>
      <c r="T147" s="833"/>
      <c r="U147" s="833"/>
      <c r="V147" s="833"/>
      <c r="W147" s="833"/>
      <c r="X147" s="833"/>
      <c r="Y147" s="833"/>
      <c r="Z147" s="833"/>
      <c r="AA147" s="833"/>
      <c r="AB147" s="833"/>
    </row>
    <row r="148" spans="2:28" ht="30" customHeight="1" hidden="1">
      <c r="B148" s="1209"/>
      <c r="C148" s="914"/>
      <c r="D148" s="405"/>
      <c r="E148" s="589"/>
      <c r="F148" s="788"/>
      <c r="G148" s="833"/>
      <c r="H148" s="833"/>
      <c r="I148" s="833"/>
      <c r="J148" s="833"/>
      <c r="K148" s="833"/>
      <c r="L148" s="833"/>
      <c r="M148" s="833"/>
      <c r="N148" s="833"/>
      <c r="O148" s="833"/>
      <c r="P148" s="833"/>
      <c r="Q148" s="833"/>
      <c r="R148" s="833"/>
      <c r="S148" s="833"/>
      <c r="T148" s="833"/>
      <c r="U148" s="833"/>
      <c r="V148" s="833"/>
      <c r="W148" s="833"/>
      <c r="X148" s="833"/>
      <c r="Y148" s="833"/>
      <c r="Z148" s="833"/>
      <c r="AA148" s="833"/>
      <c r="AB148" s="833"/>
    </row>
    <row r="149" spans="2:28" ht="18" customHeight="1">
      <c r="B149" s="1209"/>
      <c r="C149" s="915"/>
      <c r="D149" s="405"/>
      <c r="E149" s="589"/>
      <c r="F149" s="788">
        <f>SUMPRODUCT(G149:AB149,G$159:AB$159)/1000</f>
        <v>0</v>
      </c>
      <c r="G149" s="833"/>
      <c r="H149" s="833"/>
      <c r="I149" s="833"/>
      <c r="J149" s="833"/>
      <c r="K149" s="833"/>
      <c r="L149" s="833"/>
      <c r="M149" s="833"/>
      <c r="N149" s="833"/>
      <c r="O149" s="833"/>
      <c r="P149" s="833"/>
      <c r="Q149" s="833"/>
      <c r="R149" s="833"/>
      <c r="S149" s="833"/>
      <c r="T149" s="833"/>
      <c r="U149" s="833"/>
      <c r="V149" s="833"/>
      <c r="W149" s="833"/>
      <c r="X149" s="833"/>
      <c r="Y149" s="833"/>
      <c r="Z149" s="833"/>
      <c r="AA149" s="833"/>
      <c r="AB149" s="833"/>
    </row>
    <row r="150" spans="2:28" ht="18" customHeight="1" hidden="1">
      <c r="B150" s="1209"/>
      <c r="C150" s="915"/>
      <c r="D150" s="405"/>
      <c r="E150" s="589"/>
      <c r="F150" s="788"/>
      <c r="G150" s="833"/>
      <c r="H150" s="833"/>
      <c r="I150" s="833"/>
      <c r="J150" s="833"/>
      <c r="K150" s="833"/>
      <c r="L150" s="833"/>
      <c r="M150" s="833"/>
      <c r="N150" s="833"/>
      <c r="O150" s="833"/>
      <c r="P150" s="833"/>
      <c r="Q150" s="833"/>
      <c r="R150" s="833"/>
      <c r="S150" s="833"/>
      <c r="T150" s="833"/>
      <c r="U150" s="833"/>
      <c r="V150" s="833"/>
      <c r="W150" s="833"/>
      <c r="X150" s="833"/>
      <c r="Y150" s="833"/>
      <c r="Z150" s="833"/>
      <c r="AA150" s="833"/>
      <c r="AB150" s="833"/>
    </row>
    <row r="151" spans="2:28" ht="18" customHeight="1">
      <c r="B151" s="1209"/>
      <c r="C151" s="915"/>
      <c r="D151" s="405"/>
      <c r="E151" s="589"/>
      <c r="F151" s="788">
        <f>SUMPRODUCT(G151:AB151,G$159:AB$159)/1000</f>
        <v>0</v>
      </c>
      <c r="G151" s="833"/>
      <c r="H151" s="833"/>
      <c r="I151" s="833"/>
      <c r="J151" s="833"/>
      <c r="K151" s="833"/>
      <c r="L151" s="833"/>
      <c r="M151" s="833"/>
      <c r="N151" s="833"/>
      <c r="O151" s="833"/>
      <c r="P151" s="833"/>
      <c r="Q151" s="833"/>
      <c r="R151" s="833"/>
      <c r="S151" s="833"/>
      <c r="T151" s="833"/>
      <c r="U151" s="833"/>
      <c r="V151" s="833"/>
      <c r="W151" s="833"/>
      <c r="X151" s="833"/>
      <c r="Y151" s="833"/>
      <c r="Z151" s="833"/>
      <c r="AA151" s="833"/>
      <c r="AB151" s="833"/>
    </row>
    <row r="152" spans="2:28" ht="18" customHeight="1" hidden="1">
      <c r="B152" s="1209"/>
      <c r="C152" s="915"/>
      <c r="D152" s="405"/>
      <c r="E152" s="405"/>
      <c r="F152" s="788"/>
      <c r="G152" s="833"/>
      <c r="H152" s="833"/>
      <c r="I152" s="833"/>
      <c r="J152" s="833"/>
      <c r="K152" s="833"/>
      <c r="L152" s="833"/>
      <c r="M152" s="833"/>
      <c r="N152" s="833"/>
      <c r="O152" s="833"/>
      <c r="P152" s="833"/>
      <c r="Q152" s="833"/>
      <c r="R152" s="833"/>
      <c r="S152" s="833"/>
      <c r="T152" s="833"/>
      <c r="U152" s="833"/>
      <c r="V152" s="833"/>
      <c r="W152" s="833"/>
      <c r="X152" s="833"/>
      <c r="Y152" s="833"/>
      <c r="Z152" s="833"/>
      <c r="AA152" s="833"/>
      <c r="AB152" s="833"/>
    </row>
    <row r="153" spans="2:28" ht="18" customHeight="1">
      <c r="B153" s="1209"/>
      <c r="C153" s="916"/>
      <c r="D153" s="1255">
        <f>SUMPRODUCT(F141:F151,E141:E151)</f>
        <v>0</v>
      </c>
      <c r="E153" s="1255"/>
      <c r="F153" s="803">
        <f>SUM(F141:F151)</f>
        <v>48.138155</v>
      </c>
      <c r="G153" s="833"/>
      <c r="H153" s="833"/>
      <c r="I153" s="833"/>
      <c r="J153" s="833"/>
      <c r="K153" s="833"/>
      <c r="L153" s="833"/>
      <c r="M153" s="833"/>
      <c r="N153" s="833"/>
      <c r="O153" s="833"/>
      <c r="P153" s="833"/>
      <c r="Q153" s="833"/>
      <c r="R153" s="833"/>
      <c r="S153" s="833"/>
      <c r="T153" s="833"/>
      <c r="U153" s="833"/>
      <c r="V153" s="833"/>
      <c r="W153" s="833"/>
      <c r="X153" s="833"/>
      <c r="Y153" s="833"/>
      <c r="Z153" s="833"/>
      <c r="AA153" s="833"/>
      <c r="AB153" s="833"/>
    </row>
    <row r="154" spans="2:28" ht="27.75" customHeight="1">
      <c r="B154" s="1209"/>
      <c r="C154" s="914"/>
      <c r="D154" s="936"/>
      <c r="E154" s="589"/>
      <c r="F154" s="788">
        <f>SUMPRODUCT(G154:AB154,G$159:AB$159)/1000</f>
        <v>0</v>
      </c>
      <c r="G154" s="887"/>
      <c r="H154" s="887"/>
      <c r="I154" s="887"/>
      <c r="J154" s="887"/>
      <c r="K154" s="887"/>
      <c r="L154" s="887"/>
      <c r="M154" s="887"/>
      <c r="N154" s="887"/>
      <c r="O154" s="887"/>
      <c r="P154" s="887"/>
      <c r="Q154" s="887"/>
      <c r="R154" s="887"/>
      <c r="S154" s="887"/>
      <c r="T154" s="887"/>
      <c r="U154" s="887"/>
      <c r="V154" s="887"/>
      <c r="W154" s="887"/>
      <c r="X154" s="887"/>
      <c r="Y154" s="887"/>
      <c r="Z154" s="887"/>
      <c r="AA154" s="887"/>
      <c r="AB154" s="887"/>
    </row>
    <row r="155" spans="2:28" ht="18" customHeight="1">
      <c r="B155" s="1209"/>
      <c r="C155" s="918"/>
      <c r="D155" s="164"/>
      <c r="E155" s="577"/>
      <c r="F155" s="788">
        <f>SUMPRODUCT(G155:AB155,G$159:AB$159)/1000</f>
        <v>0</v>
      </c>
      <c r="G155" s="887"/>
      <c r="H155" s="887"/>
      <c r="I155" s="887"/>
      <c r="J155" s="887"/>
      <c r="K155" s="887"/>
      <c r="L155" s="887"/>
      <c r="M155" s="887"/>
      <c r="N155" s="887"/>
      <c r="O155" s="887"/>
      <c r="P155" s="887"/>
      <c r="Q155" s="887"/>
      <c r="R155" s="887"/>
      <c r="S155" s="887"/>
      <c r="T155" s="887"/>
      <c r="U155" s="887"/>
      <c r="V155" s="887"/>
      <c r="W155" s="887"/>
      <c r="X155" s="887"/>
      <c r="Y155" s="887"/>
      <c r="Z155" s="887"/>
      <c r="AA155" s="887"/>
      <c r="AB155" s="887"/>
    </row>
    <row r="156" spans="2:28" ht="18" customHeight="1" hidden="1">
      <c r="B156" s="1206" t="s">
        <v>189</v>
      </c>
      <c r="C156" s="1207"/>
      <c r="D156" s="794"/>
      <c r="E156" s="794"/>
      <c r="F156" s="788">
        <f>SUM(F141:F155)</f>
        <v>96.27631</v>
      </c>
      <c r="G156" s="887">
        <f>G140+G142+G144+G146+G148+G150+G152</f>
        <v>0</v>
      </c>
      <c r="H156" s="887">
        <f aca="true" t="shared" si="23" ref="H156:AB156">H140+H142+H144+H146+H148+H150+H152</f>
        <v>0</v>
      </c>
      <c r="I156" s="887">
        <f t="shared" si="23"/>
        <v>0</v>
      </c>
      <c r="J156" s="887">
        <f t="shared" si="23"/>
        <v>0</v>
      </c>
      <c r="K156" s="887">
        <f t="shared" si="23"/>
        <v>0</v>
      </c>
      <c r="L156" s="887">
        <f t="shared" si="23"/>
        <v>0</v>
      </c>
      <c r="M156" s="887">
        <f t="shared" si="23"/>
        <v>0</v>
      </c>
      <c r="N156" s="887">
        <f t="shared" si="23"/>
        <v>0</v>
      </c>
      <c r="O156" s="887">
        <f t="shared" si="23"/>
        <v>0</v>
      </c>
      <c r="P156" s="887">
        <f t="shared" si="23"/>
        <v>0</v>
      </c>
      <c r="Q156" s="887">
        <f t="shared" si="23"/>
        <v>0</v>
      </c>
      <c r="R156" s="887">
        <f t="shared" si="23"/>
        <v>0</v>
      </c>
      <c r="S156" s="887">
        <f t="shared" si="23"/>
        <v>0</v>
      </c>
      <c r="T156" s="887">
        <f t="shared" si="23"/>
        <v>0</v>
      </c>
      <c r="U156" s="887">
        <f t="shared" si="23"/>
        <v>0</v>
      </c>
      <c r="V156" s="887">
        <f t="shared" si="23"/>
        <v>0</v>
      </c>
      <c r="W156" s="887">
        <f t="shared" si="23"/>
        <v>0</v>
      </c>
      <c r="X156" s="887">
        <f t="shared" si="23"/>
        <v>0</v>
      </c>
      <c r="Y156" s="887">
        <f t="shared" si="23"/>
        <v>0</v>
      </c>
      <c r="Z156" s="887"/>
      <c r="AA156" s="887"/>
      <c r="AB156" s="887">
        <f t="shared" si="23"/>
        <v>0</v>
      </c>
    </row>
    <row r="157" spans="2:28" s="860" customFormat="1" ht="18" customHeight="1">
      <c r="B157" s="1196" t="s">
        <v>806</v>
      </c>
      <c r="C157" s="1197"/>
      <c r="D157" s="1198">
        <f>E154*F154+E155*F155</f>
        <v>0</v>
      </c>
      <c r="E157" s="1199"/>
      <c r="F157" s="803">
        <f>F154+F155</f>
        <v>0</v>
      </c>
      <c r="G157" s="920">
        <f>SUMPRODUCT(G141:G155,$E$141:$E$155)/1000</f>
        <v>0</v>
      </c>
      <c r="H157" s="920">
        <f aca="true" t="shared" si="24" ref="H157:AB157">SUMPRODUCT(H141:H155,$E$141:$E$155)/1000</f>
        <v>0</v>
      </c>
      <c r="I157" s="888">
        <f t="shared" si="24"/>
        <v>0</v>
      </c>
      <c r="J157" s="920">
        <f t="shared" si="24"/>
        <v>0</v>
      </c>
      <c r="K157" s="888">
        <f t="shared" si="24"/>
        <v>0</v>
      </c>
      <c r="L157" s="888">
        <f t="shared" si="24"/>
        <v>0</v>
      </c>
      <c r="M157" s="888">
        <f t="shared" si="24"/>
        <v>0</v>
      </c>
      <c r="N157" s="888">
        <f t="shared" si="24"/>
        <v>0</v>
      </c>
      <c r="O157" s="888">
        <f aca="true" t="shared" si="25" ref="O157:U157">SUMPRODUCT(O141:O155,$E$141:$E$155)/1000</f>
        <v>0</v>
      </c>
      <c r="P157" s="888">
        <f t="shared" si="25"/>
        <v>0</v>
      </c>
      <c r="Q157" s="888">
        <f t="shared" si="25"/>
        <v>0</v>
      </c>
      <c r="R157" s="888">
        <f t="shared" si="25"/>
        <v>0</v>
      </c>
      <c r="S157" s="888">
        <f t="shared" si="25"/>
        <v>0</v>
      </c>
      <c r="T157" s="888">
        <f t="shared" si="25"/>
        <v>0</v>
      </c>
      <c r="U157" s="888">
        <f t="shared" si="25"/>
        <v>0</v>
      </c>
      <c r="V157" s="888">
        <f t="shared" si="24"/>
        <v>0</v>
      </c>
      <c r="W157" s="888">
        <f t="shared" si="24"/>
        <v>0</v>
      </c>
      <c r="X157" s="888">
        <f t="shared" si="24"/>
        <v>0</v>
      </c>
      <c r="Y157" s="888">
        <f>SUMPRODUCT(Y141:Y155,$E$141:$E$155)/1000</f>
        <v>0</v>
      </c>
      <c r="Z157" s="888">
        <f>SUMPRODUCT(Z141:Z155,$E$141:$E$155)/1000</f>
        <v>0</v>
      </c>
      <c r="AA157" s="888">
        <f>SUMPRODUCT(AA141:AA155,$E$141:$E$155)/1000</f>
        <v>0</v>
      </c>
      <c r="AB157" s="888">
        <f t="shared" si="24"/>
        <v>0</v>
      </c>
    </row>
    <row r="158" spans="2:28" s="860" customFormat="1" ht="18" customHeight="1">
      <c r="B158" s="1196" t="s">
        <v>807</v>
      </c>
      <c r="C158" s="1197"/>
      <c r="D158" s="852"/>
      <c r="E158" s="852"/>
      <c r="F158" s="803">
        <f>F153+F157</f>
        <v>48.138155</v>
      </c>
      <c r="G158" s="920">
        <f>G139+G157</f>
        <v>0</v>
      </c>
      <c r="H158" s="920">
        <f aca="true" t="shared" si="26" ref="H158:Q158">H139+H157</f>
        <v>0</v>
      </c>
      <c r="I158" s="941">
        <f t="shared" si="26"/>
        <v>0</v>
      </c>
      <c r="J158" s="920">
        <f t="shared" si="26"/>
        <v>0</v>
      </c>
      <c r="K158" s="888">
        <f t="shared" si="26"/>
        <v>0</v>
      </c>
      <c r="L158" s="888">
        <f t="shared" si="26"/>
        <v>0</v>
      </c>
      <c r="M158" s="888">
        <f t="shared" si="26"/>
        <v>0</v>
      </c>
      <c r="N158" s="888">
        <f t="shared" si="26"/>
        <v>0</v>
      </c>
      <c r="O158" s="888">
        <f t="shared" si="26"/>
        <v>0</v>
      </c>
      <c r="P158" s="888">
        <f t="shared" si="26"/>
        <v>0</v>
      </c>
      <c r="Q158" s="888">
        <f t="shared" si="26"/>
        <v>0</v>
      </c>
      <c r="R158" s="888">
        <f aca="true" t="shared" si="27" ref="R158:AB158">R139+R157</f>
        <v>0</v>
      </c>
      <c r="S158" s="888">
        <f t="shared" si="27"/>
        <v>0</v>
      </c>
      <c r="T158" s="888">
        <f t="shared" si="27"/>
        <v>0</v>
      </c>
      <c r="U158" s="888">
        <f t="shared" si="27"/>
        <v>0</v>
      </c>
      <c r="V158" s="888">
        <f t="shared" si="27"/>
        <v>0</v>
      </c>
      <c r="W158" s="888">
        <f t="shared" si="27"/>
        <v>0</v>
      </c>
      <c r="X158" s="888">
        <f t="shared" si="27"/>
        <v>0</v>
      </c>
      <c r="Y158" s="888">
        <f t="shared" si="27"/>
        <v>0</v>
      </c>
      <c r="Z158" s="888">
        <f t="shared" si="27"/>
        <v>0</v>
      </c>
      <c r="AA158" s="888">
        <f t="shared" si="27"/>
        <v>0</v>
      </c>
      <c r="AB158" s="888">
        <f t="shared" si="27"/>
        <v>0</v>
      </c>
    </row>
    <row r="159" spans="2:28" s="860" customFormat="1" ht="44.25" customHeight="1">
      <c r="B159" s="1200" t="s">
        <v>267</v>
      </c>
      <c r="C159" s="1201"/>
      <c r="D159" s="852"/>
      <c r="E159" s="852"/>
      <c r="F159" s="855"/>
      <c r="G159" s="855">
        <v>45</v>
      </c>
      <c r="H159" s="855">
        <v>32</v>
      </c>
      <c r="I159" s="855">
        <v>32</v>
      </c>
      <c r="J159" s="855">
        <v>608</v>
      </c>
      <c r="K159" s="855">
        <v>255</v>
      </c>
      <c r="L159" s="855">
        <v>368</v>
      </c>
      <c r="M159" s="855">
        <v>688</v>
      </c>
      <c r="N159" s="855">
        <v>182</v>
      </c>
      <c r="O159" s="855">
        <v>46.67</v>
      </c>
      <c r="P159" s="855">
        <v>65</v>
      </c>
      <c r="Q159" s="855">
        <v>152</v>
      </c>
      <c r="R159" s="855">
        <v>85</v>
      </c>
      <c r="S159" s="855">
        <v>46.67</v>
      </c>
      <c r="T159" s="855">
        <v>225</v>
      </c>
      <c r="U159" s="855">
        <v>380</v>
      </c>
      <c r="V159" s="855"/>
      <c r="W159" s="855">
        <v>15</v>
      </c>
      <c r="X159" s="855">
        <v>92.83</v>
      </c>
      <c r="Y159" s="855">
        <v>93.33</v>
      </c>
      <c r="Z159" s="855"/>
      <c r="AA159" s="855">
        <v>148</v>
      </c>
      <c r="AB159" s="855">
        <v>7600</v>
      </c>
    </row>
    <row r="160" spans="2:28" s="860" customFormat="1" ht="47.25" customHeight="1">
      <c r="B160" s="1200" t="s">
        <v>808</v>
      </c>
      <c r="C160" s="1201"/>
      <c r="D160" s="852"/>
      <c r="E160" s="852"/>
      <c r="F160" s="922">
        <f>SUM(G160:AB160)</f>
        <v>0</v>
      </c>
      <c r="G160" s="883">
        <f aca="true" t="shared" si="28" ref="G160:AB160">G158*G159</f>
        <v>0</v>
      </c>
      <c r="H160" s="883">
        <f t="shared" si="28"/>
        <v>0</v>
      </c>
      <c r="I160" s="883">
        <f t="shared" si="28"/>
        <v>0</v>
      </c>
      <c r="J160" s="883">
        <f t="shared" si="28"/>
        <v>0</v>
      </c>
      <c r="K160" s="883">
        <f t="shared" si="28"/>
        <v>0</v>
      </c>
      <c r="L160" s="922">
        <f>L158*L159</f>
        <v>0</v>
      </c>
      <c r="M160" s="939">
        <f t="shared" si="28"/>
        <v>0</v>
      </c>
      <c r="N160" s="883">
        <f t="shared" si="28"/>
        <v>0</v>
      </c>
      <c r="O160" s="883">
        <f t="shared" si="28"/>
        <v>0</v>
      </c>
      <c r="P160" s="883">
        <f t="shared" si="28"/>
        <v>0</v>
      </c>
      <c r="Q160" s="883">
        <f t="shared" si="28"/>
        <v>0</v>
      </c>
      <c r="R160" s="883">
        <f t="shared" si="28"/>
        <v>0</v>
      </c>
      <c r="S160" s="883">
        <f t="shared" si="28"/>
        <v>0</v>
      </c>
      <c r="T160" s="922">
        <f t="shared" si="28"/>
        <v>0</v>
      </c>
      <c r="U160" s="883">
        <f t="shared" si="28"/>
        <v>0</v>
      </c>
      <c r="V160" s="883">
        <f t="shared" si="28"/>
        <v>0</v>
      </c>
      <c r="W160" s="883">
        <f t="shared" si="28"/>
        <v>0</v>
      </c>
      <c r="X160" s="883">
        <f t="shared" si="28"/>
        <v>0</v>
      </c>
      <c r="Y160" s="883">
        <f>Y158*Y159</f>
        <v>0</v>
      </c>
      <c r="Z160" s="883">
        <f>Z158*Z159</f>
        <v>0</v>
      </c>
      <c r="AA160" s="883">
        <f>AA158*AA159</f>
        <v>0</v>
      </c>
      <c r="AB160" s="883">
        <f t="shared" si="28"/>
        <v>0</v>
      </c>
    </row>
    <row r="161" spans="2:28" ht="18" customHeight="1">
      <c r="B161" s="1202" t="s">
        <v>191</v>
      </c>
      <c r="C161" s="1203"/>
      <c r="D161" s="1203"/>
      <c r="E161" s="1203"/>
      <c r="F161" s="1203"/>
      <c r="G161" s="1203"/>
      <c r="H161" s="1203"/>
      <c r="I161" s="1203"/>
      <c r="J161" s="1203"/>
      <c r="K161" s="1203"/>
      <c r="L161" s="1203"/>
      <c r="M161" s="1203"/>
      <c r="N161" s="1203"/>
      <c r="O161" s="1203"/>
      <c r="P161" s="1203"/>
      <c r="Q161" s="1203"/>
      <c r="R161" s="1203"/>
      <c r="S161" s="1203"/>
      <c r="T161" s="1203"/>
      <c r="U161" s="1203"/>
      <c r="V161" s="1203"/>
      <c r="W161" s="1203"/>
      <c r="X161" s="1203"/>
      <c r="Y161" s="1203"/>
      <c r="Z161" s="1203"/>
      <c r="AA161" s="1203"/>
      <c r="AB161" s="1203"/>
    </row>
    <row r="162" spans="2:28" ht="18.75" customHeight="1">
      <c r="B162" s="865"/>
      <c r="C162" s="1235"/>
      <c r="D162" s="1235"/>
      <c r="E162" s="1235"/>
      <c r="F162" s="1235"/>
      <c r="G162" s="1235"/>
      <c r="H162" s="1235"/>
      <c r="I162" s="1235"/>
      <c r="J162" s="1235"/>
      <c r="K162" s="1235"/>
      <c r="L162" s="1235"/>
      <c r="M162" s="1235"/>
      <c r="N162" s="1235"/>
      <c r="O162" s="1235"/>
      <c r="P162" s="1235"/>
      <c r="Q162" s="1235"/>
      <c r="R162" s="1235"/>
      <c r="S162" s="1235"/>
      <c r="T162" s="1235"/>
      <c r="U162" s="1235"/>
      <c r="V162" s="1235"/>
      <c r="W162" s="1235"/>
      <c r="X162" s="1235"/>
      <c r="Y162" s="1235"/>
      <c r="Z162" s="1235"/>
      <c r="AA162" s="1235"/>
      <c r="AB162" s="1235"/>
    </row>
    <row r="163" spans="2:28" ht="24" customHeight="1" thickBot="1">
      <c r="B163" s="1212" t="s">
        <v>832</v>
      </c>
      <c r="C163" s="1213"/>
      <c r="D163" s="1213"/>
      <c r="E163" s="1213"/>
      <c r="F163" s="1213"/>
      <c r="G163" s="1213"/>
      <c r="H163" s="1213"/>
      <c r="I163" s="1213"/>
      <c r="J163" s="1213"/>
      <c r="K163" s="1213"/>
      <c r="L163" s="1213"/>
      <c r="M163" s="1213"/>
      <c r="N163" s="1213"/>
      <c r="O163" s="1213"/>
      <c r="P163" s="1213"/>
      <c r="Q163" s="1213"/>
      <c r="R163" s="1213"/>
      <c r="S163" s="1213"/>
      <c r="T163" s="1213"/>
      <c r="U163" s="1213"/>
      <c r="V163" s="1213"/>
      <c r="W163" s="1213"/>
      <c r="X163" s="1213"/>
      <c r="Y163" s="1213"/>
      <c r="Z163" s="1213"/>
      <c r="AA163" s="1213"/>
      <c r="AB163" s="1213"/>
    </row>
    <row r="164" spans="2:28" ht="27.75" customHeight="1">
      <c r="B164" s="1214" t="s">
        <v>166</v>
      </c>
      <c r="C164" s="1215"/>
      <c r="D164" s="1240" t="s">
        <v>167</v>
      </c>
      <c r="E164" s="1220" t="s">
        <v>814</v>
      </c>
      <c r="F164" s="1242" t="s">
        <v>168</v>
      </c>
      <c r="G164" s="1224" t="s">
        <v>169</v>
      </c>
      <c r="H164" s="1225"/>
      <c r="I164" s="1225"/>
      <c r="J164" s="1225"/>
      <c r="K164" s="1225"/>
      <c r="L164" s="1225"/>
      <c r="M164" s="1225"/>
      <c r="N164" s="1225"/>
      <c r="O164" s="1225"/>
      <c r="P164" s="1225"/>
      <c r="Q164" s="1225"/>
      <c r="R164" s="1225"/>
      <c r="S164" s="1225"/>
      <c r="T164" s="1225"/>
      <c r="U164" s="1225"/>
      <c r="V164" s="1225"/>
      <c r="W164" s="1225"/>
      <c r="X164" s="1225"/>
      <c r="Y164" s="1225"/>
      <c r="Z164" s="1225"/>
      <c r="AA164" s="1225"/>
      <c r="AB164" s="1225"/>
    </row>
    <row r="165" spans="2:28" ht="93.75" customHeight="1">
      <c r="B165" s="1216"/>
      <c r="C165" s="1217"/>
      <c r="D165" s="1241"/>
      <c r="E165" s="1221"/>
      <c r="F165" s="1243"/>
      <c r="G165" s="898" t="s">
        <v>357</v>
      </c>
      <c r="H165" s="898" t="s">
        <v>849</v>
      </c>
      <c r="I165" s="898" t="s">
        <v>1027</v>
      </c>
      <c r="J165" s="898" t="s">
        <v>326</v>
      </c>
      <c r="K165" s="898" t="s">
        <v>38</v>
      </c>
      <c r="L165" s="899" t="s">
        <v>174</v>
      </c>
      <c r="M165" s="899" t="s">
        <v>837</v>
      </c>
      <c r="N165" s="900" t="s">
        <v>41</v>
      </c>
      <c r="O165" s="899" t="s">
        <v>9</v>
      </c>
      <c r="P165" s="899" t="s">
        <v>845</v>
      </c>
      <c r="Q165" s="899" t="s">
        <v>848</v>
      </c>
      <c r="R165" s="899" t="s">
        <v>1028</v>
      </c>
      <c r="S165" s="899" t="s">
        <v>193</v>
      </c>
      <c r="T165" s="899" t="s">
        <v>819</v>
      </c>
      <c r="U165" s="899" t="s">
        <v>37</v>
      </c>
      <c r="V165" s="899" t="s">
        <v>333</v>
      </c>
      <c r="W165" s="899" t="s">
        <v>1021</v>
      </c>
      <c r="X165" s="899" t="s">
        <v>13</v>
      </c>
      <c r="Y165" s="899" t="s">
        <v>9</v>
      </c>
      <c r="Z165" s="899" t="s">
        <v>367</v>
      </c>
      <c r="AA165" s="899" t="s">
        <v>368</v>
      </c>
      <c r="AB165" s="899"/>
    </row>
    <row r="166" spans="2:28" ht="18" customHeight="1">
      <c r="B166" s="1226" t="s">
        <v>963</v>
      </c>
      <c r="C166" s="1229" t="s">
        <v>677</v>
      </c>
      <c r="D166" s="1230"/>
      <c r="E166" s="875"/>
      <c r="F166" s="831"/>
      <c r="G166" s="832"/>
      <c r="H166" s="832"/>
      <c r="I166" s="832"/>
      <c r="J166" s="832"/>
      <c r="K166" s="832"/>
      <c r="L166" s="832"/>
      <c r="M166" s="832"/>
      <c r="N166" s="832"/>
      <c r="O166" s="832"/>
      <c r="P166" s="832"/>
      <c r="Q166" s="832"/>
      <c r="R166" s="832"/>
      <c r="S166" s="832"/>
      <c r="T166" s="832"/>
      <c r="U166" s="832"/>
      <c r="V166" s="832"/>
      <c r="W166" s="832"/>
      <c r="X166" s="832"/>
      <c r="Y166" s="832"/>
      <c r="Z166" s="832"/>
      <c r="AA166" s="832"/>
      <c r="AB166" s="832"/>
    </row>
    <row r="167" spans="2:28" ht="25.5" customHeight="1">
      <c r="B167" s="1227"/>
      <c r="C167" s="866"/>
      <c r="D167" s="164"/>
      <c r="E167" s="164"/>
      <c r="F167" s="788">
        <f aca="true" t="shared" si="29" ref="F167:F173">SUMPRODUCT(G167:AB167,G$201:AB$201)/1000</f>
        <v>0</v>
      </c>
      <c r="G167" s="894"/>
      <c r="H167" s="894"/>
      <c r="I167" s="894"/>
      <c r="J167" s="894"/>
      <c r="K167" s="894"/>
      <c r="L167" s="894"/>
      <c r="M167" s="890"/>
      <c r="N167" s="890"/>
      <c r="O167" s="890"/>
      <c r="P167" s="890"/>
      <c r="Q167" s="890"/>
      <c r="R167" s="833"/>
      <c r="S167" s="833"/>
      <c r="T167" s="833"/>
      <c r="U167" s="833"/>
      <c r="V167" s="833"/>
      <c r="W167" s="833"/>
      <c r="X167" s="833"/>
      <c r="Y167" s="833"/>
      <c r="Z167" s="833"/>
      <c r="AA167" s="833"/>
      <c r="AB167" s="833"/>
    </row>
    <row r="168" spans="2:28" ht="18" customHeight="1">
      <c r="B168" s="1227"/>
      <c r="C168" s="915" t="s">
        <v>968</v>
      </c>
      <c r="D168" s="164">
        <v>100</v>
      </c>
      <c r="E168" s="164"/>
      <c r="F168" s="788">
        <f t="shared" si="29"/>
        <v>0</v>
      </c>
      <c r="G168" s="964">
        <v>9</v>
      </c>
      <c r="H168" s="964">
        <v>2</v>
      </c>
      <c r="I168" s="964">
        <v>96</v>
      </c>
      <c r="J168" s="964">
        <v>12</v>
      </c>
      <c r="K168" s="963">
        <v>1</v>
      </c>
      <c r="L168" s="963">
        <v>29</v>
      </c>
      <c r="M168" s="963"/>
      <c r="N168" s="890">
        <v>8</v>
      </c>
      <c r="O168" s="890"/>
      <c r="P168" s="894"/>
      <c r="Q168" s="890"/>
      <c r="R168" s="833"/>
      <c r="S168" s="833">
        <v>15</v>
      </c>
      <c r="T168" s="833"/>
      <c r="U168" s="833"/>
      <c r="V168" s="833">
        <v>8</v>
      </c>
      <c r="W168" s="833"/>
      <c r="X168" s="833"/>
      <c r="Y168" s="833"/>
      <c r="Z168" s="833"/>
      <c r="AA168" s="833"/>
      <c r="AB168" s="833"/>
    </row>
    <row r="169" spans="2:28" ht="32.25" customHeight="1">
      <c r="B169" s="1227"/>
      <c r="C169" s="914" t="s">
        <v>969</v>
      </c>
      <c r="D169" s="164">
        <v>150</v>
      </c>
      <c r="E169" s="164"/>
      <c r="F169" s="788">
        <f t="shared" si="29"/>
        <v>0</v>
      </c>
      <c r="G169" s="896"/>
      <c r="H169" s="896"/>
      <c r="I169" s="896"/>
      <c r="J169" s="896"/>
      <c r="K169" s="894"/>
      <c r="L169" s="894"/>
      <c r="M169" s="890">
        <v>5</v>
      </c>
      <c r="N169" s="890"/>
      <c r="O169" s="890"/>
      <c r="P169" s="890"/>
      <c r="Q169" s="890"/>
      <c r="R169" s="833">
        <v>38</v>
      </c>
      <c r="S169" s="833"/>
      <c r="T169" s="833"/>
      <c r="U169" s="833"/>
      <c r="V169" s="833"/>
      <c r="W169" s="833"/>
      <c r="X169" s="833"/>
      <c r="Y169" s="833"/>
      <c r="Z169" s="833"/>
      <c r="AA169" s="833"/>
      <c r="AB169" s="833"/>
    </row>
    <row r="170" spans="2:28" ht="18" customHeight="1">
      <c r="B170" s="1227"/>
      <c r="C170" s="914" t="s">
        <v>605</v>
      </c>
      <c r="D170" s="164">
        <v>200</v>
      </c>
      <c r="E170" s="164"/>
      <c r="F170" s="788">
        <f t="shared" si="29"/>
        <v>0</v>
      </c>
      <c r="G170" s="890"/>
      <c r="H170" s="890"/>
      <c r="I170" s="890"/>
      <c r="J170" s="890"/>
      <c r="K170" s="890"/>
      <c r="L170" s="890"/>
      <c r="M170" s="890"/>
      <c r="N170" s="890"/>
      <c r="O170" s="895"/>
      <c r="P170" s="890"/>
      <c r="Q170" s="890"/>
      <c r="R170" s="833"/>
      <c r="S170" s="833">
        <v>100</v>
      </c>
      <c r="T170" s="833">
        <v>1</v>
      </c>
      <c r="U170" s="833">
        <v>10</v>
      </c>
      <c r="V170" s="833"/>
      <c r="W170" s="833"/>
      <c r="X170" s="833"/>
      <c r="Y170" s="833"/>
      <c r="Z170" s="833"/>
      <c r="AA170" s="833"/>
      <c r="AB170" s="833"/>
    </row>
    <row r="171" spans="2:28" ht="18" customHeight="1">
      <c r="B171" s="1227"/>
      <c r="C171" s="915" t="s">
        <v>26</v>
      </c>
      <c r="D171" s="164">
        <v>20</v>
      </c>
      <c r="E171" s="164"/>
      <c r="F171" s="788">
        <f t="shared" si="29"/>
        <v>0</v>
      </c>
      <c r="G171" s="890"/>
      <c r="H171" s="890"/>
      <c r="I171" s="890"/>
      <c r="J171" s="890"/>
      <c r="K171" s="890"/>
      <c r="L171" s="890"/>
      <c r="M171" s="890"/>
      <c r="N171" s="890"/>
      <c r="O171" s="890"/>
      <c r="P171" s="895">
        <v>20</v>
      </c>
      <c r="Q171" s="890"/>
      <c r="R171" s="833"/>
      <c r="S171" s="833"/>
      <c r="T171" s="833"/>
      <c r="U171" s="833"/>
      <c r="V171" s="833"/>
      <c r="W171" s="833"/>
      <c r="X171" s="833"/>
      <c r="Y171" s="833"/>
      <c r="Z171" s="833"/>
      <c r="AA171" s="833"/>
      <c r="AB171" s="833"/>
    </row>
    <row r="172" spans="2:28" ht="18" customHeight="1">
      <c r="B172" s="1227"/>
      <c r="C172" s="915" t="s">
        <v>826</v>
      </c>
      <c r="D172" s="164">
        <v>20</v>
      </c>
      <c r="E172" s="164"/>
      <c r="F172" s="788">
        <f t="shared" si="29"/>
        <v>0</v>
      </c>
      <c r="G172" s="890"/>
      <c r="H172" s="890"/>
      <c r="I172" s="890"/>
      <c r="J172" s="890"/>
      <c r="K172" s="890"/>
      <c r="L172" s="890"/>
      <c r="M172" s="890"/>
      <c r="N172" s="890"/>
      <c r="O172" s="890"/>
      <c r="P172" s="890"/>
      <c r="Q172" s="890">
        <v>20</v>
      </c>
      <c r="R172" s="833"/>
      <c r="S172" s="833"/>
      <c r="T172" s="833"/>
      <c r="U172" s="833"/>
      <c r="V172" s="833"/>
      <c r="W172" s="833"/>
      <c r="X172" s="833"/>
      <c r="Y172" s="833"/>
      <c r="Z172" s="833"/>
      <c r="AA172" s="833"/>
      <c r="AB172" s="833"/>
    </row>
    <row r="173" spans="2:28" ht="18" customHeight="1">
      <c r="B173" s="1227"/>
      <c r="C173" s="915" t="s">
        <v>960</v>
      </c>
      <c r="D173" s="164">
        <v>100</v>
      </c>
      <c r="E173" s="164"/>
      <c r="F173" s="788">
        <f t="shared" si="29"/>
        <v>0</v>
      </c>
      <c r="G173" s="890"/>
      <c r="H173" s="890"/>
      <c r="I173" s="890"/>
      <c r="J173" s="890"/>
      <c r="K173" s="890"/>
      <c r="L173" s="890"/>
      <c r="M173" s="890"/>
      <c r="N173" s="890"/>
      <c r="O173" s="890"/>
      <c r="P173" s="890"/>
      <c r="Q173" s="890"/>
      <c r="R173" s="833"/>
      <c r="S173" s="833"/>
      <c r="T173" s="833"/>
      <c r="U173" s="833"/>
      <c r="V173" s="833"/>
      <c r="W173" s="833">
        <v>100</v>
      </c>
      <c r="X173" s="833"/>
      <c r="Y173" s="833"/>
      <c r="Z173" s="833"/>
      <c r="AA173" s="833"/>
      <c r="AB173" s="833"/>
    </row>
    <row r="174" spans="2:28" ht="18" customHeight="1">
      <c r="B174" s="1227"/>
      <c r="C174" s="916"/>
      <c r="D174" s="1256">
        <f>SUMPRODUCT(F167:F173,E167:E173)</f>
        <v>0</v>
      </c>
      <c r="E174" s="1233"/>
      <c r="F174" s="803">
        <f>SUM(F167:F173)</f>
        <v>0</v>
      </c>
      <c r="G174" s="890"/>
      <c r="H174" s="890"/>
      <c r="I174" s="890"/>
      <c r="J174" s="890"/>
      <c r="K174" s="890"/>
      <c r="L174" s="890"/>
      <c r="M174" s="890"/>
      <c r="N174" s="890"/>
      <c r="O174" s="890"/>
      <c r="P174" s="890"/>
      <c r="Q174" s="890"/>
      <c r="R174" s="833"/>
      <c r="S174" s="833"/>
      <c r="T174" s="833"/>
      <c r="U174" s="833"/>
      <c r="V174" s="833"/>
      <c r="W174" s="833"/>
      <c r="X174" s="833"/>
      <c r="Y174" s="833"/>
      <c r="Z174" s="833"/>
      <c r="AA174" s="833"/>
      <c r="AB174" s="833"/>
    </row>
    <row r="175" spans="2:28" ht="18" customHeight="1">
      <c r="B175" s="1227"/>
      <c r="C175" s="914"/>
      <c r="D175" s="165"/>
      <c r="E175" s="165"/>
      <c r="F175" s="788">
        <f>SUMPRODUCT(G175:AB175,G$201:AB$201)/1000</f>
        <v>0</v>
      </c>
      <c r="G175" s="833"/>
      <c r="H175" s="833"/>
      <c r="I175" s="833"/>
      <c r="J175" s="833"/>
      <c r="K175" s="833"/>
      <c r="L175" s="833"/>
      <c r="M175" s="833"/>
      <c r="N175" s="833"/>
      <c r="O175" s="833"/>
      <c r="P175" s="833"/>
      <c r="Q175" s="833"/>
      <c r="R175" s="833"/>
      <c r="S175" s="833"/>
      <c r="T175" s="833"/>
      <c r="U175" s="833"/>
      <c r="V175" s="833"/>
      <c r="W175" s="833"/>
      <c r="X175" s="833"/>
      <c r="Y175" s="833"/>
      <c r="Z175" s="833"/>
      <c r="AA175" s="833"/>
      <c r="AB175" s="833"/>
    </row>
    <row r="176" spans="2:28" ht="18" customHeight="1">
      <c r="B176" s="1227"/>
      <c r="C176" s="915"/>
      <c r="D176" s="943"/>
      <c r="E176" s="164"/>
      <c r="F176" s="788">
        <f>SUMPRODUCT(G176:AB176,G$201:AB$201)/1000</f>
        <v>0</v>
      </c>
      <c r="G176" s="887"/>
      <c r="H176" s="887"/>
      <c r="I176" s="887"/>
      <c r="J176" s="887"/>
      <c r="K176" s="887"/>
      <c r="L176" s="887"/>
      <c r="M176" s="887"/>
      <c r="N176" s="887"/>
      <c r="O176" s="887"/>
      <c r="P176" s="887"/>
      <c r="Q176" s="887"/>
      <c r="R176" s="887"/>
      <c r="S176" s="887"/>
      <c r="T176" s="887"/>
      <c r="U176" s="887"/>
      <c r="V176" s="887"/>
      <c r="W176" s="887"/>
      <c r="X176" s="887"/>
      <c r="Y176" s="887"/>
      <c r="Z176" s="887"/>
      <c r="AA176" s="887"/>
      <c r="AB176" s="887"/>
    </row>
    <row r="177" spans="2:28" ht="24" customHeight="1" hidden="1">
      <c r="B177" s="1206" t="s">
        <v>186</v>
      </c>
      <c r="C177" s="1207"/>
      <c r="D177" s="794"/>
      <c r="E177" s="794"/>
      <c r="F177" s="803">
        <f>SUM(F167:F176)</f>
        <v>0</v>
      </c>
      <c r="G177" s="889">
        <f>SUM(G167:G176)</f>
        <v>9</v>
      </c>
      <c r="H177" s="889">
        <f aca="true" t="shared" si="30" ref="H177:AB177">SUM(H167:H176)</f>
        <v>2</v>
      </c>
      <c r="I177" s="889">
        <f t="shared" si="30"/>
        <v>96</v>
      </c>
      <c r="J177" s="889">
        <f t="shared" si="30"/>
        <v>12</v>
      </c>
      <c r="K177" s="889">
        <f t="shared" si="30"/>
        <v>1</v>
      </c>
      <c r="L177" s="889">
        <f t="shared" si="30"/>
        <v>29</v>
      </c>
      <c r="M177" s="889">
        <f t="shared" si="30"/>
        <v>5</v>
      </c>
      <c r="N177" s="889">
        <f t="shared" si="30"/>
        <v>8</v>
      </c>
      <c r="O177" s="889">
        <f t="shared" si="30"/>
        <v>0</v>
      </c>
      <c r="P177" s="889">
        <f t="shared" si="30"/>
        <v>20</v>
      </c>
      <c r="Q177" s="889">
        <f t="shared" si="30"/>
        <v>20</v>
      </c>
      <c r="R177" s="889">
        <f t="shared" si="30"/>
        <v>38</v>
      </c>
      <c r="S177" s="889">
        <f t="shared" si="30"/>
        <v>115</v>
      </c>
      <c r="T177" s="889">
        <f t="shared" si="30"/>
        <v>1</v>
      </c>
      <c r="U177" s="889">
        <f t="shared" si="30"/>
        <v>10</v>
      </c>
      <c r="V177" s="889">
        <f t="shared" si="30"/>
        <v>8</v>
      </c>
      <c r="W177" s="889">
        <f t="shared" si="30"/>
        <v>100</v>
      </c>
      <c r="X177" s="889">
        <f t="shared" si="30"/>
        <v>0</v>
      </c>
      <c r="Y177" s="889">
        <f t="shared" si="30"/>
        <v>0</v>
      </c>
      <c r="Z177" s="889"/>
      <c r="AA177" s="889"/>
      <c r="AB177" s="889">
        <f t="shared" si="30"/>
        <v>0</v>
      </c>
    </row>
    <row r="178" spans="2:28" s="860" customFormat="1" ht="21" customHeight="1">
      <c r="B178" s="1196" t="s">
        <v>806</v>
      </c>
      <c r="C178" s="1197"/>
      <c r="D178" s="1198">
        <f>E175*F175+E176*F176</f>
        <v>0</v>
      </c>
      <c r="E178" s="1199"/>
      <c r="F178" s="803">
        <f>F175+F176</f>
        <v>0</v>
      </c>
      <c r="G178" s="888">
        <f>SUMPRODUCT(G167:G176,$E$167:$E$176)/1000</f>
        <v>0</v>
      </c>
      <c r="H178" s="888">
        <f aca="true" t="shared" si="31" ref="H178:AB178">SUMPRODUCT(H167:H176,$E$167:$E$176)/1000</f>
        <v>0</v>
      </c>
      <c r="I178" s="888">
        <f t="shared" si="31"/>
        <v>0</v>
      </c>
      <c r="J178" s="888">
        <f t="shared" si="31"/>
        <v>0</v>
      </c>
      <c r="K178" s="888">
        <f t="shared" si="31"/>
        <v>0</v>
      </c>
      <c r="L178" s="888">
        <f t="shared" si="31"/>
        <v>0</v>
      </c>
      <c r="M178" s="888">
        <f t="shared" si="31"/>
        <v>0</v>
      </c>
      <c r="N178" s="888">
        <f t="shared" si="31"/>
        <v>0</v>
      </c>
      <c r="O178" s="888">
        <f t="shared" si="31"/>
        <v>0</v>
      </c>
      <c r="P178" s="888">
        <f t="shared" si="31"/>
        <v>0</v>
      </c>
      <c r="Q178" s="888">
        <f t="shared" si="31"/>
        <v>0</v>
      </c>
      <c r="R178" s="888">
        <f t="shared" si="31"/>
        <v>0</v>
      </c>
      <c r="S178" s="888">
        <f t="shared" si="31"/>
        <v>0</v>
      </c>
      <c r="T178" s="888">
        <f t="shared" si="31"/>
        <v>0</v>
      </c>
      <c r="U178" s="888">
        <f t="shared" si="31"/>
        <v>0</v>
      </c>
      <c r="V178" s="888">
        <f t="shared" si="31"/>
        <v>0</v>
      </c>
      <c r="W178" s="888">
        <f t="shared" si="31"/>
        <v>0</v>
      </c>
      <c r="X178" s="888">
        <f t="shared" si="31"/>
        <v>0</v>
      </c>
      <c r="Y178" s="888">
        <f t="shared" si="31"/>
        <v>0</v>
      </c>
      <c r="Z178" s="888">
        <f t="shared" si="31"/>
        <v>0</v>
      </c>
      <c r="AA178" s="888">
        <f t="shared" si="31"/>
        <v>0</v>
      </c>
      <c r="AB178" s="888">
        <f t="shared" si="31"/>
        <v>0</v>
      </c>
    </row>
    <row r="179" spans="2:28" ht="18" customHeight="1">
      <c r="B179" s="1208" t="s">
        <v>956</v>
      </c>
      <c r="C179" s="1210" t="s">
        <v>677</v>
      </c>
      <c r="D179" s="1210"/>
      <c r="E179" s="876"/>
      <c r="F179" s="803">
        <f>F174+F178</f>
        <v>0</v>
      </c>
      <c r="G179" s="832"/>
      <c r="H179" s="832"/>
      <c r="I179" s="832"/>
      <c r="J179" s="832"/>
      <c r="K179" s="832"/>
      <c r="L179" s="832"/>
      <c r="M179" s="832"/>
      <c r="N179" s="832"/>
      <c r="O179" s="832"/>
      <c r="P179" s="832"/>
      <c r="Q179" s="832"/>
      <c r="R179" s="832"/>
      <c r="S179" s="832"/>
      <c r="T179" s="832"/>
      <c r="U179" s="832"/>
      <c r="V179" s="832"/>
      <c r="W179" s="832"/>
      <c r="X179" s="832"/>
      <c r="Y179" s="832"/>
      <c r="Z179" s="832"/>
      <c r="AA179" s="832"/>
      <c r="AB179" s="832"/>
    </row>
    <row r="180" spans="2:28" ht="24" customHeight="1">
      <c r="B180" s="1209"/>
      <c r="C180" s="923"/>
      <c r="D180" s="164"/>
      <c r="E180" s="164"/>
      <c r="F180" s="788">
        <f>SUMPRODUCT(G180:AB180,G$201:AB$201)/1000</f>
        <v>0</v>
      </c>
      <c r="G180" s="833"/>
      <c r="H180" s="833"/>
      <c r="I180" s="833"/>
      <c r="J180" s="833"/>
      <c r="K180" s="833"/>
      <c r="L180" s="833"/>
      <c r="M180" s="833"/>
      <c r="N180" s="833"/>
      <c r="O180" s="833"/>
      <c r="P180" s="833"/>
      <c r="Q180" s="833"/>
      <c r="R180" s="833"/>
      <c r="S180" s="833"/>
      <c r="T180" s="833"/>
      <c r="U180" s="833"/>
      <c r="V180" s="833"/>
      <c r="W180" s="833"/>
      <c r="X180" s="833"/>
      <c r="Y180" s="833"/>
      <c r="Z180" s="833"/>
      <c r="AA180" s="833"/>
      <c r="AB180" s="833"/>
    </row>
    <row r="181" spans="2:28" ht="24" customHeight="1" hidden="1">
      <c r="B181" s="1209"/>
      <c r="C181" s="866"/>
      <c r="D181" s="164"/>
      <c r="E181" s="164"/>
      <c r="F181" s="788"/>
      <c r="G181" s="833"/>
      <c r="H181" s="833"/>
      <c r="I181" s="833"/>
      <c r="J181" s="833"/>
      <c r="K181" s="833"/>
      <c r="L181" s="833"/>
      <c r="M181" s="833"/>
      <c r="N181" s="833"/>
      <c r="O181" s="833"/>
      <c r="P181" s="833"/>
      <c r="Q181" s="833"/>
      <c r="R181" s="833"/>
      <c r="S181" s="833"/>
      <c r="T181" s="833"/>
      <c r="U181" s="833"/>
      <c r="V181" s="833"/>
      <c r="W181" s="833"/>
      <c r="X181" s="833"/>
      <c r="Y181" s="833"/>
      <c r="Z181" s="833"/>
      <c r="AA181" s="833"/>
      <c r="AB181" s="833">
        <f>AB180*$E$180</f>
        <v>0</v>
      </c>
    </row>
    <row r="182" spans="2:28" ht="18" customHeight="1">
      <c r="B182" s="1209"/>
      <c r="C182" s="915"/>
      <c r="D182" s="164"/>
      <c r="E182" s="164"/>
      <c r="F182" s="788">
        <f>SUMPRODUCT(G182:AB182,G$201:AB$201)/1000</f>
        <v>0</v>
      </c>
      <c r="G182" s="833"/>
      <c r="H182" s="833"/>
      <c r="I182" s="833"/>
      <c r="J182" s="833"/>
      <c r="K182" s="833"/>
      <c r="L182" s="833"/>
      <c r="M182" s="833"/>
      <c r="N182" s="833"/>
      <c r="O182" s="833"/>
      <c r="P182" s="833"/>
      <c r="Q182" s="833"/>
      <c r="R182" s="833"/>
      <c r="S182" s="833"/>
      <c r="T182" s="833"/>
      <c r="U182" s="833"/>
      <c r="V182" s="833"/>
      <c r="W182" s="833"/>
      <c r="X182" s="833"/>
      <c r="Y182" s="833"/>
      <c r="Z182" s="833"/>
      <c r="AA182" s="833"/>
      <c r="AB182" s="833"/>
    </row>
    <row r="183" spans="2:28" ht="18" customHeight="1" hidden="1">
      <c r="B183" s="1209"/>
      <c r="C183" s="206"/>
      <c r="D183" s="164"/>
      <c r="E183" s="164"/>
      <c r="F183" s="788"/>
      <c r="G183" s="833"/>
      <c r="H183" s="833"/>
      <c r="I183" s="833"/>
      <c r="J183" s="833"/>
      <c r="K183" s="833"/>
      <c r="L183" s="833"/>
      <c r="M183" s="833"/>
      <c r="N183" s="833"/>
      <c r="O183" s="833"/>
      <c r="P183" s="833"/>
      <c r="Q183" s="833"/>
      <c r="R183" s="833"/>
      <c r="S183" s="833"/>
      <c r="T183" s="833"/>
      <c r="U183" s="833"/>
      <c r="V183" s="833"/>
      <c r="W183" s="833"/>
      <c r="X183" s="833"/>
      <c r="Y183" s="833"/>
      <c r="Z183" s="833"/>
      <c r="AA183" s="833"/>
      <c r="AB183" s="833">
        <f>AB182*$E$182</f>
        <v>0</v>
      </c>
    </row>
    <row r="184" spans="2:28" ht="27" customHeight="1">
      <c r="B184" s="1209"/>
      <c r="C184" s="915" t="s">
        <v>968</v>
      </c>
      <c r="D184" s="164">
        <v>100</v>
      </c>
      <c r="E184" s="164"/>
      <c r="F184" s="788">
        <f>SUMPRODUCT(G184:AB184,G$201:AB$201)/1000</f>
        <v>0</v>
      </c>
      <c r="G184" s="833">
        <v>9</v>
      </c>
      <c r="H184" s="833">
        <v>2</v>
      </c>
      <c r="I184" s="927">
        <v>96</v>
      </c>
      <c r="J184" s="833">
        <v>12</v>
      </c>
      <c r="K184" s="833">
        <v>1</v>
      </c>
      <c r="L184" s="833">
        <v>29</v>
      </c>
      <c r="M184" s="833"/>
      <c r="N184" s="833">
        <v>8</v>
      </c>
      <c r="O184" s="833"/>
      <c r="P184" s="833"/>
      <c r="Q184" s="833"/>
      <c r="R184" s="833"/>
      <c r="S184" s="833">
        <v>15</v>
      </c>
      <c r="T184" s="833"/>
      <c r="U184" s="833"/>
      <c r="V184" s="833">
        <v>8</v>
      </c>
      <c r="W184" s="833"/>
      <c r="X184" s="833"/>
      <c r="Y184" s="833"/>
      <c r="Z184" s="833"/>
      <c r="AA184" s="833"/>
      <c r="AB184" s="833"/>
    </row>
    <row r="185" spans="2:28" ht="27" customHeight="1" hidden="1">
      <c r="B185" s="1209"/>
      <c r="C185" s="914"/>
      <c r="D185" s="164"/>
      <c r="E185" s="164"/>
      <c r="F185" s="788"/>
      <c r="G185" s="833"/>
      <c r="H185" s="833"/>
      <c r="I185" s="833"/>
      <c r="J185" s="833"/>
      <c r="K185" s="833"/>
      <c r="L185" s="833"/>
      <c r="M185" s="833"/>
      <c r="N185" s="833"/>
      <c r="O185" s="833"/>
      <c r="P185" s="833"/>
      <c r="Q185" s="833"/>
      <c r="R185" s="833"/>
      <c r="S185" s="833"/>
      <c r="T185" s="833"/>
      <c r="U185" s="833"/>
      <c r="V185" s="833"/>
      <c r="W185" s="833"/>
      <c r="X185" s="833"/>
      <c r="Y185" s="833"/>
      <c r="Z185" s="833"/>
      <c r="AA185" s="833"/>
      <c r="AB185" s="833">
        <f>AB184*$E$184</f>
        <v>0</v>
      </c>
    </row>
    <row r="186" spans="2:28" ht="18" customHeight="1">
      <c r="B186" s="1209"/>
      <c r="C186" s="914" t="s">
        <v>969</v>
      </c>
      <c r="D186" s="164">
        <v>180</v>
      </c>
      <c r="E186" s="164"/>
      <c r="F186" s="788">
        <f>SUMPRODUCT(G186:AB186,G$201:AB$201)/1000</f>
        <v>0</v>
      </c>
      <c r="G186" s="833"/>
      <c r="H186" s="833"/>
      <c r="I186" s="833"/>
      <c r="J186" s="833"/>
      <c r="K186" s="833"/>
      <c r="L186" s="833"/>
      <c r="M186" s="833">
        <v>6</v>
      </c>
      <c r="N186" s="833"/>
      <c r="O186" s="833"/>
      <c r="P186" s="833"/>
      <c r="Q186" s="833"/>
      <c r="R186" s="833">
        <v>45</v>
      </c>
      <c r="S186" s="833"/>
      <c r="T186" s="833"/>
      <c r="U186" s="833"/>
      <c r="V186" s="833"/>
      <c r="W186" s="833"/>
      <c r="X186" s="833"/>
      <c r="Y186" s="833"/>
      <c r="Z186" s="833"/>
      <c r="AA186" s="833"/>
      <c r="AB186" s="833"/>
    </row>
    <row r="187" spans="2:28" ht="18" customHeight="1" hidden="1">
      <c r="B187" s="1209"/>
      <c r="C187" s="914"/>
      <c r="D187" s="164"/>
      <c r="E187" s="164"/>
      <c r="F187" s="788"/>
      <c r="G187" s="833"/>
      <c r="H187" s="833"/>
      <c r="I187" s="833"/>
      <c r="J187" s="833"/>
      <c r="K187" s="833"/>
      <c r="L187" s="833"/>
      <c r="M187" s="833"/>
      <c r="N187" s="833"/>
      <c r="O187" s="833"/>
      <c r="P187" s="833"/>
      <c r="Q187" s="833"/>
      <c r="R187" s="833"/>
      <c r="S187" s="833"/>
      <c r="T187" s="833"/>
      <c r="U187" s="833"/>
      <c r="V187" s="833"/>
      <c r="W187" s="833"/>
      <c r="X187" s="833"/>
      <c r="Y187" s="833"/>
      <c r="Z187" s="833"/>
      <c r="AA187" s="833"/>
      <c r="AB187" s="833">
        <f>AB186*$E$186</f>
        <v>0</v>
      </c>
    </row>
    <row r="188" spans="2:28" ht="18" customHeight="1">
      <c r="B188" s="1209"/>
      <c r="C188" s="914" t="s">
        <v>605</v>
      </c>
      <c r="D188" s="164">
        <v>200</v>
      </c>
      <c r="E188" s="164"/>
      <c r="F188" s="788">
        <f>SUMPRODUCT(G188:AB188,G$201:AB$201)/1000</f>
        <v>0</v>
      </c>
      <c r="G188" s="833"/>
      <c r="H188" s="833"/>
      <c r="I188" s="833"/>
      <c r="J188" s="833"/>
      <c r="K188" s="833"/>
      <c r="L188" s="833"/>
      <c r="M188" s="833"/>
      <c r="N188" s="833"/>
      <c r="O188" s="833"/>
      <c r="P188" s="833"/>
      <c r="Q188" s="833"/>
      <c r="R188" s="833"/>
      <c r="S188" s="833">
        <v>100</v>
      </c>
      <c r="T188" s="833">
        <v>2</v>
      </c>
      <c r="U188" s="833">
        <v>10</v>
      </c>
      <c r="V188" s="833"/>
      <c r="W188" s="833"/>
      <c r="X188" s="833"/>
      <c r="Y188" s="833"/>
      <c r="Z188" s="833"/>
      <c r="AA188" s="833"/>
      <c r="AB188" s="833"/>
    </row>
    <row r="189" spans="2:28" ht="18" customHeight="1" hidden="1">
      <c r="B189" s="1209"/>
      <c r="C189" s="915"/>
      <c r="D189" s="164"/>
      <c r="E189" s="164"/>
      <c r="F189" s="788"/>
      <c r="G189" s="833"/>
      <c r="H189" s="833"/>
      <c r="I189" s="833"/>
      <c r="J189" s="833"/>
      <c r="K189" s="833"/>
      <c r="L189" s="833"/>
      <c r="M189" s="833"/>
      <c r="N189" s="833"/>
      <c r="O189" s="833"/>
      <c r="P189" s="833"/>
      <c r="Q189" s="833"/>
      <c r="R189" s="833"/>
      <c r="S189" s="833"/>
      <c r="T189" s="833"/>
      <c r="U189" s="833"/>
      <c r="V189" s="833"/>
      <c r="W189" s="833"/>
      <c r="X189" s="833"/>
      <c r="Y189" s="833"/>
      <c r="Z189" s="833"/>
      <c r="AA189" s="833"/>
      <c r="AB189" s="833">
        <f>AB188*$E$188</f>
        <v>0</v>
      </c>
    </row>
    <row r="190" spans="2:28" ht="18" customHeight="1">
      <c r="B190" s="1209"/>
      <c r="C190" s="915" t="s">
        <v>26</v>
      </c>
      <c r="D190" s="164">
        <v>20</v>
      </c>
      <c r="E190" s="164"/>
      <c r="F190" s="788">
        <f>SUMPRODUCT(G190:AB190,G$201:AB$201)/1000</f>
        <v>0</v>
      </c>
      <c r="G190" s="833"/>
      <c r="H190" s="833"/>
      <c r="I190" s="833"/>
      <c r="J190" s="833"/>
      <c r="K190" s="833"/>
      <c r="L190" s="833"/>
      <c r="M190" s="833"/>
      <c r="N190" s="833"/>
      <c r="O190" s="833"/>
      <c r="P190" s="833">
        <v>20</v>
      </c>
      <c r="Q190" s="833"/>
      <c r="R190" s="833"/>
      <c r="S190" s="833"/>
      <c r="T190" s="833"/>
      <c r="U190" s="833"/>
      <c r="V190" s="833"/>
      <c r="W190" s="833"/>
      <c r="X190" s="833"/>
      <c r="Y190" s="833"/>
      <c r="Z190" s="833"/>
      <c r="AA190" s="833"/>
      <c r="AB190" s="833"/>
    </row>
    <row r="191" spans="2:28" ht="18" customHeight="1" hidden="1">
      <c r="B191" s="1209"/>
      <c r="C191" s="915"/>
      <c r="D191" s="164"/>
      <c r="E191" s="164"/>
      <c r="F191" s="788"/>
      <c r="G191" s="833"/>
      <c r="H191" s="833"/>
      <c r="I191" s="833"/>
      <c r="J191" s="833"/>
      <c r="K191" s="833"/>
      <c r="L191" s="833"/>
      <c r="M191" s="833"/>
      <c r="N191" s="833"/>
      <c r="O191" s="833"/>
      <c r="P191" s="833"/>
      <c r="Q191" s="833"/>
      <c r="R191" s="833"/>
      <c r="S191" s="833"/>
      <c r="T191" s="833"/>
      <c r="U191" s="833"/>
      <c r="V191" s="833"/>
      <c r="W191" s="833"/>
      <c r="X191" s="833"/>
      <c r="Y191" s="833"/>
      <c r="Z191" s="833"/>
      <c r="AA191" s="833"/>
      <c r="AB191" s="833">
        <f>AB190*$E$190</f>
        <v>0</v>
      </c>
    </row>
    <row r="192" spans="2:28" ht="18" customHeight="1">
      <c r="B192" s="1209"/>
      <c r="C192" s="915" t="s">
        <v>826</v>
      </c>
      <c r="D192" s="164">
        <v>20</v>
      </c>
      <c r="E192" s="164"/>
      <c r="F192" s="788">
        <f>SUMPRODUCT(G192:AB192,G$201:AB$201)/1000</f>
        <v>0</v>
      </c>
      <c r="G192" s="833"/>
      <c r="H192" s="833"/>
      <c r="I192" s="833"/>
      <c r="J192" s="833"/>
      <c r="K192" s="833"/>
      <c r="L192" s="833"/>
      <c r="M192" s="833"/>
      <c r="N192" s="833"/>
      <c r="O192" s="833"/>
      <c r="P192" s="833"/>
      <c r="Q192" s="833">
        <v>20</v>
      </c>
      <c r="R192" s="833"/>
      <c r="S192" s="833"/>
      <c r="T192" s="833"/>
      <c r="U192" s="833"/>
      <c r="V192" s="833"/>
      <c r="W192" s="833"/>
      <c r="X192" s="833"/>
      <c r="Y192" s="833"/>
      <c r="Z192" s="833"/>
      <c r="AA192" s="833"/>
      <c r="AB192" s="833"/>
    </row>
    <row r="193" spans="2:28" ht="18" customHeight="1">
      <c r="B193" s="1209"/>
      <c r="C193" s="915" t="s">
        <v>960</v>
      </c>
      <c r="D193" s="164">
        <v>100</v>
      </c>
      <c r="E193" s="164"/>
      <c r="F193" s="788">
        <f>SUMPRODUCT(G193:AB193,G$201:AB$201)/1000</f>
        <v>0</v>
      </c>
      <c r="G193" s="833"/>
      <c r="H193" s="833"/>
      <c r="I193" s="833"/>
      <c r="J193" s="833"/>
      <c r="K193" s="833"/>
      <c r="L193" s="833"/>
      <c r="M193" s="833"/>
      <c r="N193" s="833"/>
      <c r="O193" s="833"/>
      <c r="P193" s="833"/>
      <c r="Q193" s="833"/>
      <c r="R193" s="833"/>
      <c r="S193" s="833"/>
      <c r="T193" s="833"/>
      <c r="U193" s="833"/>
      <c r="V193" s="833"/>
      <c r="W193" s="833">
        <v>100</v>
      </c>
      <c r="X193" s="833"/>
      <c r="Y193" s="833"/>
      <c r="Z193" s="833"/>
      <c r="AA193" s="833"/>
      <c r="AB193" s="833"/>
    </row>
    <row r="194" spans="2:28" ht="18" customHeight="1" hidden="1">
      <c r="B194" s="1209"/>
      <c r="C194" s="915"/>
      <c r="D194" s="164"/>
      <c r="E194" s="164"/>
      <c r="F194" s="788"/>
      <c r="G194" s="833"/>
      <c r="H194" s="833"/>
      <c r="I194" s="833"/>
      <c r="J194" s="833"/>
      <c r="K194" s="833"/>
      <c r="L194" s="833"/>
      <c r="M194" s="833"/>
      <c r="N194" s="833"/>
      <c r="O194" s="833"/>
      <c r="P194" s="833"/>
      <c r="Q194" s="833"/>
      <c r="R194" s="833"/>
      <c r="S194" s="833"/>
      <c r="T194" s="833"/>
      <c r="U194" s="833"/>
      <c r="V194" s="833"/>
      <c r="W194" s="833"/>
      <c r="X194" s="833"/>
      <c r="Y194" s="833"/>
      <c r="Z194" s="833"/>
      <c r="AA194" s="833"/>
      <c r="AB194" s="833">
        <f>AB193*$E$193</f>
        <v>0</v>
      </c>
    </row>
    <row r="195" spans="2:28" ht="18" customHeight="1">
      <c r="B195" s="1209"/>
      <c r="C195" s="916"/>
      <c r="D195" s="1211">
        <f>SUMPRODUCT(F180:F193,E180:E193)</f>
        <v>0</v>
      </c>
      <c r="E195" s="1211"/>
      <c r="F195" s="803">
        <f>SUM(F180:F193)</f>
        <v>0</v>
      </c>
      <c r="G195" s="833"/>
      <c r="H195" s="833"/>
      <c r="I195" s="833"/>
      <c r="J195" s="833"/>
      <c r="K195" s="833"/>
      <c r="L195" s="833"/>
      <c r="M195" s="833"/>
      <c r="N195" s="833"/>
      <c r="O195" s="833"/>
      <c r="P195" s="833"/>
      <c r="Q195" s="833"/>
      <c r="R195" s="833"/>
      <c r="S195" s="833"/>
      <c r="T195" s="833"/>
      <c r="U195" s="833"/>
      <c r="V195" s="833"/>
      <c r="W195" s="833"/>
      <c r="X195" s="833"/>
      <c r="Y195" s="833"/>
      <c r="Z195" s="833"/>
      <c r="AA195" s="833"/>
      <c r="AB195" s="833"/>
    </row>
    <row r="196" spans="2:28" ht="18" customHeight="1">
      <c r="B196" s="1209"/>
      <c r="C196" s="914"/>
      <c r="D196" s="926"/>
      <c r="E196" s="165"/>
      <c r="F196" s="884">
        <f>SUMPRODUCT(G196:AB196,G$201:AB$201)/1000</f>
        <v>0</v>
      </c>
      <c r="G196" s="833"/>
      <c r="H196" s="833"/>
      <c r="I196" s="833"/>
      <c r="J196" s="833"/>
      <c r="K196" s="833"/>
      <c r="L196" s="833"/>
      <c r="M196" s="833"/>
      <c r="N196" s="833"/>
      <c r="O196" s="833"/>
      <c r="P196" s="833"/>
      <c r="Q196" s="833"/>
      <c r="R196" s="833"/>
      <c r="S196" s="833"/>
      <c r="T196" s="833"/>
      <c r="U196" s="833"/>
      <c r="V196" s="833"/>
      <c r="W196" s="833"/>
      <c r="X196" s="833"/>
      <c r="Y196" s="833"/>
      <c r="Z196" s="833"/>
      <c r="AA196" s="833"/>
      <c r="AB196" s="833"/>
    </row>
    <row r="197" spans="2:28" ht="21" customHeight="1">
      <c r="B197" s="1209"/>
      <c r="C197" s="915"/>
      <c r="D197" s="164"/>
      <c r="E197" s="164"/>
      <c r="F197" s="788">
        <f>SUMPRODUCT(G197:AB197,G$201:AB$201)/1000</f>
        <v>0</v>
      </c>
      <c r="G197" s="833"/>
      <c r="H197" s="833"/>
      <c r="I197" s="833"/>
      <c r="J197" s="833"/>
      <c r="K197" s="833"/>
      <c r="L197" s="833"/>
      <c r="M197" s="833"/>
      <c r="N197" s="833"/>
      <c r="O197" s="833"/>
      <c r="P197" s="833"/>
      <c r="Q197" s="833"/>
      <c r="R197" s="833"/>
      <c r="S197" s="833"/>
      <c r="T197" s="833"/>
      <c r="U197" s="833"/>
      <c r="V197" s="833"/>
      <c r="W197" s="833"/>
      <c r="X197" s="833"/>
      <c r="Y197" s="833"/>
      <c r="Z197" s="833"/>
      <c r="AA197" s="833"/>
      <c r="AB197" s="833"/>
    </row>
    <row r="198" spans="2:28" ht="18" customHeight="1" hidden="1">
      <c r="B198" s="1206" t="s">
        <v>189</v>
      </c>
      <c r="C198" s="1207"/>
      <c r="D198" s="794"/>
      <c r="E198" s="794"/>
      <c r="F198" s="803">
        <f>SUM(F180:F197)</f>
        <v>0</v>
      </c>
      <c r="G198" s="833">
        <f aca="true" t="shared" si="32" ref="G198:AB198">G181+G183+G185+G187+G189+G191+G194</f>
        <v>0</v>
      </c>
      <c r="H198" s="833">
        <f t="shared" si="32"/>
        <v>0</v>
      </c>
      <c r="I198" s="833">
        <f t="shared" si="32"/>
        <v>0</v>
      </c>
      <c r="J198" s="833">
        <f t="shared" si="32"/>
        <v>0</v>
      </c>
      <c r="K198" s="833">
        <f t="shared" si="32"/>
        <v>0</v>
      </c>
      <c r="L198" s="833">
        <f t="shared" si="32"/>
        <v>0</v>
      </c>
      <c r="M198" s="833">
        <f t="shared" si="32"/>
        <v>0</v>
      </c>
      <c r="N198" s="833">
        <f t="shared" si="32"/>
        <v>0</v>
      </c>
      <c r="O198" s="833">
        <f t="shared" si="32"/>
        <v>0</v>
      </c>
      <c r="P198" s="833">
        <f t="shared" si="32"/>
        <v>0</v>
      </c>
      <c r="Q198" s="833">
        <f t="shared" si="32"/>
        <v>0</v>
      </c>
      <c r="R198" s="833">
        <f t="shared" si="32"/>
        <v>0</v>
      </c>
      <c r="S198" s="833">
        <f t="shared" si="32"/>
        <v>0</v>
      </c>
      <c r="T198" s="833">
        <f t="shared" si="32"/>
        <v>0</v>
      </c>
      <c r="U198" s="833">
        <f t="shared" si="32"/>
        <v>0</v>
      </c>
      <c r="V198" s="833">
        <f t="shared" si="32"/>
        <v>0</v>
      </c>
      <c r="W198" s="833">
        <f t="shared" si="32"/>
        <v>0</v>
      </c>
      <c r="X198" s="833">
        <f t="shared" si="32"/>
        <v>0</v>
      </c>
      <c r="Y198" s="833">
        <f t="shared" si="32"/>
        <v>0</v>
      </c>
      <c r="Z198" s="833"/>
      <c r="AA198" s="833"/>
      <c r="AB198" s="833">
        <f t="shared" si="32"/>
        <v>0</v>
      </c>
    </row>
    <row r="199" spans="2:28" s="860" customFormat="1" ht="18" customHeight="1">
      <c r="B199" s="1196" t="s">
        <v>806</v>
      </c>
      <c r="C199" s="1197"/>
      <c r="D199" s="1198">
        <f>E196*F196+E197*F197</f>
        <v>0</v>
      </c>
      <c r="E199" s="1199"/>
      <c r="F199" s="803">
        <f>F196+F197</f>
        <v>0</v>
      </c>
      <c r="G199" s="880">
        <f aca="true" t="shared" si="33" ref="G199:AB199">SUMPRODUCT(G180:G197,$E$180:$E$197)/1000</f>
        <v>0</v>
      </c>
      <c r="H199" s="880">
        <f t="shared" si="33"/>
        <v>0</v>
      </c>
      <c r="I199" s="880">
        <f t="shared" si="33"/>
        <v>0</v>
      </c>
      <c r="J199" s="880">
        <f t="shared" si="33"/>
        <v>0</v>
      </c>
      <c r="K199" s="880">
        <f t="shared" si="33"/>
        <v>0</v>
      </c>
      <c r="L199" s="880">
        <f t="shared" si="33"/>
        <v>0</v>
      </c>
      <c r="M199" s="880">
        <f t="shared" si="33"/>
        <v>0</v>
      </c>
      <c r="N199" s="880">
        <f t="shared" si="33"/>
        <v>0</v>
      </c>
      <c r="O199" s="880">
        <f t="shared" si="33"/>
        <v>0</v>
      </c>
      <c r="P199" s="880">
        <f t="shared" si="33"/>
        <v>0</v>
      </c>
      <c r="Q199" s="880">
        <f t="shared" si="33"/>
        <v>0</v>
      </c>
      <c r="R199" s="880">
        <f t="shared" si="33"/>
        <v>0</v>
      </c>
      <c r="S199" s="880">
        <f t="shared" si="33"/>
        <v>0</v>
      </c>
      <c r="T199" s="880">
        <f t="shared" si="33"/>
        <v>0</v>
      </c>
      <c r="U199" s="880">
        <f t="shared" si="33"/>
        <v>0</v>
      </c>
      <c r="V199" s="880">
        <f t="shared" si="33"/>
        <v>0</v>
      </c>
      <c r="W199" s="880">
        <f t="shared" si="33"/>
        <v>0</v>
      </c>
      <c r="X199" s="880">
        <f t="shared" si="33"/>
        <v>0</v>
      </c>
      <c r="Y199" s="880">
        <f t="shared" si="33"/>
        <v>0</v>
      </c>
      <c r="Z199" s="880">
        <f t="shared" si="33"/>
        <v>0</v>
      </c>
      <c r="AA199" s="880">
        <f t="shared" si="33"/>
        <v>0</v>
      </c>
      <c r="AB199" s="880">
        <f t="shared" si="33"/>
        <v>0</v>
      </c>
    </row>
    <row r="200" spans="2:28" s="860" customFormat="1" ht="18" customHeight="1">
      <c r="B200" s="1196" t="s">
        <v>807</v>
      </c>
      <c r="C200" s="1197"/>
      <c r="D200" s="852"/>
      <c r="E200" s="852"/>
      <c r="F200" s="803">
        <f>F195+F199</f>
        <v>0</v>
      </c>
      <c r="G200" s="880">
        <f>G178+G199</f>
        <v>0</v>
      </c>
      <c r="H200" s="880">
        <f aca="true" t="shared" si="34" ref="H200:AB200">H178+H199</f>
        <v>0</v>
      </c>
      <c r="I200" s="880">
        <f t="shared" si="34"/>
        <v>0</v>
      </c>
      <c r="J200" s="880">
        <f t="shared" si="34"/>
        <v>0</v>
      </c>
      <c r="K200" s="880">
        <f t="shared" si="34"/>
        <v>0</v>
      </c>
      <c r="L200" s="880">
        <f t="shared" si="34"/>
        <v>0</v>
      </c>
      <c r="M200" s="880">
        <f t="shared" si="34"/>
        <v>0</v>
      </c>
      <c r="N200" s="880">
        <f t="shared" si="34"/>
        <v>0</v>
      </c>
      <c r="O200" s="880">
        <f t="shared" si="34"/>
        <v>0</v>
      </c>
      <c r="P200" s="880">
        <f t="shared" si="34"/>
        <v>0</v>
      </c>
      <c r="Q200" s="880">
        <f t="shared" si="34"/>
        <v>0</v>
      </c>
      <c r="R200" s="880">
        <f t="shared" si="34"/>
        <v>0</v>
      </c>
      <c r="S200" s="880">
        <f t="shared" si="34"/>
        <v>0</v>
      </c>
      <c r="T200" s="880">
        <f t="shared" si="34"/>
        <v>0</v>
      </c>
      <c r="U200" s="880">
        <f t="shared" si="34"/>
        <v>0</v>
      </c>
      <c r="V200" s="880">
        <f t="shared" si="34"/>
        <v>0</v>
      </c>
      <c r="W200" s="880">
        <f t="shared" si="34"/>
        <v>0</v>
      </c>
      <c r="X200" s="880">
        <f t="shared" si="34"/>
        <v>0</v>
      </c>
      <c r="Y200" s="880">
        <f t="shared" si="34"/>
        <v>0</v>
      </c>
      <c r="Z200" s="880">
        <f t="shared" si="34"/>
        <v>0</v>
      </c>
      <c r="AA200" s="880">
        <f t="shared" si="34"/>
        <v>0</v>
      </c>
      <c r="AB200" s="880">
        <f t="shared" si="34"/>
        <v>0</v>
      </c>
    </row>
    <row r="201" spans="2:28" s="860" customFormat="1" ht="47.25" customHeight="1">
      <c r="B201" s="1200" t="s">
        <v>267</v>
      </c>
      <c r="C201" s="1201"/>
      <c r="D201" s="852"/>
      <c r="E201" s="852"/>
      <c r="F201" s="855"/>
      <c r="G201" s="855"/>
      <c r="H201" s="855"/>
      <c r="I201" s="855"/>
      <c r="J201" s="855"/>
      <c r="K201" s="855"/>
      <c r="L201" s="855"/>
      <c r="M201" s="855"/>
      <c r="N201" s="855"/>
      <c r="O201" s="855"/>
      <c r="P201" s="855"/>
      <c r="Q201" s="855"/>
      <c r="R201" s="855"/>
      <c r="S201" s="855"/>
      <c r="T201" s="855"/>
      <c r="U201" s="855"/>
      <c r="V201" s="855"/>
      <c r="W201" s="855"/>
      <c r="X201" s="855"/>
      <c r="Y201" s="855"/>
      <c r="Z201" s="855"/>
      <c r="AA201" s="855"/>
      <c r="AB201" s="855"/>
    </row>
    <row r="202" spans="2:28" s="860" customFormat="1" ht="51.75" customHeight="1">
      <c r="B202" s="1200" t="s">
        <v>808</v>
      </c>
      <c r="C202" s="1201"/>
      <c r="D202" s="852"/>
      <c r="E202" s="852"/>
      <c r="F202" s="883">
        <f>SUM(G202:AB202)</f>
        <v>0</v>
      </c>
      <c r="G202" s="883">
        <f>G200*G201</f>
        <v>0</v>
      </c>
      <c r="H202" s="883">
        <f aca="true" t="shared" si="35" ref="H202:AB202">H200*H201</f>
        <v>0</v>
      </c>
      <c r="I202" s="883">
        <f t="shared" si="35"/>
        <v>0</v>
      </c>
      <c r="J202" s="883">
        <f t="shared" si="35"/>
        <v>0</v>
      </c>
      <c r="K202" s="883">
        <f>K200*K201</f>
        <v>0</v>
      </c>
      <c r="L202" s="883">
        <f t="shared" si="35"/>
        <v>0</v>
      </c>
      <c r="M202" s="883">
        <f t="shared" si="35"/>
        <v>0</v>
      </c>
      <c r="N202" s="883">
        <f t="shared" si="35"/>
        <v>0</v>
      </c>
      <c r="O202" s="883">
        <f t="shared" si="35"/>
        <v>0</v>
      </c>
      <c r="P202" s="883">
        <f t="shared" si="35"/>
        <v>0</v>
      </c>
      <c r="Q202" s="883">
        <f t="shared" si="35"/>
        <v>0</v>
      </c>
      <c r="R202" s="883">
        <f t="shared" si="35"/>
        <v>0</v>
      </c>
      <c r="S202" s="883">
        <f t="shared" si="35"/>
        <v>0</v>
      </c>
      <c r="T202" s="883">
        <f t="shared" si="35"/>
        <v>0</v>
      </c>
      <c r="U202" s="883">
        <f t="shared" si="35"/>
        <v>0</v>
      </c>
      <c r="V202" s="883">
        <f t="shared" si="35"/>
        <v>0</v>
      </c>
      <c r="W202" s="883">
        <f t="shared" si="35"/>
        <v>0</v>
      </c>
      <c r="X202" s="883">
        <f t="shared" si="35"/>
        <v>0</v>
      </c>
      <c r="Y202" s="883">
        <f t="shared" si="35"/>
        <v>0</v>
      </c>
      <c r="Z202" s="883"/>
      <c r="AA202" s="883"/>
      <c r="AB202" s="883">
        <f t="shared" si="35"/>
        <v>0</v>
      </c>
    </row>
    <row r="203" spans="2:28" ht="69" customHeight="1">
      <c r="B203" s="1202" t="s">
        <v>191</v>
      </c>
      <c r="C203" s="1203"/>
      <c r="D203" s="1203"/>
      <c r="E203" s="1203"/>
      <c r="F203" s="1203"/>
      <c r="G203" s="1203"/>
      <c r="H203" s="1203"/>
      <c r="I203" s="1203"/>
      <c r="J203" s="1203"/>
      <c r="K203" s="1203"/>
      <c r="L203" s="1203"/>
      <c r="M203" s="1203"/>
      <c r="N203" s="1203"/>
      <c r="O203" s="1203"/>
      <c r="P203" s="1203"/>
      <c r="Q203" s="1203"/>
      <c r="R203" s="1203"/>
      <c r="S203" s="1203"/>
      <c r="T203" s="1203"/>
      <c r="U203" s="1203"/>
      <c r="V203" s="1203"/>
      <c r="W203" s="1203"/>
      <c r="X203" s="1203"/>
      <c r="Y203" s="1203"/>
      <c r="Z203" s="1203"/>
      <c r="AA203" s="1203"/>
      <c r="AB203" s="1203"/>
    </row>
    <row r="204" spans="2:28" ht="24" customHeight="1">
      <c r="B204" s="1235"/>
      <c r="C204" s="1235"/>
      <c r="D204" s="1235"/>
      <c r="E204" s="1235"/>
      <c r="F204" s="1235"/>
      <c r="G204" s="1235"/>
      <c r="H204" s="1235"/>
      <c r="I204" s="1235"/>
      <c r="J204" s="1235"/>
      <c r="K204" s="1235"/>
      <c r="L204" s="1235"/>
      <c r="M204" s="1235"/>
      <c r="N204" s="1235"/>
      <c r="O204" s="1235"/>
      <c r="P204" s="1235"/>
      <c r="Q204" s="1235"/>
      <c r="R204" s="1235"/>
      <c r="S204" s="1235"/>
      <c r="T204" s="1235"/>
      <c r="U204" s="1235"/>
      <c r="V204" s="1235"/>
      <c r="W204" s="1235"/>
      <c r="X204" s="1235"/>
      <c r="Y204" s="1235"/>
      <c r="Z204" s="1235"/>
      <c r="AA204" s="1235"/>
      <c r="AB204" s="1235"/>
    </row>
    <row r="205" spans="2:28" ht="27.75" customHeight="1" thickBot="1">
      <c r="B205" s="1212" t="s">
        <v>92</v>
      </c>
      <c r="C205" s="1213"/>
      <c r="D205" s="1213"/>
      <c r="E205" s="1213"/>
      <c r="F205" s="1213"/>
      <c r="G205" s="1213"/>
      <c r="H205" s="1213"/>
      <c r="I205" s="1213"/>
      <c r="J205" s="1213"/>
      <c r="K205" s="1213"/>
      <c r="L205" s="1213"/>
      <c r="M205" s="1213"/>
      <c r="N205" s="1213"/>
      <c r="O205" s="1213"/>
      <c r="P205" s="1213"/>
      <c r="Q205" s="1213"/>
      <c r="R205" s="1213"/>
      <c r="S205" s="1213"/>
      <c r="T205" s="1213"/>
      <c r="U205" s="1213"/>
      <c r="V205" s="1213"/>
      <c r="W205" s="1213"/>
      <c r="X205" s="1213"/>
      <c r="Y205" s="1213"/>
      <c r="Z205" s="1213"/>
      <c r="AA205" s="1213"/>
      <c r="AB205" s="1213"/>
    </row>
    <row r="206" spans="2:28" ht="27" customHeight="1">
      <c r="B206" s="1258" t="s">
        <v>166</v>
      </c>
      <c r="C206" s="1259"/>
      <c r="D206" s="1218" t="s">
        <v>167</v>
      </c>
      <c r="E206" s="1220" t="s">
        <v>814</v>
      </c>
      <c r="F206" s="1222" t="s">
        <v>168</v>
      </c>
      <c r="G206" s="1224" t="s">
        <v>169</v>
      </c>
      <c r="H206" s="1225"/>
      <c r="I206" s="1225"/>
      <c r="J206" s="1225"/>
      <c r="K206" s="1225"/>
      <c r="L206" s="1225"/>
      <c r="M206" s="1225"/>
      <c r="N206" s="1225"/>
      <c r="O206" s="1225"/>
      <c r="P206" s="1225"/>
      <c r="Q206" s="1225"/>
      <c r="R206" s="1225"/>
      <c r="S206" s="1225"/>
      <c r="T206" s="1225"/>
      <c r="U206" s="1225"/>
      <c r="V206" s="1225"/>
      <c r="W206" s="1225"/>
      <c r="X206" s="1225"/>
      <c r="Y206" s="1225"/>
      <c r="Z206" s="1225"/>
      <c r="AA206" s="1225"/>
      <c r="AB206" s="1225"/>
    </row>
    <row r="207" spans="2:28" ht="111" customHeight="1">
      <c r="B207" s="1260"/>
      <c r="C207" s="1261"/>
      <c r="D207" s="1219"/>
      <c r="E207" s="1221"/>
      <c r="F207" s="1223"/>
      <c r="G207" s="898" t="s">
        <v>1030</v>
      </c>
      <c r="H207" s="898" t="s">
        <v>366</v>
      </c>
      <c r="I207" s="898" t="s">
        <v>255</v>
      </c>
      <c r="J207" s="898" t="s">
        <v>27</v>
      </c>
      <c r="K207" s="898" t="s">
        <v>332</v>
      </c>
      <c r="L207" s="899" t="s">
        <v>326</v>
      </c>
      <c r="M207" s="899" t="s">
        <v>817</v>
      </c>
      <c r="N207" s="900" t="s">
        <v>38</v>
      </c>
      <c r="O207" s="928" t="s">
        <v>29</v>
      </c>
      <c r="P207" s="899" t="s">
        <v>834</v>
      </c>
      <c r="Q207" s="899" t="s">
        <v>37</v>
      </c>
      <c r="R207" s="899" t="s">
        <v>19</v>
      </c>
      <c r="S207" s="899" t="s">
        <v>22</v>
      </c>
      <c r="T207" s="899" t="s">
        <v>11</v>
      </c>
      <c r="U207" s="899" t="s">
        <v>514</v>
      </c>
      <c r="V207" s="899" t="s">
        <v>28</v>
      </c>
      <c r="W207" s="899" t="s">
        <v>329</v>
      </c>
      <c r="X207" s="931" t="s">
        <v>8</v>
      </c>
      <c r="Y207" s="903" t="s">
        <v>1029</v>
      </c>
      <c r="Z207" s="903" t="s">
        <v>1032</v>
      </c>
      <c r="AB207" s="864"/>
    </row>
    <row r="208" spans="2:28" ht="25.5" customHeight="1">
      <c r="B208" s="1226" t="s">
        <v>963</v>
      </c>
      <c r="C208" s="1229" t="s">
        <v>677</v>
      </c>
      <c r="D208" s="1230"/>
      <c r="E208" s="875"/>
      <c r="F208" s="831"/>
      <c r="G208" s="832"/>
      <c r="H208" s="832"/>
      <c r="I208" s="832"/>
      <c r="J208" s="832"/>
      <c r="K208" s="832"/>
      <c r="L208" s="832"/>
      <c r="M208" s="832"/>
      <c r="N208" s="832"/>
      <c r="O208" s="832"/>
      <c r="P208" s="832"/>
      <c r="Q208" s="832"/>
      <c r="R208" s="832"/>
      <c r="S208" s="832"/>
      <c r="T208" s="832"/>
      <c r="U208" s="832"/>
      <c r="V208" s="832"/>
      <c r="W208" s="832"/>
      <c r="X208" s="832"/>
      <c r="Y208" s="832"/>
      <c r="Z208" s="832"/>
      <c r="AA208" s="832"/>
      <c r="AB208" s="832"/>
    </row>
    <row r="209" spans="2:28" ht="30.75" customHeight="1">
      <c r="B209" s="1227"/>
      <c r="C209" s="914" t="s">
        <v>700</v>
      </c>
      <c r="D209" s="164">
        <v>40</v>
      </c>
      <c r="E209" s="164"/>
      <c r="F209" s="788">
        <f>SUMPRODUCT(G209:AB209,G$238:AB$238)/1000</f>
        <v>0</v>
      </c>
      <c r="G209" s="940"/>
      <c r="H209" s="833"/>
      <c r="I209" s="833"/>
      <c r="J209" s="833"/>
      <c r="K209" s="833"/>
      <c r="L209" s="833"/>
      <c r="M209" s="833"/>
      <c r="N209" s="833"/>
      <c r="O209" s="833"/>
      <c r="P209" s="833"/>
      <c r="Q209" s="833"/>
      <c r="R209" s="833"/>
      <c r="S209" s="833"/>
      <c r="T209" s="833"/>
      <c r="U209" s="833"/>
      <c r="V209" s="833"/>
      <c r="W209" s="833"/>
      <c r="X209" s="833"/>
      <c r="Y209" s="833">
        <v>40</v>
      </c>
      <c r="Z209" s="833"/>
      <c r="AA209" s="833"/>
      <c r="AB209" s="833"/>
    </row>
    <row r="210" spans="2:28" ht="18" customHeight="1">
      <c r="B210" s="1227"/>
      <c r="C210" s="915" t="s">
        <v>970</v>
      </c>
      <c r="D210" s="710" t="s">
        <v>398</v>
      </c>
      <c r="E210" s="710"/>
      <c r="F210" s="788">
        <f>SUMPRODUCT(G210:AB210,G$238:AB$238)/1000</f>
        <v>0</v>
      </c>
      <c r="G210" s="833">
        <v>25</v>
      </c>
      <c r="H210" s="833"/>
      <c r="I210" s="833"/>
      <c r="J210" s="896"/>
      <c r="K210" s="833"/>
      <c r="L210" s="833"/>
      <c r="M210" s="833"/>
      <c r="N210" s="833">
        <v>1.2</v>
      </c>
      <c r="O210" s="833">
        <v>5</v>
      </c>
      <c r="P210" s="833"/>
      <c r="Q210" s="833">
        <v>3</v>
      </c>
      <c r="R210" s="833"/>
      <c r="S210" s="833"/>
      <c r="T210" s="833"/>
      <c r="U210" s="833"/>
      <c r="V210" s="833"/>
      <c r="W210" s="833">
        <v>190</v>
      </c>
      <c r="X210" s="833"/>
      <c r="Y210" s="833"/>
      <c r="Z210" s="833"/>
      <c r="AA210" s="833"/>
      <c r="AB210" s="833"/>
    </row>
    <row r="211" spans="2:28" ht="18" customHeight="1">
      <c r="B211" s="1227"/>
      <c r="C211" s="915" t="s">
        <v>308</v>
      </c>
      <c r="D211" s="439">
        <v>200</v>
      </c>
      <c r="E211" s="439"/>
      <c r="F211" s="788">
        <f>SUMPRODUCT(G211:AB211,G$238:AB$238)/1000</f>
        <v>0</v>
      </c>
      <c r="G211" s="833"/>
      <c r="H211" s="833">
        <v>4</v>
      </c>
      <c r="I211" s="833"/>
      <c r="J211" s="833"/>
      <c r="K211" s="833"/>
      <c r="L211" s="833"/>
      <c r="M211" s="833"/>
      <c r="N211" s="833"/>
      <c r="O211" s="833"/>
      <c r="P211" s="833"/>
      <c r="Q211" s="833">
        <v>10</v>
      </c>
      <c r="R211" s="833"/>
      <c r="S211" s="833"/>
      <c r="T211" s="833"/>
      <c r="U211" s="833"/>
      <c r="V211" s="833"/>
      <c r="W211" s="833">
        <v>100</v>
      </c>
      <c r="X211" s="833"/>
      <c r="Y211" s="833"/>
      <c r="Z211" s="833"/>
      <c r="AA211" s="833"/>
      <c r="AB211" s="833"/>
    </row>
    <row r="212" spans="2:28" ht="18" customHeight="1">
      <c r="B212" s="1227"/>
      <c r="C212" s="915" t="s">
        <v>971</v>
      </c>
      <c r="D212" s="164">
        <v>125</v>
      </c>
      <c r="E212" s="164"/>
      <c r="F212" s="788">
        <f>SUMPRODUCT(G212:AB212,G$238:AB$238)/1000</f>
        <v>0</v>
      </c>
      <c r="G212" s="833"/>
      <c r="H212" s="833"/>
      <c r="I212" s="940">
        <v>125</v>
      </c>
      <c r="J212" s="833"/>
      <c r="K212" s="833"/>
      <c r="L212" s="833"/>
      <c r="M212" s="833"/>
      <c r="N212" s="833"/>
      <c r="O212" s="833"/>
      <c r="P212" s="833"/>
      <c r="Q212" s="833"/>
      <c r="R212" s="833"/>
      <c r="S212" s="833"/>
      <c r="T212" s="833"/>
      <c r="U212" s="833"/>
      <c r="V212" s="833"/>
      <c r="W212" s="833"/>
      <c r="X212" s="833"/>
      <c r="Y212" s="833"/>
      <c r="Z212" s="833"/>
      <c r="AA212" s="833"/>
      <c r="AB212" s="833"/>
    </row>
    <row r="213" spans="2:28" ht="18" customHeight="1">
      <c r="B213" s="1227"/>
      <c r="C213" s="915" t="s">
        <v>1031</v>
      </c>
      <c r="D213" s="164">
        <v>40</v>
      </c>
      <c r="E213" s="164"/>
      <c r="F213" s="788">
        <f>SUMPRODUCT(G213:AB213,G$238:AB$238)/1000</f>
        <v>0</v>
      </c>
      <c r="G213" s="833"/>
      <c r="H213" s="833"/>
      <c r="I213" s="833"/>
      <c r="J213" s="833"/>
      <c r="K213" s="833"/>
      <c r="L213" s="833"/>
      <c r="M213" s="833"/>
      <c r="N213" s="833"/>
      <c r="O213" s="833"/>
      <c r="P213" s="833"/>
      <c r="Q213" s="833"/>
      <c r="R213" s="833">
        <v>20</v>
      </c>
      <c r="S213" s="833">
        <v>20</v>
      </c>
      <c r="T213" s="833"/>
      <c r="U213" s="833"/>
      <c r="V213" s="833"/>
      <c r="W213" s="833"/>
      <c r="X213" s="833"/>
      <c r="Y213" s="833"/>
      <c r="Z213" s="833"/>
      <c r="AA213" s="833"/>
      <c r="AB213" s="833"/>
    </row>
    <row r="214" spans="2:28" ht="18" customHeight="1">
      <c r="B214" s="1227"/>
      <c r="C214" s="916"/>
      <c r="D214" s="1211"/>
      <c r="E214" s="1211"/>
      <c r="F214" s="803">
        <f>F209+F210+F211+F212+F213</f>
        <v>0</v>
      </c>
      <c r="G214" s="833"/>
      <c r="H214" s="833"/>
      <c r="I214" s="833"/>
      <c r="J214" s="833"/>
      <c r="K214" s="833"/>
      <c r="L214" s="833"/>
      <c r="M214" s="833"/>
      <c r="N214" s="833"/>
      <c r="O214" s="833"/>
      <c r="P214" s="833"/>
      <c r="Q214" s="833"/>
      <c r="R214" s="833"/>
      <c r="S214" s="833"/>
      <c r="T214" s="833"/>
      <c r="U214" s="833"/>
      <c r="V214" s="833"/>
      <c r="W214" s="833"/>
      <c r="X214" s="833"/>
      <c r="Y214" s="833"/>
      <c r="Z214" s="833"/>
      <c r="AA214" s="833"/>
      <c r="AB214" s="833"/>
    </row>
    <row r="215" spans="2:28" ht="27.75" customHeight="1">
      <c r="B215" s="1227"/>
      <c r="C215" s="914"/>
      <c r="D215" s="935"/>
      <c r="E215" s="164"/>
      <c r="F215" s="788">
        <f>SUMPRODUCT(G215:AB215,G$238:AB$238)/1000</f>
        <v>0</v>
      </c>
      <c r="G215" s="833"/>
      <c r="H215" s="833"/>
      <c r="I215" s="833"/>
      <c r="J215" s="833"/>
      <c r="K215" s="833"/>
      <c r="L215" s="833"/>
      <c r="M215" s="833"/>
      <c r="N215" s="833"/>
      <c r="O215" s="833"/>
      <c r="P215" s="833"/>
      <c r="Q215" s="833"/>
      <c r="R215" s="833"/>
      <c r="S215" s="833"/>
      <c r="T215" s="833"/>
      <c r="U215" s="833"/>
      <c r="V215" s="833"/>
      <c r="W215" s="833"/>
      <c r="X215" s="833"/>
      <c r="Y215" s="833"/>
      <c r="Z215" s="833"/>
      <c r="AA215" s="833"/>
      <c r="AB215" s="833"/>
    </row>
    <row r="216" spans="2:28" ht="18" customHeight="1">
      <c r="B216" s="1227"/>
      <c r="C216" s="914"/>
      <c r="D216" s="165"/>
      <c r="E216" s="165"/>
      <c r="F216" s="788">
        <f>SUMPRODUCT(G216:AB216,G$238:AB$238)/1000</f>
        <v>0</v>
      </c>
      <c r="G216" s="833"/>
      <c r="H216" s="833"/>
      <c r="I216" s="833"/>
      <c r="J216" s="833"/>
      <c r="K216" s="833"/>
      <c r="L216" s="833"/>
      <c r="M216" s="833"/>
      <c r="N216" s="833"/>
      <c r="O216" s="833"/>
      <c r="P216" s="833"/>
      <c r="Q216" s="833"/>
      <c r="R216" s="833"/>
      <c r="S216" s="833"/>
      <c r="T216" s="833"/>
      <c r="U216" s="833"/>
      <c r="V216" s="833"/>
      <c r="W216" s="833"/>
      <c r="X216" s="833"/>
      <c r="Y216" s="833"/>
      <c r="Z216" s="833"/>
      <c r="AA216" s="833"/>
      <c r="AB216" s="833"/>
    </row>
    <row r="217" spans="2:28" ht="18" customHeight="1">
      <c r="B217" s="1227"/>
      <c r="C217" s="914"/>
      <c r="D217" s="164"/>
      <c r="E217" s="164"/>
      <c r="F217" s="788">
        <f>SUMPRODUCT(G217:AB217,G$238:AB$238)/1000</f>
        <v>0</v>
      </c>
      <c r="G217" s="886"/>
      <c r="H217" s="886"/>
      <c r="I217" s="886"/>
      <c r="J217" s="886"/>
      <c r="K217" s="886"/>
      <c r="L217" s="886"/>
      <c r="M217" s="886"/>
      <c r="N217" s="886"/>
      <c r="O217" s="886"/>
      <c r="P217" s="886"/>
      <c r="Q217" s="886"/>
      <c r="R217" s="886"/>
      <c r="S217" s="886"/>
      <c r="T217" s="886"/>
      <c r="U217" s="886"/>
      <c r="V217" s="886"/>
      <c r="W217" s="886"/>
      <c r="X217" s="886"/>
      <c r="Y217" s="886"/>
      <c r="Z217" s="886"/>
      <c r="AA217" s="886"/>
      <c r="AB217" s="886"/>
    </row>
    <row r="218" spans="2:28" ht="24" customHeight="1" hidden="1">
      <c r="B218" s="1206" t="s">
        <v>186</v>
      </c>
      <c r="C218" s="1207"/>
      <c r="D218" s="794"/>
      <c r="E218" s="794"/>
      <c r="F218" s="803">
        <f>SUM(F209:F217)</f>
        <v>0</v>
      </c>
      <c r="G218" s="891">
        <f aca="true" t="shared" si="36" ref="G218:AB218">SUM(G208:G217)</f>
        <v>25</v>
      </c>
      <c r="H218" s="891">
        <f t="shared" si="36"/>
        <v>4</v>
      </c>
      <c r="I218" s="891">
        <f t="shared" si="36"/>
        <v>125</v>
      </c>
      <c r="J218" s="891">
        <f t="shared" si="36"/>
        <v>0</v>
      </c>
      <c r="K218" s="891">
        <f t="shared" si="36"/>
        <v>0</v>
      </c>
      <c r="L218" s="891">
        <f t="shared" si="36"/>
        <v>0</v>
      </c>
      <c r="M218" s="891">
        <f t="shared" si="36"/>
        <v>0</v>
      </c>
      <c r="N218" s="891">
        <f t="shared" si="36"/>
        <v>1.2</v>
      </c>
      <c r="O218" s="891">
        <f t="shared" si="36"/>
        <v>5</v>
      </c>
      <c r="P218" s="891">
        <f t="shared" si="36"/>
        <v>0</v>
      </c>
      <c r="Q218" s="891">
        <f t="shared" si="36"/>
        <v>13</v>
      </c>
      <c r="R218" s="891">
        <f t="shared" si="36"/>
        <v>20</v>
      </c>
      <c r="S218" s="891">
        <f t="shared" si="36"/>
        <v>20</v>
      </c>
      <c r="T218" s="891">
        <f t="shared" si="36"/>
        <v>0</v>
      </c>
      <c r="U218" s="891">
        <f t="shared" si="36"/>
        <v>0</v>
      </c>
      <c r="V218" s="891">
        <f t="shared" si="36"/>
        <v>0</v>
      </c>
      <c r="W218" s="891">
        <f t="shared" si="36"/>
        <v>290</v>
      </c>
      <c r="X218" s="891">
        <f t="shared" si="36"/>
        <v>0</v>
      </c>
      <c r="Y218" s="891">
        <f t="shared" si="36"/>
        <v>40</v>
      </c>
      <c r="Z218" s="891"/>
      <c r="AA218" s="891"/>
      <c r="AB218" s="891">
        <f t="shared" si="36"/>
        <v>0</v>
      </c>
    </row>
    <row r="219" spans="2:28" s="860" customFormat="1" ht="21" customHeight="1">
      <c r="B219" s="1196"/>
      <c r="C219" s="1197"/>
      <c r="D219" s="1257">
        <f>E215*F215+E216*F216+E217*F217</f>
        <v>0</v>
      </c>
      <c r="E219" s="1257"/>
      <c r="F219" s="803">
        <f>F215+F216+F217</f>
        <v>0</v>
      </c>
      <c r="G219" s="937">
        <f>SUMPRODUCT(G209:G217,$E$209:$E$217)/1000</f>
        <v>0</v>
      </c>
      <c r="H219" s="892">
        <f aca="true" t="shared" si="37" ref="H219:AB219">SUMPRODUCT(H209:H217,$E$209:$E$217)/1000</f>
        <v>0</v>
      </c>
      <c r="I219" s="892">
        <f t="shared" si="37"/>
        <v>0</v>
      </c>
      <c r="J219" s="937">
        <f t="shared" si="37"/>
        <v>0</v>
      </c>
      <c r="K219" s="892">
        <f t="shared" si="37"/>
        <v>0</v>
      </c>
      <c r="L219" s="892">
        <f t="shared" si="37"/>
        <v>0</v>
      </c>
      <c r="M219" s="892">
        <f t="shared" si="37"/>
        <v>0</v>
      </c>
      <c r="N219" s="892">
        <f t="shared" si="37"/>
        <v>0</v>
      </c>
      <c r="O219" s="892">
        <f t="shared" si="37"/>
        <v>0</v>
      </c>
      <c r="P219" s="892">
        <f t="shared" si="37"/>
        <v>0</v>
      </c>
      <c r="Q219" s="892">
        <f t="shared" si="37"/>
        <v>0</v>
      </c>
      <c r="R219" s="892">
        <f t="shared" si="37"/>
        <v>0</v>
      </c>
      <c r="S219" s="892">
        <f t="shared" si="37"/>
        <v>0</v>
      </c>
      <c r="T219" s="892">
        <f t="shared" si="37"/>
        <v>0</v>
      </c>
      <c r="U219" s="892">
        <f t="shared" si="37"/>
        <v>0</v>
      </c>
      <c r="V219" s="892">
        <f t="shared" si="37"/>
        <v>0</v>
      </c>
      <c r="W219" s="892">
        <f t="shared" si="37"/>
        <v>0</v>
      </c>
      <c r="X219" s="892">
        <f t="shared" si="37"/>
        <v>0</v>
      </c>
      <c r="Y219" s="892">
        <f t="shared" si="37"/>
        <v>0</v>
      </c>
      <c r="Z219" s="892">
        <f t="shared" si="37"/>
        <v>0</v>
      </c>
      <c r="AA219" s="892">
        <f t="shared" si="37"/>
        <v>0</v>
      </c>
      <c r="AB219" s="892">
        <f t="shared" si="37"/>
        <v>0</v>
      </c>
    </row>
    <row r="220" spans="2:28" ht="24" customHeight="1">
      <c r="B220" s="1208" t="s">
        <v>956</v>
      </c>
      <c r="C220" s="1210" t="s">
        <v>677</v>
      </c>
      <c r="D220" s="1210"/>
      <c r="E220" s="876"/>
      <c r="F220" s="803">
        <f>F214+F219</f>
        <v>0</v>
      </c>
      <c r="G220" s="832"/>
      <c r="H220" s="832"/>
      <c r="I220" s="832"/>
      <c r="J220" s="832"/>
      <c r="K220" s="832"/>
      <c r="L220" s="832"/>
      <c r="M220" s="832"/>
      <c r="N220" s="832"/>
      <c r="O220" s="832"/>
      <c r="P220" s="832"/>
      <c r="Q220" s="832"/>
      <c r="R220" s="832"/>
      <c r="S220" s="832"/>
      <c r="T220" s="832"/>
      <c r="U220" s="832"/>
      <c r="V220" s="832"/>
      <c r="W220" s="832"/>
      <c r="X220" s="832"/>
      <c r="Y220" s="832"/>
      <c r="Z220" s="832"/>
      <c r="AA220" s="832"/>
      <c r="AB220" s="832"/>
    </row>
    <row r="221" spans="2:28" ht="30" customHeight="1">
      <c r="B221" s="1209"/>
      <c r="C221" s="914" t="s">
        <v>700</v>
      </c>
      <c r="D221" s="164">
        <v>60</v>
      </c>
      <c r="E221" s="164"/>
      <c r="F221" s="788">
        <f>SUMPRODUCT(G221:AB221,G$238:AB$238)/1000</f>
        <v>0</v>
      </c>
      <c r="G221" s="940"/>
      <c r="H221" s="833"/>
      <c r="I221" s="833"/>
      <c r="J221" s="833"/>
      <c r="K221" s="833"/>
      <c r="L221" s="833"/>
      <c r="M221" s="833"/>
      <c r="N221" s="833"/>
      <c r="O221" s="833"/>
      <c r="P221" s="833"/>
      <c r="Q221" s="833"/>
      <c r="R221" s="833"/>
      <c r="S221" s="833"/>
      <c r="T221" s="833"/>
      <c r="U221" s="833"/>
      <c r="V221" s="833"/>
      <c r="W221" s="833"/>
      <c r="X221" s="833"/>
      <c r="Y221" s="833"/>
      <c r="Z221" s="833">
        <v>60</v>
      </c>
      <c r="AA221" s="833"/>
      <c r="AB221" s="833"/>
    </row>
    <row r="222" spans="2:28" ht="18" customHeight="1" hidden="1">
      <c r="B222" s="1209"/>
      <c r="C222" s="914"/>
      <c r="D222" s="164"/>
      <c r="E222" s="164"/>
      <c r="F222" s="788"/>
      <c r="G222" s="833"/>
      <c r="H222" s="833"/>
      <c r="I222" s="833"/>
      <c r="J222" s="833"/>
      <c r="K222" s="833"/>
      <c r="L222" s="833"/>
      <c r="M222" s="833"/>
      <c r="N222" s="833"/>
      <c r="O222" s="833"/>
      <c r="P222" s="833"/>
      <c r="Q222" s="833"/>
      <c r="R222" s="833"/>
      <c r="S222" s="833"/>
      <c r="T222" s="833"/>
      <c r="U222" s="833"/>
      <c r="V222" s="833"/>
      <c r="W222" s="833"/>
      <c r="X222" s="833"/>
      <c r="Y222" s="833"/>
      <c r="Z222" s="833"/>
      <c r="AA222" s="833"/>
      <c r="AB222" s="833">
        <f>AB221*$E$221</f>
        <v>0</v>
      </c>
    </row>
    <row r="223" spans="2:28" ht="18" customHeight="1">
      <c r="B223" s="1209"/>
      <c r="C223" s="915" t="s">
        <v>970</v>
      </c>
      <c r="D223" s="710" t="s">
        <v>398</v>
      </c>
      <c r="E223" s="710"/>
      <c r="F223" s="788">
        <f>SUMPRODUCT(G223:AB223,G$238:AB$238)/1000</f>
        <v>0</v>
      </c>
      <c r="G223" s="833">
        <v>25</v>
      </c>
      <c r="H223" s="833"/>
      <c r="I223" s="833"/>
      <c r="J223" s="896"/>
      <c r="K223" s="833"/>
      <c r="L223" s="833"/>
      <c r="M223" s="833"/>
      <c r="N223" s="833">
        <v>1.2</v>
      </c>
      <c r="O223" s="833">
        <v>5</v>
      </c>
      <c r="P223" s="833"/>
      <c r="Q223" s="833">
        <v>3</v>
      </c>
      <c r="R223" s="833"/>
      <c r="S223" s="833"/>
      <c r="T223" s="833"/>
      <c r="U223" s="833"/>
      <c r="V223" s="833"/>
      <c r="W223" s="833">
        <v>190</v>
      </c>
      <c r="X223" s="833"/>
      <c r="Y223" s="833"/>
      <c r="Z223" s="833"/>
      <c r="AA223" s="833"/>
      <c r="AB223" s="833"/>
    </row>
    <row r="224" spans="2:28" ht="18" customHeight="1" hidden="1">
      <c r="B224" s="1209"/>
      <c r="C224" s="915"/>
      <c r="D224" s="710"/>
      <c r="E224" s="710"/>
      <c r="F224" s="788"/>
      <c r="G224" s="833"/>
      <c r="H224" s="833"/>
      <c r="I224" s="833"/>
      <c r="J224" s="833"/>
      <c r="K224" s="833"/>
      <c r="L224" s="833"/>
      <c r="M224" s="833"/>
      <c r="N224" s="833"/>
      <c r="O224" s="833"/>
      <c r="P224" s="833"/>
      <c r="Q224" s="833"/>
      <c r="R224" s="833"/>
      <c r="S224" s="833"/>
      <c r="T224" s="833"/>
      <c r="U224" s="833"/>
      <c r="V224" s="833"/>
      <c r="W224" s="833"/>
      <c r="X224" s="833"/>
      <c r="Y224" s="833"/>
      <c r="Z224" s="833"/>
      <c r="AA224" s="833"/>
      <c r="AB224" s="833">
        <f>AB223*$E$223</f>
        <v>0</v>
      </c>
    </row>
    <row r="225" spans="2:28" ht="18" customHeight="1">
      <c r="B225" s="1209"/>
      <c r="C225" s="915" t="s">
        <v>308</v>
      </c>
      <c r="D225" s="439">
        <v>200</v>
      </c>
      <c r="E225" s="439"/>
      <c r="F225" s="788">
        <f>SUMPRODUCT(G225:AB225,G$238:AB$238)/1000</f>
        <v>0</v>
      </c>
      <c r="G225" s="833"/>
      <c r="H225" s="833">
        <v>4</v>
      </c>
      <c r="I225" s="833"/>
      <c r="J225" s="833"/>
      <c r="K225" s="833"/>
      <c r="L225" s="833"/>
      <c r="M225" s="833"/>
      <c r="N225" s="833"/>
      <c r="O225" s="833"/>
      <c r="P225" s="833"/>
      <c r="Q225" s="833">
        <v>10</v>
      </c>
      <c r="R225" s="833"/>
      <c r="S225" s="833"/>
      <c r="T225" s="833"/>
      <c r="U225" s="833"/>
      <c r="V225" s="833"/>
      <c r="W225" s="833">
        <v>100</v>
      </c>
      <c r="X225" s="833"/>
      <c r="Y225" s="833"/>
      <c r="Z225" s="833"/>
      <c r="AA225" s="833"/>
      <c r="AB225" s="833"/>
    </row>
    <row r="226" spans="2:28" ht="18" customHeight="1" hidden="1">
      <c r="B226" s="1209"/>
      <c r="C226" s="915"/>
      <c r="D226" s="439"/>
      <c r="E226" s="439"/>
      <c r="F226" s="788"/>
      <c r="G226" s="833"/>
      <c r="H226" s="833"/>
      <c r="I226" s="833"/>
      <c r="J226" s="833"/>
      <c r="K226" s="833"/>
      <c r="L226" s="833"/>
      <c r="M226" s="833"/>
      <c r="N226" s="833"/>
      <c r="O226" s="833"/>
      <c r="P226" s="833"/>
      <c r="Q226" s="833"/>
      <c r="R226" s="833"/>
      <c r="S226" s="833"/>
      <c r="T226" s="833"/>
      <c r="U226" s="833"/>
      <c r="V226" s="833"/>
      <c r="W226" s="833"/>
      <c r="X226" s="833"/>
      <c r="Y226" s="833"/>
      <c r="Z226" s="833"/>
      <c r="AA226" s="833"/>
      <c r="AB226" s="833">
        <f>AB225*$E$225</f>
        <v>0</v>
      </c>
    </row>
    <row r="227" spans="2:28" ht="18" customHeight="1">
      <c r="B227" s="1209"/>
      <c r="C227" s="915" t="s">
        <v>1033</v>
      </c>
      <c r="D227" s="164">
        <v>40</v>
      </c>
      <c r="E227" s="164"/>
      <c r="F227" s="788">
        <f>SUMPRODUCT(G227:AB227,G$238:AB$238)/1000</f>
        <v>0</v>
      </c>
      <c r="G227" s="833"/>
      <c r="H227" s="833"/>
      <c r="I227" s="833"/>
      <c r="J227" s="833"/>
      <c r="K227" s="833"/>
      <c r="L227" s="833"/>
      <c r="M227" s="833"/>
      <c r="N227" s="833"/>
      <c r="O227" s="833"/>
      <c r="P227" s="833"/>
      <c r="Q227" s="833"/>
      <c r="R227" s="833">
        <v>20</v>
      </c>
      <c r="S227" s="833">
        <v>20</v>
      </c>
      <c r="T227" s="833"/>
      <c r="U227" s="833"/>
      <c r="V227" s="833"/>
      <c r="W227" s="833"/>
      <c r="X227" s="833"/>
      <c r="Y227" s="833"/>
      <c r="Z227" s="833"/>
      <c r="AA227" s="833"/>
      <c r="AB227" s="833"/>
    </row>
    <row r="228" spans="2:28" ht="18" customHeight="1" hidden="1">
      <c r="B228" s="1209"/>
      <c r="C228" s="915"/>
      <c r="D228" s="164"/>
      <c r="E228" s="164"/>
      <c r="F228" s="788"/>
      <c r="G228" s="833"/>
      <c r="H228" s="833"/>
      <c r="I228" s="833"/>
      <c r="J228" s="833"/>
      <c r="K228" s="833"/>
      <c r="L228" s="833"/>
      <c r="M228" s="833"/>
      <c r="N228" s="833"/>
      <c r="O228" s="833"/>
      <c r="P228" s="833"/>
      <c r="Q228" s="833"/>
      <c r="R228" s="833"/>
      <c r="S228" s="833"/>
      <c r="T228" s="833"/>
      <c r="U228" s="833"/>
      <c r="V228" s="833"/>
      <c r="W228" s="833"/>
      <c r="X228" s="833"/>
      <c r="Y228" s="833"/>
      <c r="Z228" s="833"/>
      <c r="AA228" s="833"/>
      <c r="AB228" s="833">
        <f>AB227*$E$228</f>
        <v>0</v>
      </c>
    </row>
    <row r="229" spans="2:28" ht="18" customHeight="1">
      <c r="B229" s="1209"/>
      <c r="C229" s="915" t="s">
        <v>971</v>
      </c>
      <c r="D229" s="164">
        <v>125</v>
      </c>
      <c r="E229" s="164"/>
      <c r="F229" s="788">
        <f>SUMPRODUCT(G229:AB229,G$238:AB$238)/1000</f>
        <v>0</v>
      </c>
      <c r="G229" s="833"/>
      <c r="H229" s="833"/>
      <c r="I229" s="940">
        <v>125</v>
      </c>
      <c r="J229" s="833"/>
      <c r="K229" s="833"/>
      <c r="L229" s="833"/>
      <c r="M229" s="833"/>
      <c r="N229" s="833"/>
      <c r="O229" s="833"/>
      <c r="P229" s="833"/>
      <c r="Q229" s="833"/>
      <c r="R229" s="833"/>
      <c r="S229" s="833"/>
      <c r="T229" s="833"/>
      <c r="U229" s="833"/>
      <c r="V229" s="833"/>
      <c r="W229" s="833"/>
      <c r="X229" s="833"/>
      <c r="Y229" s="833"/>
      <c r="Z229" s="833"/>
      <c r="AA229" s="833"/>
      <c r="AB229" s="833"/>
    </row>
    <row r="230" spans="2:28" ht="18" customHeight="1" hidden="1">
      <c r="B230" s="1209"/>
      <c r="C230" s="915"/>
      <c r="D230" s="164"/>
      <c r="E230" s="164"/>
      <c r="F230" s="788"/>
      <c r="G230" s="833"/>
      <c r="H230" s="833"/>
      <c r="I230" s="833"/>
      <c r="J230" s="833"/>
      <c r="K230" s="833"/>
      <c r="L230" s="833"/>
      <c r="M230" s="833"/>
      <c r="N230" s="833"/>
      <c r="O230" s="833"/>
      <c r="P230" s="833"/>
      <c r="Q230" s="833"/>
      <c r="R230" s="833"/>
      <c r="S230" s="833"/>
      <c r="T230" s="833"/>
      <c r="U230" s="833"/>
      <c r="V230" s="833"/>
      <c r="W230" s="833"/>
      <c r="X230" s="833"/>
      <c r="Y230" s="833"/>
      <c r="Z230" s="833"/>
      <c r="AA230" s="833"/>
      <c r="AB230" s="833">
        <f>AB229*$E$229</f>
        <v>0</v>
      </c>
    </row>
    <row r="231" spans="2:28" ht="18" customHeight="1">
      <c r="B231" s="1209"/>
      <c r="C231" s="916"/>
      <c r="D231" s="1204">
        <f>SUMPRODUCT(F221:F229,E221:E229)</f>
        <v>0</v>
      </c>
      <c r="E231" s="1205"/>
      <c r="F231" s="803">
        <f>F221+F223+F225+F227+F229</f>
        <v>0</v>
      </c>
      <c r="G231" s="833"/>
      <c r="H231" s="833"/>
      <c r="I231" s="833"/>
      <c r="J231" s="833"/>
      <c r="K231" s="833"/>
      <c r="L231" s="833"/>
      <c r="M231" s="833"/>
      <c r="N231" s="833"/>
      <c r="O231" s="833"/>
      <c r="P231" s="833"/>
      <c r="Q231" s="833"/>
      <c r="R231" s="833"/>
      <c r="S231" s="833"/>
      <c r="T231" s="833"/>
      <c r="U231" s="833"/>
      <c r="V231" s="833"/>
      <c r="W231" s="833"/>
      <c r="X231" s="833"/>
      <c r="Y231" s="833"/>
      <c r="Z231" s="833"/>
      <c r="AA231" s="833"/>
      <c r="AB231" s="833"/>
    </row>
    <row r="232" spans="2:28" ht="30.75" customHeight="1">
      <c r="B232" s="1209"/>
      <c r="C232" s="914"/>
      <c r="D232" s="164"/>
      <c r="E232" s="164"/>
      <c r="F232" s="788">
        <f>SUMPRODUCT(G232:AB232,G$238:AB$238)/1000</f>
        <v>0</v>
      </c>
      <c r="G232" s="833"/>
      <c r="H232" s="833"/>
      <c r="I232" s="833"/>
      <c r="J232" s="833"/>
      <c r="K232" s="833"/>
      <c r="L232" s="833"/>
      <c r="M232" s="833"/>
      <c r="N232" s="833"/>
      <c r="O232" s="833"/>
      <c r="P232" s="833"/>
      <c r="Q232" s="833"/>
      <c r="R232" s="833"/>
      <c r="S232" s="833"/>
      <c r="T232" s="833"/>
      <c r="U232" s="833"/>
      <c r="V232" s="833"/>
      <c r="W232" s="833"/>
      <c r="X232" s="833"/>
      <c r="Y232" s="833"/>
      <c r="Z232" s="833"/>
      <c r="AA232" s="833"/>
      <c r="AB232" s="833"/>
    </row>
    <row r="233" spans="2:28" ht="18" customHeight="1">
      <c r="B233" s="1209"/>
      <c r="C233" s="914"/>
      <c r="D233" s="165"/>
      <c r="E233" s="165"/>
      <c r="F233" s="788"/>
      <c r="G233" s="833"/>
      <c r="H233" s="833"/>
      <c r="I233" s="833"/>
      <c r="J233" s="833"/>
      <c r="K233" s="833"/>
      <c r="L233" s="833"/>
      <c r="M233" s="833"/>
      <c r="N233" s="833"/>
      <c r="O233" s="833"/>
      <c r="P233" s="833"/>
      <c r="Q233" s="833"/>
      <c r="R233" s="833"/>
      <c r="S233" s="833"/>
      <c r="T233" s="833"/>
      <c r="U233" s="833"/>
      <c r="V233" s="833"/>
      <c r="W233" s="833"/>
      <c r="X233" s="833"/>
      <c r="Y233" s="833"/>
      <c r="Z233" s="833"/>
      <c r="AA233" s="833"/>
      <c r="AB233" s="833"/>
    </row>
    <row r="234" spans="2:28" ht="18" customHeight="1">
      <c r="B234" s="1209"/>
      <c r="C234" s="914"/>
      <c r="D234" s="164"/>
      <c r="E234" s="164"/>
      <c r="F234" s="788">
        <f>SUMPRODUCT(G234:AB234,G$238:AB$238)/1000</f>
        <v>0</v>
      </c>
      <c r="G234" s="833"/>
      <c r="H234" s="833"/>
      <c r="I234" s="833"/>
      <c r="J234" s="833"/>
      <c r="K234" s="833"/>
      <c r="L234" s="833"/>
      <c r="M234" s="833"/>
      <c r="N234" s="833"/>
      <c r="O234" s="833"/>
      <c r="P234" s="833"/>
      <c r="Q234" s="833"/>
      <c r="R234" s="833"/>
      <c r="S234" s="833"/>
      <c r="T234" s="833"/>
      <c r="U234" s="833"/>
      <c r="V234" s="833"/>
      <c r="W234" s="833"/>
      <c r="X234" s="833"/>
      <c r="Y234" s="833"/>
      <c r="Z234" s="833"/>
      <c r="AA234" s="833"/>
      <c r="AB234" s="833"/>
    </row>
    <row r="235" spans="2:28" ht="18" customHeight="1" hidden="1">
      <c r="B235" s="1206" t="s">
        <v>189</v>
      </c>
      <c r="C235" s="1207"/>
      <c r="D235" s="794"/>
      <c r="E235" s="794"/>
      <c r="F235" s="803">
        <f>SUM(F221:F234)</f>
        <v>0</v>
      </c>
      <c r="G235" s="833">
        <f aca="true" t="shared" si="38" ref="G235:Y235">G221+G223+G225+G227+G229+G231+G232+G233+G234</f>
        <v>25</v>
      </c>
      <c r="H235" s="833">
        <f t="shared" si="38"/>
        <v>4</v>
      </c>
      <c r="I235" s="833">
        <f t="shared" si="38"/>
        <v>125</v>
      </c>
      <c r="J235" s="833">
        <f t="shared" si="38"/>
        <v>0</v>
      </c>
      <c r="K235" s="833">
        <f t="shared" si="38"/>
        <v>0</v>
      </c>
      <c r="L235" s="833">
        <f t="shared" si="38"/>
        <v>0</v>
      </c>
      <c r="M235" s="833">
        <f t="shared" si="38"/>
        <v>0</v>
      </c>
      <c r="N235" s="833">
        <f t="shared" si="38"/>
        <v>1.2</v>
      </c>
      <c r="O235" s="833">
        <f t="shared" si="38"/>
        <v>5</v>
      </c>
      <c r="P235" s="833">
        <f t="shared" si="38"/>
        <v>0</v>
      </c>
      <c r="Q235" s="833">
        <f t="shared" si="38"/>
        <v>13</v>
      </c>
      <c r="R235" s="833">
        <f t="shared" si="38"/>
        <v>20</v>
      </c>
      <c r="S235" s="833">
        <f t="shared" si="38"/>
        <v>20</v>
      </c>
      <c r="T235" s="833">
        <f t="shared" si="38"/>
        <v>0</v>
      </c>
      <c r="U235" s="833">
        <f t="shared" si="38"/>
        <v>0</v>
      </c>
      <c r="V235" s="833">
        <f t="shared" si="38"/>
        <v>0</v>
      </c>
      <c r="W235" s="833">
        <f t="shared" si="38"/>
        <v>290</v>
      </c>
      <c r="X235" s="833">
        <f t="shared" si="38"/>
        <v>0</v>
      </c>
      <c r="Y235" s="833">
        <f t="shared" si="38"/>
        <v>0</v>
      </c>
      <c r="Z235" s="833"/>
      <c r="AA235" s="833"/>
      <c r="AB235" s="833">
        <f>AB221+AB223+AB225+AB227+AB229+AB231+AB232+AB233+AB234</f>
        <v>0</v>
      </c>
    </row>
    <row r="236" spans="2:28" s="860" customFormat="1" ht="18" customHeight="1">
      <c r="B236" s="1196" t="s">
        <v>806</v>
      </c>
      <c r="C236" s="1197"/>
      <c r="D236" s="1198">
        <f>E232*F232+E233*F233+E234*F234</f>
        <v>0</v>
      </c>
      <c r="E236" s="1199"/>
      <c r="F236" s="803">
        <f>F232+F233+F234</f>
        <v>0</v>
      </c>
      <c r="G236" s="880">
        <f aca="true" t="shared" si="39" ref="G236:AB236">SUMPRODUCT(G221:G234,$E$221:$E$234)/1000</f>
        <v>0</v>
      </c>
      <c r="H236" s="880">
        <f t="shared" si="39"/>
        <v>0</v>
      </c>
      <c r="I236" s="880">
        <f t="shared" si="39"/>
        <v>0</v>
      </c>
      <c r="J236" s="880">
        <f t="shared" si="39"/>
        <v>0</v>
      </c>
      <c r="K236" s="880">
        <f t="shared" si="39"/>
        <v>0</v>
      </c>
      <c r="L236" s="880">
        <f t="shared" si="39"/>
        <v>0</v>
      </c>
      <c r="M236" s="880">
        <f t="shared" si="39"/>
        <v>0</v>
      </c>
      <c r="N236" s="880">
        <f t="shared" si="39"/>
        <v>0</v>
      </c>
      <c r="O236" s="880">
        <f t="shared" si="39"/>
        <v>0</v>
      </c>
      <c r="P236" s="880">
        <f t="shared" si="39"/>
        <v>0</v>
      </c>
      <c r="Q236" s="880">
        <f t="shared" si="39"/>
        <v>0</v>
      </c>
      <c r="R236" s="880">
        <f t="shared" si="39"/>
        <v>0</v>
      </c>
      <c r="S236" s="880">
        <f t="shared" si="39"/>
        <v>0</v>
      </c>
      <c r="T236" s="880">
        <f t="shared" si="39"/>
        <v>0</v>
      </c>
      <c r="U236" s="880">
        <f t="shared" si="39"/>
        <v>0</v>
      </c>
      <c r="V236" s="880">
        <f t="shared" si="39"/>
        <v>0</v>
      </c>
      <c r="W236" s="880">
        <f t="shared" si="39"/>
        <v>0</v>
      </c>
      <c r="X236" s="880">
        <f t="shared" si="39"/>
        <v>0</v>
      </c>
      <c r="Y236" s="880">
        <f t="shared" si="39"/>
        <v>0</v>
      </c>
      <c r="Z236" s="880">
        <f t="shared" si="39"/>
        <v>0</v>
      </c>
      <c r="AA236" s="880">
        <f t="shared" si="39"/>
        <v>0</v>
      </c>
      <c r="AB236" s="880">
        <f t="shared" si="39"/>
        <v>0</v>
      </c>
    </row>
    <row r="237" spans="2:28" s="860" customFormat="1" ht="18" customHeight="1">
      <c r="B237" s="1196" t="s">
        <v>807</v>
      </c>
      <c r="C237" s="1197"/>
      <c r="D237" s="852"/>
      <c r="E237" s="852"/>
      <c r="F237" s="803">
        <f>F231+F236</f>
        <v>0</v>
      </c>
      <c r="G237" s="880">
        <f aca="true" t="shared" si="40" ref="G237:AB237">G219+G236</f>
        <v>0</v>
      </c>
      <c r="H237" s="880">
        <f t="shared" si="40"/>
        <v>0</v>
      </c>
      <c r="I237" s="880">
        <f t="shared" si="40"/>
        <v>0</v>
      </c>
      <c r="J237" s="880">
        <f t="shared" si="40"/>
        <v>0</v>
      </c>
      <c r="K237" s="880">
        <f t="shared" si="40"/>
        <v>0</v>
      </c>
      <c r="L237" s="880">
        <f t="shared" si="40"/>
        <v>0</v>
      </c>
      <c r="M237" s="880">
        <f t="shared" si="40"/>
        <v>0</v>
      </c>
      <c r="N237" s="880">
        <f t="shared" si="40"/>
        <v>0</v>
      </c>
      <c r="O237" s="880">
        <f t="shared" si="40"/>
        <v>0</v>
      </c>
      <c r="P237" s="880">
        <f t="shared" si="40"/>
        <v>0</v>
      </c>
      <c r="Q237" s="880">
        <f t="shared" si="40"/>
        <v>0</v>
      </c>
      <c r="R237" s="880">
        <f t="shared" si="40"/>
        <v>0</v>
      </c>
      <c r="S237" s="880">
        <f t="shared" si="40"/>
        <v>0</v>
      </c>
      <c r="T237" s="880">
        <f t="shared" si="40"/>
        <v>0</v>
      </c>
      <c r="U237" s="880">
        <f t="shared" si="40"/>
        <v>0</v>
      </c>
      <c r="V237" s="880">
        <f t="shared" si="40"/>
        <v>0</v>
      </c>
      <c r="W237" s="880">
        <f t="shared" si="40"/>
        <v>0</v>
      </c>
      <c r="X237" s="880">
        <f t="shared" si="40"/>
        <v>0</v>
      </c>
      <c r="Y237" s="880">
        <f t="shared" si="40"/>
        <v>0</v>
      </c>
      <c r="Z237" s="880">
        <f t="shared" si="40"/>
        <v>0</v>
      </c>
      <c r="AA237" s="880">
        <f t="shared" si="40"/>
        <v>0</v>
      </c>
      <c r="AB237" s="880">
        <f t="shared" si="40"/>
        <v>0</v>
      </c>
    </row>
    <row r="238" spans="2:28" s="860" customFormat="1" ht="42" customHeight="1">
      <c r="B238" s="1200" t="s">
        <v>267</v>
      </c>
      <c r="C238" s="1201"/>
      <c r="D238" s="852"/>
      <c r="E238" s="852"/>
      <c r="F238" s="855"/>
      <c r="G238" s="856"/>
      <c r="H238" s="856"/>
      <c r="I238" s="856"/>
      <c r="J238" s="856"/>
      <c r="K238" s="856"/>
      <c r="L238" s="856"/>
      <c r="M238" s="856"/>
      <c r="N238" s="856"/>
      <c r="O238" s="856"/>
      <c r="P238" s="856"/>
      <c r="Q238" s="856"/>
      <c r="R238" s="856"/>
      <c r="S238" s="856"/>
      <c r="T238" s="856"/>
      <c r="U238" s="856"/>
      <c r="V238" s="856"/>
      <c r="W238" s="856"/>
      <c r="X238" s="856"/>
      <c r="Y238" s="856"/>
      <c r="Z238" s="856"/>
      <c r="AA238" s="856"/>
      <c r="AB238" s="856"/>
    </row>
    <row r="239" spans="2:28" s="860" customFormat="1" ht="60.75" customHeight="1">
      <c r="B239" s="1200" t="s">
        <v>808</v>
      </c>
      <c r="C239" s="1201"/>
      <c r="D239" s="852"/>
      <c r="E239" s="852"/>
      <c r="F239" s="883">
        <f>SUM(G239:AB239)</f>
        <v>0</v>
      </c>
      <c r="G239" s="883">
        <f>G237*G238</f>
        <v>0</v>
      </c>
      <c r="H239" s="883">
        <f aca="true" t="shared" si="41" ref="H239:AB239">H237*H238</f>
        <v>0</v>
      </c>
      <c r="I239" s="883">
        <f>I237*I238</f>
        <v>0</v>
      </c>
      <c r="J239" s="883">
        <f t="shared" si="41"/>
        <v>0</v>
      </c>
      <c r="K239" s="883">
        <f t="shared" si="41"/>
        <v>0</v>
      </c>
      <c r="L239" s="883">
        <f t="shared" si="41"/>
        <v>0</v>
      </c>
      <c r="M239" s="883">
        <f t="shared" si="41"/>
        <v>0</v>
      </c>
      <c r="N239" s="883">
        <f t="shared" si="41"/>
        <v>0</v>
      </c>
      <c r="O239" s="883">
        <f t="shared" si="41"/>
        <v>0</v>
      </c>
      <c r="P239" s="883">
        <f t="shared" si="41"/>
        <v>0</v>
      </c>
      <c r="Q239" s="883">
        <f t="shared" si="41"/>
        <v>0</v>
      </c>
      <c r="R239" s="883">
        <f t="shared" si="41"/>
        <v>0</v>
      </c>
      <c r="S239" s="883">
        <f t="shared" si="41"/>
        <v>0</v>
      </c>
      <c r="T239" s="883">
        <f t="shared" si="41"/>
        <v>0</v>
      </c>
      <c r="U239" s="883">
        <f t="shared" si="41"/>
        <v>0</v>
      </c>
      <c r="V239" s="883">
        <f t="shared" si="41"/>
        <v>0</v>
      </c>
      <c r="W239" s="883">
        <f t="shared" si="41"/>
        <v>0</v>
      </c>
      <c r="X239" s="883">
        <f t="shared" si="41"/>
        <v>0</v>
      </c>
      <c r="Y239" s="883">
        <f t="shared" si="41"/>
        <v>0</v>
      </c>
      <c r="Z239" s="883"/>
      <c r="AA239" s="883"/>
      <c r="AB239" s="883">
        <f t="shared" si="41"/>
        <v>0</v>
      </c>
    </row>
    <row r="240" spans="2:28" ht="24" customHeight="1">
      <c r="B240" s="1202" t="s">
        <v>191</v>
      </c>
      <c r="C240" s="1203"/>
      <c r="D240" s="1203"/>
      <c r="E240" s="1203"/>
      <c r="F240" s="1203"/>
      <c r="G240" s="1203"/>
      <c r="H240" s="1203"/>
      <c r="I240" s="1203"/>
      <c r="J240" s="1203"/>
      <c r="K240" s="1203"/>
      <c r="L240" s="1203"/>
      <c r="M240" s="1203"/>
      <c r="N240" s="1203"/>
      <c r="O240" s="1203"/>
      <c r="P240" s="1203"/>
      <c r="Q240" s="1203"/>
      <c r="R240" s="1203"/>
      <c r="S240" s="1203"/>
      <c r="T240" s="1203"/>
      <c r="U240" s="1203"/>
      <c r="V240" s="1203"/>
      <c r="W240" s="1203"/>
      <c r="X240" s="1203"/>
      <c r="Y240" s="1203"/>
      <c r="Z240" s="1203"/>
      <c r="AA240" s="1203"/>
      <c r="AB240" s="1203"/>
    </row>
    <row r="241" spans="2:28" ht="27.75" customHeight="1">
      <c r="B241" s="1235"/>
      <c r="C241" s="1235"/>
      <c r="D241" s="1235"/>
      <c r="E241" s="1235"/>
      <c r="F241" s="1235"/>
      <c r="G241" s="1235"/>
      <c r="H241" s="1235"/>
      <c r="I241" s="1235"/>
      <c r="J241" s="1235"/>
      <c r="K241" s="1235"/>
      <c r="L241" s="1235"/>
      <c r="M241" s="1235"/>
      <c r="N241" s="1235"/>
      <c r="O241" s="1235"/>
      <c r="P241" s="1235"/>
      <c r="Q241" s="1235"/>
      <c r="R241" s="1235"/>
      <c r="S241" s="1235"/>
      <c r="T241" s="1235"/>
      <c r="U241" s="1235"/>
      <c r="V241" s="1235"/>
      <c r="W241" s="1235"/>
      <c r="X241" s="1235"/>
      <c r="Y241" s="1235"/>
      <c r="Z241" s="1235"/>
      <c r="AA241" s="1235"/>
      <c r="AB241" s="1235"/>
    </row>
    <row r="242" spans="2:28" ht="27" customHeight="1" thickBot="1">
      <c r="B242" s="1212" t="s">
        <v>93</v>
      </c>
      <c r="C242" s="1213"/>
      <c r="D242" s="1213"/>
      <c r="E242" s="1213"/>
      <c r="F242" s="1213"/>
      <c r="G242" s="1213"/>
      <c r="H242" s="1213"/>
      <c r="I242" s="1213"/>
      <c r="J242" s="1213"/>
      <c r="K242" s="1213"/>
      <c r="L242" s="1213"/>
      <c r="M242" s="1213"/>
      <c r="N242" s="1213"/>
      <c r="O242" s="1213"/>
      <c r="P242" s="1213"/>
      <c r="Q242" s="1213"/>
      <c r="R242" s="1213"/>
      <c r="S242" s="1213"/>
      <c r="T242" s="1213"/>
      <c r="U242" s="1213"/>
      <c r="V242" s="1213"/>
      <c r="W242" s="1213"/>
      <c r="X242" s="1213"/>
      <c r="Y242" s="1213"/>
      <c r="Z242" s="1213"/>
      <c r="AA242" s="1213"/>
      <c r="AB242" s="1213"/>
    </row>
    <row r="243" spans="2:28" ht="18" customHeight="1">
      <c r="B243" s="1214" t="s">
        <v>166</v>
      </c>
      <c r="C243" s="1215"/>
      <c r="D243" s="1218" t="s">
        <v>167</v>
      </c>
      <c r="E243" s="1220" t="s">
        <v>814</v>
      </c>
      <c r="F243" s="1222" t="s">
        <v>168</v>
      </c>
      <c r="G243" s="1224" t="s">
        <v>169</v>
      </c>
      <c r="H243" s="1225"/>
      <c r="I243" s="1225"/>
      <c r="J243" s="1225"/>
      <c r="K243" s="1225"/>
      <c r="L243" s="1225"/>
      <c r="M243" s="1225"/>
      <c r="N243" s="1225"/>
      <c r="O243" s="1225"/>
      <c r="P243" s="1225"/>
      <c r="Q243" s="1225"/>
      <c r="R243" s="1225"/>
      <c r="S243" s="1225"/>
      <c r="T243" s="1225"/>
      <c r="U243" s="1225"/>
      <c r="V243" s="1225"/>
      <c r="W243" s="1225"/>
      <c r="X243" s="1225"/>
      <c r="Y243" s="1225"/>
      <c r="Z243" s="1225"/>
      <c r="AA243" s="1225"/>
      <c r="AB243" s="1225"/>
    </row>
    <row r="244" spans="2:28" ht="84" customHeight="1">
      <c r="B244" s="1216"/>
      <c r="C244" s="1217"/>
      <c r="D244" s="1219"/>
      <c r="E244" s="1221"/>
      <c r="F244" s="1223"/>
      <c r="G244" s="898" t="s">
        <v>244</v>
      </c>
      <c r="H244" s="898" t="s">
        <v>0</v>
      </c>
      <c r="I244" s="898" t="s">
        <v>1026</v>
      </c>
      <c r="J244" s="898" t="s">
        <v>38</v>
      </c>
      <c r="K244" s="898" t="s">
        <v>326</v>
      </c>
      <c r="L244" s="899" t="s">
        <v>849</v>
      </c>
      <c r="M244" s="899" t="s">
        <v>77</v>
      </c>
      <c r="N244" s="900" t="s">
        <v>846</v>
      </c>
      <c r="O244" s="899" t="s">
        <v>373</v>
      </c>
      <c r="P244" s="899" t="s">
        <v>835</v>
      </c>
      <c r="Q244" s="899" t="s">
        <v>62</v>
      </c>
      <c r="R244" s="899" t="s">
        <v>19</v>
      </c>
      <c r="S244" s="899" t="s">
        <v>514</v>
      </c>
      <c r="T244" s="899" t="s">
        <v>195</v>
      </c>
      <c r="U244" s="899" t="s">
        <v>373</v>
      </c>
      <c r="V244" s="899" t="s">
        <v>22</v>
      </c>
      <c r="W244" s="899" t="s">
        <v>51</v>
      </c>
      <c r="X244" s="899" t="s">
        <v>193</v>
      </c>
      <c r="Y244" s="903" t="s">
        <v>842</v>
      </c>
      <c r="Z244" s="903" t="s">
        <v>9</v>
      </c>
      <c r="AA244" s="903" t="s">
        <v>861</v>
      </c>
      <c r="AB244" s="899"/>
    </row>
    <row r="245" spans="2:28" ht="18" customHeight="1">
      <c r="B245" s="1226" t="s">
        <v>822</v>
      </c>
      <c r="C245" s="1229" t="s">
        <v>677</v>
      </c>
      <c r="D245" s="1230"/>
      <c r="E245" s="875"/>
      <c r="F245" s="831"/>
      <c r="G245" s="832"/>
      <c r="H245" s="832"/>
      <c r="I245" s="832"/>
      <c r="J245" s="832"/>
      <c r="K245" s="832"/>
      <c r="L245" s="832"/>
      <c r="M245" s="832"/>
      <c r="N245" s="832"/>
      <c r="O245" s="832"/>
      <c r="P245" s="832"/>
      <c r="Q245" s="832"/>
      <c r="R245" s="832"/>
      <c r="S245" s="832"/>
      <c r="T245" s="832"/>
      <c r="U245" s="832"/>
      <c r="V245" s="832"/>
      <c r="W245" s="832"/>
      <c r="X245" s="832"/>
      <c r="Y245" s="832"/>
      <c r="Z245" s="832"/>
      <c r="AA245" s="832"/>
      <c r="AB245" s="832"/>
    </row>
    <row r="246" spans="2:28" ht="30" customHeight="1">
      <c r="B246" s="1227"/>
      <c r="C246" s="932"/>
      <c r="D246" s="164"/>
      <c r="E246" s="164"/>
      <c r="F246" s="788">
        <f aca="true" t="shared" si="42" ref="F246:F252">SUMPRODUCT(G246:AB246,G$280:AB$280)/1000</f>
        <v>0</v>
      </c>
      <c r="G246" s="833"/>
      <c r="H246" s="833"/>
      <c r="I246" s="833"/>
      <c r="J246" s="833"/>
      <c r="K246" s="833"/>
      <c r="L246" s="833"/>
      <c r="M246" s="833"/>
      <c r="N246" s="833"/>
      <c r="O246" s="833"/>
      <c r="P246" s="833"/>
      <c r="Q246" s="833"/>
      <c r="R246" s="833"/>
      <c r="S246" s="833"/>
      <c r="T246" s="833"/>
      <c r="U246" s="833"/>
      <c r="V246" s="833"/>
      <c r="W246" s="833"/>
      <c r="X246" s="833"/>
      <c r="Y246" s="833"/>
      <c r="Z246" s="833"/>
      <c r="AA246" s="833"/>
      <c r="AB246" s="833"/>
    </row>
    <row r="247" spans="2:28" ht="18" customHeight="1">
      <c r="B247" s="1227"/>
      <c r="C247" s="914" t="s">
        <v>658</v>
      </c>
      <c r="D247" s="164" t="s">
        <v>1017</v>
      </c>
      <c r="E247" s="405"/>
      <c r="F247" s="788">
        <f t="shared" si="42"/>
        <v>0</v>
      </c>
      <c r="G247" s="833"/>
      <c r="H247" s="833"/>
      <c r="I247" s="833"/>
      <c r="J247" s="833"/>
      <c r="K247" s="833"/>
      <c r="L247" s="833"/>
      <c r="M247" s="833"/>
      <c r="N247" s="833"/>
      <c r="O247" s="833">
        <v>20</v>
      </c>
      <c r="P247" s="833"/>
      <c r="Q247" s="833">
        <v>16</v>
      </c>
      <c r="R247" s="833"/>
      <c r="S247" s="833"/>
      <c r="T247" s="833"/>
      <c r="U247" s="833"/>
      <c r="V247" s="833"/>
      <c r="W247" s="833"/>
      <c r="X247" s="833"/>
      <c r="Y247" s="833"/>
      <c r="Z247" s="833"/>
      <c r="AA247" s="833"/>
      <c r="AB247" s="833"/>
    </row>
    <row r="248" spans="2:28" ht="18" customHeight="1">
      <c r="B248" s="1227"/>
      <c r="C248" s="915" t="s">
        <v>972</v>
      </c>
      <c r="D248" s="439">
        <v>90</v>
      </c>
      <c r="E248" s="405"/>
      <c r="F248" s="788">
        <f t="shared" si="42"/>
        <v>0</v>
      </c>
      <c r="G248" s="833"/>
      <c r="H248" s="833">
        <v>67</v>
      </c>
      <c r="I248" s="833">
        <v>4.5</v>
      </c>
      <c r="J248" s="833">
        <v>1</v>
      </c>
      <c r="K248" s="833">
        <v>5.4</v>
      </c>
      <c r="L248" s="833">
        <v>2</v>
      </c>
      <c r="M248" s="833">
        <v>5.5</v>
      </c>
      <c r="N248" s="833"/>
      <c r="O248" s="833"/>
      <c r="P248" s="833"/>
      <c r="Q248" s="833"/>
      <c r="R248" s="833">
        <v>16</v>
      </c>
      <c r="S248" s="833"/>
      <c r="T248" s="833"/>
      <c r="U248" s="833"/>
      <c r="V248" s="833"/>
      <c r="W248" s="833"/>
      <c r="X248" s="833">
        <v>13</v>
      </c>
      <c r="Y248" s="833"/>
      <c r="Z248" s="833"/>
      <c r="AA248" s="833"/>
      <c r="AB248" s="833"/>
    </row>
    <row r="249" spans="2:28" ht="26.25" customHeight="1">
      <c r="B249" s="1227"/>
      <c r="C249" s="914" t="s">
        <v>973</v>
      </c>
      <c r="D249" s="710">
        <v>150</v>
      </c>
      <c r="E249" s="878"/>
      <c r="F249" s="788">
        <f t="shared" si="42"/>
        <v>0</v>
      </c>
      <c r="G249" s="833"/>
      <c r="H249" s="833"/>
      <c r="I249" s="833"/>
      <c r="J249" s="833">
        <v>1</v>
      </c>
      <c r="K249" s="833"/>
      <c r="L249" s="833"/>
      <c r="M249" s="833"/>
      <c r="N249" s="833">
        <v>3.5</v>
      </c>
      <c r="O249" s="833"/>
      <c r="P249" s="833"/>
      <c r="Q249" s="833"/>
      <c r="R249" s="833"/>
      <c r="S249" s="833"/>
      <c r="T249" s="833"/>
      <c r="U249" s="833"/>
      <c r="V249" s="833"/>
      <c r="W249" s="833">
        <v>53</v>
      </c>
      <c r="X249" s="833"/>
      <c r="Y249" s="833"/>
      <c r="Z249" s="833"/>
      <c r="AA249" s="833"/>
      <c r="AB249" s="833"/>
    </row>
    <row r="250" spans="2:28" ht="18" customHeight="1">
      <c r="B250" s="1227"/>
      <c r="C250" s="915" t="s">
        <v>697</v>
      </c>
      <c r="D250" s="164">
        <v>200</v>
      </c>
      <c r="E250" s="405"/>
      <c r="F250" s="788">
        <f t="shared" si="42"/>
        <v>0</v>
      </c>
      <c r="G250" s="833"/>
      <c r="H250" s="833"/>
      <c r="I250" s="833"/>
      <c r="J250" s="833"/>
      <c r="K250" s="833"/>
      <c r="L250" s="833"/>
      <c r="M250" s="833"/>
      <c r="N250" s="833"/>
      <c r="O250" s="833"/>
      <c r="P250" s="833"/>
      <c r="Q250" s="833"/>
      <c r="R250" s="833"/>
      <c r="S250" s="833"/>
      <c r="T250" s="833">
        <v>200</v>
      </c>
      <c r="U250" s="833"/>
      <c r="V250" s="833"/>
      <c r="W250" s="833"/>
      <c r="X250" s="833"/>
      <c r="Y250" s="833"/>
      <c r="Z250" s="833"/>
      <c r="AA250" s="833"/>
      <c r="AB250" s="833"/>
    </row>
    <row r="251" spans="2:28" ht="18" customHeight="1">
      <c r="B251" s="1227"/>
      <c r="C251" s="915" t="s">
        <v>26</v>
      </c>
      <c r="D251" s="164">
        <v>20</v>
      </c>
      <c r="E251" s="405"/>
      <c r="F251" s="788">
        <f t="shared" si="42"/>
        <v>0</v>
      </c>
      <c r="G251" s="833"/>
      <c r="H251" s="833"/>
      <c r="I251" s="833"/>
      <c r="J251" s="833"/>
      <c r="K251" s="833"/>
      <c r="L251" s="833"/>
      <c r="M251" s="833"/>
      <c r="N251" s="833"/>
      <c r="O251" s="833"/>
      <c r="P251" s="833"/>
      <c r="Q251" s="833"/>
      <c r="R251" s="833">
        <v>20</v>
      </c>
      <c r="S251" s="833"/>
      <c r="T251" s="833"/>
      <c r="U251" s="833"/>
      <c r="V251" s="833"/>
      <c r="W251" s="833"/>
      <c r="X251" s="833"/>
      <c r="Y251" s="833"/>
      <c r="Z251" s="833"/>
      <c r="AA251" s="833"/>
      <c r="AB251" s="833"/>
    </row>
    <row r="252" spans="2:28" ht="18" customHeight="1">
      <c r="B252" s="1227"/>
      <c r="C252" s="915" t="s">
        <v>107</v>
      </c>
      <c r="D252" s="164">
        <v>100</v>
      </c>
      <c r="E252" s="164"/>
      <c r="F252" s="788">
        <f t="shared" si="42"/>
        <v>0</v>
      </c>
      <c r="G252" s="833"/>
      <c r="H252" s="833"/>
      <c r="I252" s="833"/>
      <c r="J252" s="833"/>
      <c r="K252" s="833"/>
      <c r="L252" s="833"/>
      <c r="M252" s="833"/>
      <c r="N252" s="833"/>
      <c r="O252" s="833"/>
      <c r="P252" s="833"/>
      <c r="Q252" s="833"/>
      <c r="R252" s="833"/>
      <c r="S252" s="833">
        <v>100</v>
      </c>
      <c r="T252" s="833"/>
      <c r="U252" s="833"/>
      <c r="V252" s="833"/>
      <c r="W252" s="833"/>
      <c r="X252" s="833"/>
      <c r="Y252" s="833"/>
      <c r="Z252" s="833"/>
      <c r="AA252" s="833"/>
      <c r="AB252" s="833"/>
    </row>
    <row r="253" spans="2:28" ht="18" customHeight="1">
      <c r="B253" s="1227"/>
      <c r="C253" s="916"/>
      <c r="D253" s="1211">
        <f>SUMPRODUCT(F246:F252,E246:E252)</f>
        <v>0</v>
      </c>
      <c r="E253" s="1211"/>
      <c r="F253" s="803">
        <f>SUMPRODUCT(F246:F252)</f>
        <v>0</v>
      </c>
      <c r="G253" s="833"/>
      <c r="H253" s="833"/>
      <c r="I253" s="833"/>
      <c r="J253" s="833"/>
      <c r="K253" s="833"/>
      <c r="L253" s="833"/>
      <c r="M253" s="833"/>
      <c r="N253" s="833"/>
      <c r="O253" s="833"/>
      <c r="P253" s="833"/>
      <c r="Q253" s="833"/>
      <c r="R253" s="833"/>
      <c r="S253" s="833"/>
      <c r="T253" s="833"/>
      <c r="U253" s="833"/>
      <c r="V253" s="833"/>
      <c r="W253" s="833"/>
      <c r="X253" s="833"/>
      <c r="Y253" s="833"/>
      <c r="Z253" s="833"/>
      <c r="AA253" s="833"/>
      <c r="AB253" s="833"/>
    </row>
    <row r="254" spans="2:28" ht="17.25" customHeight="1">
      <c r="B254" s="1227"/>
      <c r="C254" s="915"/>
      <c r="D254" s="942"/>
      <c r="E254" s="164"/>
      <c r="F254" s="788">
        <f>SUMPRODUCT(G254:AB254,G$280:AB$280)/1000</f>
        <v>0</v>
      </c>
      <c r="G254" s="833"/>
      <c r="H254" s="833"/>
      <c r="I254" s="833"/>
      <c r="J254" s="833"/>
      <c r="K254" s="833"/>
      <c r="L254" s="833"/>
      <c r="M254" s="833"/>
      <c r="N254" s="833"/>
      <c r="O254" s="833"/>
      <c r="P254" s="833"/>
      <c r="Q254" s="833"/>
      <c r="R254" s="833"/>
      <c r="S254" s="833"/>
      <c r="T254" s="833"/>
      <c r="U254" s="833"/>
      <c r="V254" s="833"/>
      <c r="W254" s="833"/>
      <c r="X254" s="833"/>
      <c r="Y254" s="833"/>
      <c r="Z254" s="833"/>
      <c r="AA254" s="833"/>
      <c r="AB254" s="833"/>
    </row>
    <row r="255" spans="2:28" ht="21" customHeight="1">
      <c r="B255" s="1227"/>
      <c r="C255" s="49"/>
      <c r="D255" s="165"/>
      <c r="E255" s="165"/>
      <c r="F255" s="788">
        <f>SUMPRODUCT(G255:AB255,G$280:AB$280)/1000</f>
        <v>0</v>
      </c>
      <c r="G255" s="833"/>
      <c r="H255" s="833"/>
      <c r="I255" s="833"/>
      <c r="J255" s="833"/>
      <c r="K255" s="833"/>
      <c r="L255" s="833"/>
      <c r="M255" s="833"/>
      <c r="N255" s="833"/>
      <c r="O255" s="833"/>
      <c r="P255" s="833"/>
      <c r="Q255" s="833"/>
      <c r="R255" s="833"/>
      <c r="S255" s="833"/>
      <c r="T255" s="833"/>
      <c r="U255" s="833"/>
      <c r="V255" s="833"/>
      <c r="W255" s="833"/>
      <c r="X255" s="833"/>
      <c r="Y255" s="833"/>
      <c r="Z255" s="833"/>
      <c r="AA255" s="833"/>
      <c r="AB255" s="833"/>
    </row>
    <row r="256" spans="2:28" ht="24" customHeight="1" hidden="1">
      <c r="B256" s="1206" t="s">
        <v>186</v>
      </c>
      <c r="C256" s="1207"/>
      <c r="D256" s="794"/>
      <c r="E256" s="794"/>
      <c r="F256" s="803">
        <f>SUM(F246:F255)</f>
        <v>0</v>
      </c>
      <c r="G256" s="832">
        <f>SUM(G246:G255)</f>
        <v>0</v>
      </c>
      <c r="H256" s="832">
        <f aca="true" t="shared" si="43" ref="H256:AB256">SUM(H246:H255)</f>
        <v>67</v>
      </c>
      <c r="I256" s="832">
        <f t="shared" si="43"/>
        <v>4.5</v>
      </c>
      <c r="J256" s="832">
        <f t="shared" si="43"/>
        <v>2</v>
      </c>
      <c r="K256" s="832">
        <f t="shared" si="43"/>
        <v>5.4</v>
      </c>
      <c r="L256" s="832">
        <f t="shared" si="43"/>
        <v>2</v>
      </c>
      <c r="M256" s="832">
        <f t="shared" si="43"/>
        <v>5.5</v>
      </c>
      <c r="N256" s="832">
        <f t="shared" si="43"/>
        <v>3.5</v>
      </c>
      <c r="O256" s="832">
        <f t="shared" si="43"/>
        <v>20</v>
      </c>
      <c r="P256" s="832">
        <f t="shared" si="43"/>
        <v>0</v>
      </c>
      <c r="Q256" s="832">
        <f t="shared" si="43"/>
        <v>16</v>
      </c>
      <c r="R256" s="832">
        <f t="shared" si="43"/>
        <v>36</v>
      </c>
      <c r="S256" s="832">
        <f t="shared" si="43"/>
        <v>100</v>
      </c>
      <c r="T256" s="832">
        <f t="shared" si="43"/>
        <v>200</v>
      </c>
      <c r="U256" s="832">
        <f t="shared" si="43"/>
        <v>0</v>
      </c>
      <c r="V256" s="832">
        <f t="shared" si="43"/>
        <v>0</v>
      </c>
      <c r="W256" s="832">
        <f t="shared" si="43"/>
        <v>53</v>
      </c>
      <c r="X256" s="832">
        <f t="shared" si="43"/>
        <v>13</v>
      </c>
      <c r="Y256" s="832">
        <f t="shared" si="43"/>
        <v>0</v>
      </c>
      <c r="Z256" s="832"/>
      <c r="AA256" s="832"/>
      <c r="AB256" s="832">
        <f t="shared" si="43"/>
        <v>0</v>
      </c>
    </row>
    <row r="257" spans="2:28" s="860" customFormat="1" ht="21" customHeight="1">
      <c r="B257" s="1196" t="s">
        <v>806</v>
      </c>
      <c r="C257" s="1197"/>
      <c r="D257" s="1198">
        <f>E254*F254+E255*F255</f>
        <v>0</v>
      </c>
      <c r="E257" s="1199"/>
      <c r="F257" s="803">
        <f>F254+F255</f>
        <v>0</v>
      </c>
      <c r="G257" s="880">
        <f>SUMPRODUCT(G246:G255,$E$246:$E$255)/1000</f>
        <v>0</v>
      </c>
      <c r="H257" s="880">
        <f aca="true" t="shared" si="44" ref="H257:AB257">SUMPRODUCT(H246:H255,$E$246:$E$255)/1000</f>
        <v>0</v>
      </c>
      <c r="I257" s="880">
        <f t="shared" si="44"/>
        <v>0</v>
      </c>
      <c r="J257" s="880">
        <f t="shared" si="44"/>
        <v>0</v>
      </c>
      <c r="K257" s="880">
        <f t="shared" si="44"/>
        <v>0</v>
      </c>
      <c r="L257" s="880">
        <f t="shared" si="44"/>
        <v>0</v>
      </c>
      <c r="M257" s="880">
        <f t="shared" si="44"/>
        <v>0</v>
      </c>
      <c r="N257" s="880">
        <f t="shared" si="44"/>
        <v>0</v>
      </c>
      <c r="O257" s="880">
        <f t="shared" si="44"/>
        <v>0</v>
      </c>
      <c r="P257" s="880">
        <f t="shared" si="44"/>
        <v>0</v>
      </c>
      <c r="Q257" s="880">
        <f t="shared" si="44"/>
        <v>0</v>
      </c>
      <c r="R257" s="880">
        <f t="shared" si="44"/>
        <v>0</v>
      </c>
      <c r="S257" s="880">
        <f t="shared" si="44"/>
        <v>0</v>
      </c>
      <c r="T257" s="880">
        <f t="shared" si="44"/>
        <v>0</v>
      </c>
      <c r="U257" s="880">
        <f t="shared" si="44"/>
        <v>0</v>
      </c>
      <c r="V257" s="880">
        <f t="shared" si="44"/>
        <v>0</v>
      </c>
      <c r="W257" s="880">
        <f t="shared" si="44"/>
        <v>0</v>
      </c>
      <c r="X257" s="880">
        <f t="shared" si="44"/>
        <v>0</v>
      </c>
      <c r="Y257" s="880">
        <f t="shared" si="44"/>
        <v>0</v>
      </c>
      <c r="Z257" s="880">
        <f t="shared" si="44"/>
        <v>0</v>
      </c>
      <c r="AA257" s="880">
        <f t="shared" si="44"/>
        <v>0</v>
      </c>
      <c r="AB257" s="880">
        <f t="shared" si="44"/>
        <v>0</v>
      </c>
    </row>
    <row r="258" spans="2:28" ht="18" customHeight="1">
      <c r="B258" s="1208" t="s">
        <v>188</v>
      </c>
      <c r="C258" s="1210" t="s">
        <v>677</v>
      </c>
      <c r="D258" s="1210"/>
      <c r="E258" s="876"/>
      <c r="F258" s="803">
        <f>F253+F257</f>
        <v>0</v>
      </c>
      <c r="G258" s="832"/>
      <c r="H258" s="832"/>
      <c r="I258" s="832"/>
      <c r="J258" s="832"/>
      <c r="K258" s="832"/>
      <c r="L258" s="832"/>
      <c r="M258" s="832"/>
      <c r="N258" s="832"/>
      <c r="O258" s="832"/>
      <c r="P258" s="832"/>
      <c r="Q258" s="832"/>
      <c r="R258" s="832"/>
      <c r="S258" s="832"/>
      <c r="T258" s="832"/>
      <c r="U258" s="832"/>
      <c r="V258" s="832"/>
      <c r="W258" s="832"/>
      <c r="X258" s="832"/>
      <c r="Y258" s="832"/>
      <c r="Z258" s="832"/>
      <c r="AA258" s="832"/>
      <c r="AB258" s="832"/>
    </row>
    <row r="259" spans="2:28" ht="18" customHeight="1">
      <c r="B259" s="1209"/>
      <c r="C259" s="914" t="s">
        <v>658</v>
      </c>
      <c r="D259" s="164" t="s">
        <v>577</v>
      </c>
      <c r="E259" s="164"/>
      <c r="F259" s="788">
        <f>SUMPRODUCT(G259:AB259,G$280:AB$280)/1000</f>
        <v>0</v>
      </c>
      <c r="G259" s="833"/>
      <c r="H259" s="833"/>
      <c r="I259" s="833"/>
      <c r="J259" s="833"/>
      <c r="K259" s="833"/>
      <c r="L259" s="833"/>
      <c r="M259" s="833"/>
      <c r="N259" s="833"/>
      <c r="O259" s="833">
        <v>20</v>
      </c>
      <c r="P259" s="833"/>
      <c r="Q259" s="833">
        <v>16</v>
      </c>
      <c r="R259" s="833"/>
      <c r="S259" s="833"/>
      <c r="T259" s="833"/>
      <c r="U259" s="833"/>
      <c r="V259" s="833"/>
      <c r="W259" s="833"/>
      <c r="X259" s="833"/>
      <c r="Y259" s="833"/>
      <c r="Z259" s="833"/>
      <c r="AA259" s="833"/>
      <c r="AB259" s="833"/>
    </row>
    <row r="260" spans="2:28" ht="18" customHeight="1" hidden="1">
      <c r="B260" s="1209"/>
      <c r="C260" s="206"/>
      <c r="D260" s="164"/>
      <c r="E260" s="164"/>
      <c r="F260" s="788"/>
      <c r="G260" s="833">
        <f>G259*$E$259</f>
        <v>0</v>
      </c>
      <c r="H260" s="833"/>
      <c r="I260" s="833"/>
      <c r="J260" s="833"/>
      <c r="K260" s="833"/>
      <c r="L260" s="833"/>
      <c r="M260" s="833"/>
      <c r="N260" s="833"/>
      <c r="O260" s="833"/>
      <c r="P260" s="833"/>
      <c r="Q260" s="833"/>
      <c r="R260" s="833"/>
      <c r="S260" s="833"/>
      <c r="T260" s="833"/>
      <c r="U260" s="833"/>
      <c r="V260" s="833"/>
      <c r="W260" s="833"/>
      <c r="X260" s="833"/>
      <c r="Y260" s="833"/>
      <c r="Z260" s="833"/>
      <c r="AA260" s="833"/>
      <c r="AB260" s="833">
        <f>AB259*$E$259</f>
        <v>0</v>
      </c>
    </row>
    <row r="261" spans="2:28" ht="18" customHeight="1">
      <c r="B261" s="1209"/>
      <c r="C261" s="914" t="s">
        <v>973</v>
      </c>
      <c r="D261" s="164">
        <v>180</v>
      </c>
      <c r="E261" s="164"/>
      <c r="F261" s="788">
        <f>SUMPRODUCT(G261:AB261,G$280:AB$280)/1000</f>
        <v>0</v>
      </c>
      <c r="G261" s="833"/>
      <c r="H261" s="833"/>
      <c r="I261" s="833"/>
      <c r="J261" s="833">
        <v>1</v>
      </c>
      <c r="K261" s="833"/>
      <c r="L261" s="833"/>
      <c r="M261" s="833"/>
      <c r="N261" s="833">
        <v>4</v>
      </c>
      <c r="O261" s="833"/>
      <c r="P261" s="833"/>
      <c r="Q261" s="833"/>
      <c r="R261" s="833"/>
      <c r="S261" s="833"/>
      <c r="T261" s="833"/>
      <c r="U261" s="833"/>
      <c r="V261" s="833"/>
      <c r="W261" s="833">
        <v>64</v>
      </c>
      <c r="X261" s="833"/>
      <c r="Y261" s="833"/>
      <c r="Z261" s="833"/>
      <c r="AA261" s="833"/>
      <c r="AB261" s="833"/>
    </row>
    <row r="262" spans="2:28" ht="18" customHeight="1" hidden="1">
      <c r="B262" s="1209"/>
      <c r="C262" s="914"/>
      <c r="D262" s="164"/>
      <c r="E262" s="164"/>
      <c r="F262" s="788"/>
      <c r="G262" s="833">
        <f>G261*$E$261</f>
        <v>0</v>
      </c>
      <c r="H262" s="833"/>
      <c r="I262" s="833"/>
      <c r="J262" s="833"/>
      <c r="K262" s="833"/>
      <c r="L262" s="833"/>
      <c r="M262" s="833"/>
      <c r="N262" s="833"/>
      <c r="O262" s="833"/>
      <c r="P262" s="833"/>
      <c r="Q262" s="833"/>
      <c r="R262" s="833"/>
      <c r="S262" s="833"/>
      <c r="T262" s="833"/>
      <c r="U262" s="833"/>
      <c r="V262" s="833"/>
      <c r="W262" s="833"/>
      <c r="X262" s="833"/>
      <c r="Y262" s="833"/>
      <c r="Z262" s="833"/>
      <c r="AA262" s="833"/>
      <c r="AB262" s="833">
        <f>AB261*$E$261</f>
        <v>0</v>
      </c>
    </row>
    <row r="263" spans="2:28" ht="18" customHeight="1">
      <c r="B263" s="1209"/>
      <c r="C263" s="915" t="s">
        <v>972</v>
      </c>
      <c r="D263" s="439">
        <v>100</v>
      </c>
      <c r="E263" s="439"/>
      <c r="F263" s="788">
        <f>SUMPRODUCT(G263:AB263,G$280:AB$280)/1000</f>
        <v>0</v>
      </c>
      <c r="G263" s="833"/>
      <c r="H263" s="833">
        <v>74</v>
      </c>
      <c r="I263" s="833">
        <v>5</v>
      </c>
      <c r="J263" s="833">
        <v>1</v>
      </c>
      <c r="K263" s="833">
        <v>6</v>
      </c>
      <c r="L263" s="833">
        <v>2</v>
      </c>
      <c r="M263" s="833">
        <v>6</v>
      </c>
      <c r="N263" s="833"/>
      <c r="O263" s="833">
        <v>20</v>
      </c>
      <c r="P263" s="833"/>
      <c r="Q263" s="833">
        <v>21</v>
      </c>
      <c r="R263" s="833">
        <v>18</v>
      </c>
      <c r="S263" s="833"/>
      <c r="T263" s="833"/>
      <c r="U263" s="833"/>
      <c r="V263" s="833"/>
      <c r="W263" s="833"/>
      <c r="X263" s="833">
        <v>14</v>
      </c>
      <c r="Y263" s="833"/>
      <c r="Z263" s="833"/>
      <c r="AA263" s="833"/>
      <c r="AB263" s="833"/>
    </row>
    <row r="264" spans="2:28" ht="18" customHeight="1" hidden="1">
      <c r="B264" s="1209"/>
      <c r="C264" s="915"/>
      <c r="D264" s="439"/>
      <c r="E264" s="439"/>
      <c r="F264" s="788"/>
      <c r="G264" s="833">
        <f>G263*$E$263</f>
        <v>0</v>
      </c>
      <c r="H264" s="833"/>
      <c r="I264" s="833"/>
      <c r="J264" s="833"/>
      <c r="K264" s="833"/>
      <c r="L264" s="833"/>
      <c r="M264" s="833"/>
      <c r="N264" s="833"/>
      <c r="O264" s="833"/>
      <c r="P264" s="833"/>
      <c r="Q264" s="833"/>
      <c r="R264" s="833"/>
      <c r="S264" s="833"/>
      <c r="T264" s="833"/>
      <c r="U264" s="833"/>
      <c r="V264" s="833"/>
      <c r="W264" s="833"/>
      <c r="X264" s="833"/>
      <c r="Y264" s="833"/>
      <c r="Z264" s="833"/>
      <c r="AA264" s="833"/>
      <c r="AB264" s="833">
        <f>AB263*$E$263</f>
        <v>0</v>
      </c>
    </row>
    <row r="265" spans="2:28" ht="18" customHeight="1">
      <c r="B265" s="1209"/>
      <c r="C265" s="915" t="s">
        <v>697</v>
      </c>
      <c r="D265" s="710">
        <v>200</v>
      </c>
      <c r="E265" s="710"/>
      <c r="F265" s="788">
        <f>SUMPRODUCT(G265:AB265,G$280:AB$280)/1000</f>
        <v>0</v>
      </c>
      <c r="G265" s="833"/>
      <c r="H265" s="833"/>
      <c r="I265" s="833"/>
      <c r="J265" s="833"/>
      <c r="K265" s="833"/>
      <c r="L265" s="833"/>
      <c r="M265" s="833"/>
      <c r="N265" s="833"/>
      <c r="O265" s="833"/>
      <c r="P265" s="833"/>
      <c r="Q265" s="833"/>
      <c r="R265" s="833"/>
      <c r="S265" s="833"/>
      <c r="T265" s="833">
        <v>200</v>
      </c>
      <c r="U265" s="833"/>
      <c r="V265" s="833"/>
      <c r="W265" s="833"/>
      <c r="X265" s="833"/>
      <c r="Y265" s="833"/>
      <c r="Z265" s="833"/>
      <c r="AA265" s="833"/>
      <c r="AB265" s="833"/>
    </row>
    <row r="266" spans="2:28" ht="18" customHeight="1" hidden="1">
      <c r="B266" s="1209"/>
      <c r="C266" s="914"/>
      <c r="D266" s="443"/>
      <c r="E266" s="443"/>
      <c r="F266" s="788"/>
      <c r="G266" s="833">
        <f>G265*$E$265</f>
        <v>0</v>
      </c>
      <c r="H266" s="833"/>
      <c r="I266" s="833"/>
      <c r="J266" s="833"/>
      <c r="K266" s="833"/>
      <c r="L266" s="833"/>
      <c r="M266" s="833"/>
      <c r="N266" s="833"/>
      <c r="O266" s="833"/>
      <c r="P266" s="833"/>
      <c r="Q266" s="833"/>
      <c r="R266" s="833"/>
      <c r="S266" s="833"/>
      <c r="T266" s="833"/>
      <c r="U266" s="833"/>
      <c r="V266" s="833"/>
      <c r="W266" s="833"/>
      <c r="X266" s="833"/>
      <c r="Y266" s="833"/>
      <c r="Z266" s="833"/>
      <c r="AA266" s="833"/>
      <c r="AB266" s="833">
        <f>AB265*$E$265</f>
        <v>0</v>
      </c>
    </row>
    <row r="267" spans="2:28" ht="18" customHeight="1">
      <c r="B267" s="1209"/>
      <c r="C267" s="915" t="s">
        <v>26</v>
      </c>
      <c r="D267" s="164">
        <v>20</v>
      </c>
      <c r="E267" s="164"/>
      <c r="F267" s="788">
        <f>SUMPRODUCT(G267:AB267,G$280:AB$280)/1000</f>
        <v>0</v>
      </c>
      <c r="G267" s="833"/>
      <c r="H267" s="833"/>
      <c r="I267" s="833"/>
      <c r="J267" s="833"/>
      <c r="K267" s="833"/>
      <c r="L267" s="833"/>
      <c r="M267" s="833"/>
      <c r="N267" s="833"/>
      <c r="O267" s="833"/>
      <c r="P267" s="833"/>
      <c r="Q267" s="833"/>
      <c r="R267" s="833">
        <v>20</v>
      </c>
      <c r="S267" s="833"/>
      <c r="T267" s="833"/>
      <c r="U267" s="833"/>
      <c r="V267" s="833"/>
      <c r="W267" s="833"/>
      <c r="X267" s="833"/>
      <c r="Y267" s="833"/>
      <c r="Z267" s="833"/>
      <c r="AA267" s="833"/>
      <c r="AB267" s="833"/>
    </row>
    <row r="268" spans="2:28" ht="18" customHeight="1" hidden="1">
      <c r="B268" s="1209"/>
      <c r="C268" s="915"/>
      <c r="D268" s="164"/>
      <c r="E268" s="164"/>
      <c r="F268" s="788"/>
      <c r="G268" s="833">
        <f>G267*$E$267</f>
        <v>0</v>
      </c>
      <c r="H268" s="833"/>
      <c r="I268" s="833"/>
      <c r="J268" s="833"/>
      <c r="K268" s="833"/>
      <c r="L268" s="833"/>
      <c r="M268" s="833"/>
      <c r="N268" s="833"/>
      <c r="O268" s="833"/>
      <c r="P268" s="833"/>
      <c r="Q268" s="833"/>
      <c r="R268" s="833"/>
      <c r="S268" s="833"/>
      <c r="T268" s="833"/>
      <c r="U268" s="833"/>
      <c r="V268" s="833"/>
      <c r="W268" s="833"/>
      <c r="X268" s="833"/>
      <c r="Y268" s="833"/>
      <c r="Z268" s="833"/>
      <c r="AA268" s="833"/>
      <c r="AB268" s="833">
        <f>AB267*$E$267</f>
        <v>0</v>
      </c>
    </row>
    <row r="269" spans="2:28" ht="18" customHeight="1">
      <c r="B269" s="1209"/>
      <c r="C269" s="915" t="s">
        <v>107</v>
      </c>
      <c r="D269" s="164">
        <v>100</v>
      </c>
      <c r="E269" s="164"/>
      <c r="F269" s="788">
        <f>SUMPRODUCT(G269:AB269,G$280:AB$280)/1000</f>
        <v>0</v>
      </c>
      <c r="G269" s="833"/>
      <c r="H269" s="833"/>
      <c r="I269" s="833"/>
      <c r="J269" s="833"/>
      <c r="K269" s="833"/>
      <c r="L269" s="833"/>
      <c r="M269" s="833"/>
      <c r="N269" s="833"/>
      <c r="O269" s="833"/>
      <c r="P269" s="833"/>
      <c r="Q269" s="833"/>
      <c r="R269" s="833"/>
      <c r="S269" s="833">
        <v>100</v>
      </c>
      <c r="T269" s="833"/>
      <c r="U269" s="833"/>
      <c r="V269" s="833"/>
      <c r="W269" s="833"/>
      <c r="X269" s="833"/>
      <c r="Y269" s="833"/>
      <c r="Z269" s="833"/>
      <c r="AA269" s="833"/>
      <c r="AB269" s="833"/>
    </row>
    <row r="270" spans="2:28" ht="18" customHeight="1" hidden="1">
      <c r="B270" s="1209"/>
      <c r="C270" s="915"/>
      <c r="D270" s="164"/>
      <c r="E270" s="164"/>
      <c r="F270" s="788"/>
      <c r="G270" s="833">
        <f>G269*$E$269</f>
        <v>0</v>
      </c>
      <c r="H270" s="833"/>
      <c r="I270" s="833"/>
      <c r="J270" s="833"/>
      <c r="K270" s="833"/>
      <c r="L270" s="833"/>
      <c r="M270" s="833"/>
      <c r="N270" s="833"/>
      <c r="O270" s="833"/>
      <c r="P270" s="833"/>
      <c r="Q270" s="833"/>
      <c r="R270" s="833"/>
      <c r="S270" s="833"/>
      <c r="T270" s="833"/>
      <c r="U270" s="833"/>
      <c r="V270" s="833"/>
      <c r="W270" s="833"/>
      <c r="X270" s="833"/>
      <c r="Y270" s="833"/>
      <c r="Z270" s="833"/>
      <c r="AA270" s="833"/>
      <c r="AB270" s="833">
        <f>AB269*$E$269</f>
        <v>0</v>
      </c>
    </row>
    <row r="271" spans="2:28" ht="18" customHeight="1">
      <c r="B271" s="1209"/>
      <c r="C271" s="915"/>
      <c r="D271" s="164"/>
      <c r="E271" s="164"/>
      <c r="F271" s="788">
        <f>SUMPRODUCT(G271:AB271,G$280:AB$280)/1000</f>
        <v>0</v>
      </c>
      <c r="G271" s="833"/>
      <c r="H271" s="833"/>
      <c r="I271" s="833"/>
      <c r="J271" s="833"/>
      <c r="K271" s="833"/>
      <c r="L271" s="833"/>
      <c r="M271" s="833"/>
      <c r="N271" s="833"/>
      <c r="O271" s="833"/>
      <c r="P271" s="833"/>
      <c r="Q271" s="833"/>
      <c r="R271" s="833"/>
      <c r="S271" s="833"/>
      <c r="T271" s="833"/>
      <c r="U271" s="833"/>
      <c r="V271" s="833"/>
      <c r="W271" s="833"/>
      <c r="X271" s="833"/>
      <c r="Y271" s="833"/>
      <c r="Z271" s="833"/>
      <c r="AA271" s="833"/>
      <c r="AB271" s="833"/>
    </row>
    <row r="272" spans="2:28" ht="18" customHeight="1">
      <c r="B272" s="1209"/>
      <c r="C272" s="915"/>
      <c r="D272" s="164"/>
      <c r="E272" s="164"/>
      <c r="F272" s="788">
        <f>SUMPRODUCT(G272:AB272,G$280:AB$280)/1000</f>
        <v>0</v>
      </c>
      <c r="G272" s="833"/>
      <c r="H272" s="833"/>
      <c r="I272" s="833"/>
      <c r="J272" s="833"/>
      <c r="K272" s="833"/>
      <c r="L272" s="833"/>
      <c r="M272" s="833"/>
      <c r="N272" s="833"/>
      <c r="O272" s="833"/>
      <c r="P272" s="833"/>
      <c r="Q272" s="833"/>
      <c r="R272" s="833"/>
      <c r="S272" s="833"/>
      <c r="T272" s="833"/>
      <c r="U272" s="833"/>
      <c r="V272" s="833"/>
      <c r="W272" s="833"/>
      <c r="X272" s="833"/>
      <c r="Y272" s="833"/>
      <c r="Z272" s="833"/>
      <c r="AA272" s="833"/>
      <c r="AB272" s="833"/>
    </row>
    <row r="273" spans="2:28" ht="18" customHeight="1" hidden="1">
      <c r="B273" s="1209"/>
      <c r="C273" s="206"/>
      <c r="D273" s="164"/>
      <c r="E273" s="164"/>
      <c r="F273" s="788"/>
      <c r="G273" s="833">
        <f>G272*$E$272</f>
        <v>0</v>
      </c>
      <c r="H273" s="833"/>
      <c r="I273" s="833"/>
      <c r="J273" s="833"/>
      <c r="K273" s="833"/>
      <c r="L273" s="833"/>
      <c r="M273" s="833"/>
      <c r="N273" s="833"/>
      <c r="O273" s="833"/>
      <c r="P273" s="833"/>
      <c r="Q273" s="833"/>
      <c r="R273" s="833"/>
      <c r="S273" s="833"/>
      <c r="T273" s="833"/>
      <c r="U273" s="833"/>
      <c r="V273" s="833"/>
      <c r="W273" s="833"/>
      <c r="X273" s="833"/>
      <c r="Y273" s="833"/>
      <c r="Z273" s="833"/>
      <c r="AA273" s="833"/>
      <c r="AB273" s="833">
        <f>AB272*$E$272</f>
        <v>0</v>
      </c>
    </row>
    <row r="274" spans="2:28" ht="18" customHeight="1">
      <c r="B274" s="1209"/>
      <c r="C274" s="893"/>
      <c r="D274" s="1211">
        <f>SUMPRODUCT(F259:F272,E259:E272)</f>
        <v>0</v>
      </c>
      <c r="E274" s="1211"/>
      <c r="F274" s="803">
        <f>SUM(F259:F272)</f>
        <v>0</v>
      </c>
      <c r="G274" s="833"/>
      <c r="H274" s="833"/>
      <c r="I274" s="833"/>
      <c r="J274" s="833"/>
      <c r="K274" s="833"/>
      <c r="L274" s="833"/>
      <c r="M274" s="833"/>
      <c r="N274" s="833"/>
      <c r="O274" s="833"/>
      <c r="P274" s="833"/>
      <c r="Q274" s="833"/>
      <c r="R274" s="833"/>
      <c r="S274" s="833"/>
      <c r="T274" s="833"/>
      <c r="U274" s="833"/>
      <c r="V274" s="833"/>
      <c r="W274" s="833"/>
      <c r="X274" s="833"/>
      <c r="Y274" s="833"/>
      <c r="Z274" s="833"/>
      <c r="AA274" s="833"/>
      <c r="AB274" s="833"/>
    </row>
    <row r="275" spans="2:28" ht="18" customHeight="1">
      <c r="B275" s="1209"/>
      <c r="C275" s="915"/>
      <c r="D275" s="164"/>
      <c r="E275" s="164"/>
      <c r="F275" s="788">
        <f>SUMPRODUCT(G275:AB275,G$280:AB$280)/1000</f>
        <v>0</v>
      </c>
      <c r="G275" s="833"/>
      <c r="H275" s="833"/>
      <c r="I275" s="833"/>
      <c r="J275" s="833"/>
      <c r="K275" s="833"/>
      <c r="L275" s="833"/>
      <c r="M275" s="833"/>
      <c r="N275" s="833"/>
      <c r="O275" s="833"/>
      <c r="P275" s="833"/>
      <c r="Q275" s="833"/>
      <c r="R275" s="833"/>
      <c r="S275" s="833"/>
      <c r="T275" s="833"/>
      <c r="U275" s="833"/>
      <c r="V275" s="833"/>
      <c r="W275" s="833"/>
      <c r="X275" s="833"/>
      <c r="Y275" s="833"/>
      <c r="Z275" s="833"/>
      <c r="AA275" s="833"/>
      <c r="AB275" s="833"/>
    </row>
    <row r="276" spans="2:28" ht="15.75" customHeight="1">
      <c r="B276" s="1209"/>
      <c r="C276" s="914"/>
      <c r="D276" s="165"/>
      <c r="E276" s="165"/>
      <c r="F276" s="788">
        <f>SUMPRODUCT(G276:AB276,G$280:AB$280)/1000</f>
        <v>0</v>
      </c>
      <c r="G276" s="833"/>
      <c r="H276" s="833"/>
      <c r="I276" s="833"/>
      <c r="J276" s="833"/>
      <c r="K276" s="833"/>
      <c r="L276" s="833"/>
      <c r="M276" s="833"/>
      <c r="N276" s="833"/>
      <c r="O276" s="833"/>
      <c r="P276" s="833"/>
      <c r="Q276" s="833"/>
      <c r="R276" s="833"/>
      <c r="S276" s="833"/>
      <c r="T276" s="833"/>
      <c r="U276" s="833"/>
      <c r="V276" s="833"/>
      <c r="W276" s="833"/>
      <c r="X276" s="833"/>
      <c r="Y276" s="833"/>
      <c r="Z276" s="833"/>
      <c r="AA276" s="833"/>
      <c r="AB276" s="833"/>
    </row>
    <row r="277" spans="2:28" ht="18" customHeight="1" hidden="1">
      <c r="B277" s="1206" t="s">
        <v>189</v>
      </c>
      <c r="C277" s="1207"/>
      <c r="D277" s="794"/>
      <c r="E277" s="794"/>
      <c r="F277" s="803">
        <f>SUM(F259:F276)</f>
        <v>0</v>
      </c>
      <c r="G277" s="833">
        <f>G259+G261+G263+G265+G267+G269+G272+G274+G275+G276</f>
        <v>0</v>
      </c>
      <c r="H277" s="833">
        <f aca="true" t="shared" si="45" ref="H277:AB277">H259+H261+H263+H265+H267+H269+H272+H274+H275+H276</f>
        <v>74</v>
      </c>
      <c r="I277" s="833">
        <f t="shared" si="45"/>
        <v>5</v>
      </c>
      <c r="J277" s="833">
        <f t="shared" si="45"/>
        <v>2</v>
      </c>
      <c r="K277" s="833">
        <f t="shared" si="45"/>
        <v>6</v>
      </c>
      <c r="L277" s="833">
        <f t="shared" si="45"/>
        <v>2</v>
      </c>
      <c r="M277" s="833">
        <f t="shared" si="45"/>
        <v>6</v>
      </c>
      <c r="N277" s="833">
        <f t="shared" si="45"/>
        <v>4</v>
      </c>
      <c r="O277" s="833">
        <f t="shared" si="45"/>
        <v>40</v>
      </c>
      <c r="P277" s="833">
        <f t="shared" si="45"/>
        <v>0</v>
      </c>
      <c r="Q277" s="833">
        <f t="shared" si="45"/>
        <v>37</v>
      </c>
      <c r="R277" s="833">
        <f t="shared" si="45"/>
        <v>38</v>
      </c>
      <c r="S277" s="833">
        <f t="shared" si="45"/>
        <v>100</v>
      </c>
      <c r="T277" s="833">
        <f t="shared" si="45"/>
        <v>200</v>
      </c>
      <c r="U277" s="833">
        <f t="shared" si="45"/>
        <v>0</v>
      </c>
      <c r="V277" s="833">
        <f t="shared" si="45"/>
        <v>0</v>
      </c>
      <c r="W277" s="833">
        <f t="shared" si="45"/>
        <v>64</v>
      </c>
      <c r="X277" s="833">
        <f t="shared" si="45"/>
        <v>14</v>
      </c>
      <c r="Y277" s="833">
        <f>Y259+Y261+Y263+Y265+Y267+Y269+Y272+Y274+Y275+Y276</f>
        <v>0</v>
      </c>
      <c r="Z277" s="833"/>
      <c r="AA277" s="833"/>
      <c r="AB277" s="833">
        <f t="shared" si="45"/>
        <v>0</v>
      </c>
    </row>
    <row r="278" spans="2:28" s="860" customFormat="1" ht="18" customHeight="1">
      <c r="B278" s="1196" t="s">
        <v>806</v>
      </c>
      <c r="C278" s="1197"/>
      <c r="D278" s="1198">
        <f>E275*F275+E276*F276</f>
        <v>0</v>
      </c>
      <c r="E278" s="1199"/>
      <c r="F278" s="803">
        <f>F275+F276</f>
        <v>0</v>
      </c>
      <c r="G278" s="880">
        <f>SUMPRODUCT(G259:G276,$E$259:$E$276)/1000</f>
        <v>0</v>
      </c>
      <c r="H278" s="880">
        <f aca="true" t="shared" si="46" ref="H278:AB278">SUMPRODUCT(H259:H276,$E$259:$E$276)/1000</f>
        <v>0</v>
      </c>
      <c r="I278" s="880">
        <f t="shared" si="46"/>
        <v>0</v>
      </c>
      <c r="J278" s="880">
        <f t="shared" si="46"/>
        <v>0</v>
      </c>
      <c r="K278" s="880">
        <f t="shared" si="46"/>
        <v>0</v>
      </c>
      <c r="L278" s="880">
        <f t="shared" si="46"/>
        <v>0</v>
      </c>
      <c r="M278" s="880">
        <f t="shared" si="46"/>
        <v>0</v>
      </c>
      <c r="N278" s="880">
        <f t="shared" si="46"/>
        <v>0</v>
      </c>
      <c r="O278" s="880">
        <f t="shared" si="46"/>
        <v>0</v>
      </c>
      <c r="P278" s="880">
        <f t="shared" si="46"/>
        <v>0</v>
      </c>
      <c r="Q278" s="880">
        <f t="shared" si="46"/>
        <v>0</v>
      </c>
      <c r="R278" s="880">
        <f t="shared" si="46"/>
        <v>0</v>
      </c>
      <c r="S278" s="880">
        <f t="shared" si="46"/>
        <v>0</v>
      </c>
      <c r="T278" s="880">
        <f t="shared" si="46"/>
        <v>0</v>
      </c>
      <c r="U278" s="880">
        <f t="shared" si="46"/>
        <v>0</v>
      </c>
      <c r="V278" s="880">
        <f t="shared" si="46"/>
        <v>0</v>
      </c>
      <c r="W278" s="880">
        <f t="shared" si="46"/>
        <v>0</v>
      </c>
      <c r="X278" s="880">
        <f t="shared" si="46"/>
        <v>0</v>
      </c>
      <c r="Y278" s="880">
        <f t="shared" si="46"/>
        <v>0</v>
      </c>
      <c r="Z278" s="880">
        <f t="shared" si="46"/>
        <v>0</v>
      </c>
      <c r="AA278" s="880">
        <f t="shared" si="46"/>
        <v>0</v>
      </c>
      <c r="AB278" s="880">
        <f t="shared" si="46"/>
        <v>0</v>
      </c>
    </row>
    <row r="279" spans="2:28" s="860" customFormat="1" ht="18" customHeight="1">
      <c r="B279" s="1196" t="s">
        <v>807</v>
      </c>
      <c r="C279" s="1197"/>
      <c r="D279" s="852"/>
      <c r="E279" s="852"/>
      <c r="F279" s="803">
        <f>F274+F278</f>
        <v>0</v>
      </c>
      <c r="G279" s="880">
        <f>G257+G278</f>
        <v>0</v>
      </c>
      <c r="H279" s="880">
        <f aca="true" t="shared" si="47" ref="H279:AB279">H257+H278</f>
        <v>0</v>
      </c>
      <c r="I279" s="880">
        <f t="shared" si="47"/>
        <v>0</v>
      </c>
      <c r="J279" s="880">
        <f t="shared" si="47"/>
        <v>0</v>
      </c>
      <c r="K279" s="880">
        <f t="shared" si="47"/>
        <v>0</v>
      </c>
      <c r="L279" s="880">
        <f t="shared" si="47"/>
        <v>0</v>
      </c>
      <c r="M279" s="880">
        <f t="shared" si="47"/>
        <v>0</v>
      </c>
      <c r="N279" s="880">
        <f t="shared" si="47"/>
        <v>0</v>
      </c>
      <c r="O279" s="880">
        <f t="shared" si="47"/>
        <v>0</v>
      </c>
      <c r="P279" s="880">
        <f t="shared" si="47"/>
        <v>0</v>
      </c>
      <c r="Q279" s="880">
        <f t="shared" si="47"/>
        <v>0</v>
      </c>
      <c r="R279" s="880">
        <f t="shared" si="47"/>
        <v>0</v>
      </c>
      <c r="S279" s="880">
        <f t="shared" si="47"/>
        <v>0</v>
      </c>
      <c r="T279" s="880">
        <f t="shared" si="47"/>
        <v>0</v>
      </c>
      <c r="U279" s="880">
        <f t="shared" si="47"/>
        <v>0</v>
      </c>
      <c r="V279" s="880">
        <f t="shared" si="47"/>
        <v>0</v>
      </c>
      <c r="W279" s="880">
        <f t="shared" si="47"/>
        <v>0</v>
      </c>
      <c r="X279" s="880">
        <f t="shared" si="47"/>
        <v>0</v>
      </c>
      <c r="Y279" s="880">
        <f t="shared" si="47"/>
        <v>0</v>
      </c>
      <c r="Z279" s="880">
        <f t="shared" si="47"/>
        <v>0</v>
      </c>
      <c r="AA279" s="880">
        <f t="shared" si="47"/>
        <v>0</v>
      </c>
      <c r="AB279" s="880">
        <f t="shared" si="47"/>
        <v>0</v>
      </c>
    </row>
    <row r="280" spans="2:28" s="860" customFormat="1" ht="43.5" customHeight="1">
      <c r="B280" s="1200" t="s">
        <v>267</v>
      </c>
      <c r="C280" s="1201"/>
      <c r="D280" s="852"/>
      <c r="E280" s="852"/>
      <c r="F280" s="855"/>
      <c r="G280" s="856"/>
      <c r="H280" s="856"/>
      <c r="I280" s="856"/>
      <c r="J280" s="856"/>
      <c r="K280" s="856"/>
      <c r="L280" s="856"/>
      <c r="M280" s="856"/>
      <c r="N280" s="856"/>
      <c r="O280" s="856"/>
      <c r="P280" s="856"/>
      <c r="Q280" s="856"/>
      <c r="R280" s="856"/>
      <c r="S280" s="856"/>
      <c r="T280" s="856"/>
      <c r="U280" s="856"/>
      <c r="V280" s="856"/>
      <c r="W280" s="856"/>
      <c r="X280" s="856"/>
      <c r="Y280" s="856"/>
      <c r="Z280" s="856"/>
      <c r="AA280" s="856"/>
      <c r="AB280" s="856"/>
    </row>
    <row r="281" spans="2:28" s="860" customFormat="1" ht="52.5" customHeight="1">
      <c r="B281" s="1200" t="s">
        <v>808</v>
      </c>
      <c r="C281" s="1201"/>
      <c r="D281" s="852"/>
      <c r="E281" s="852"/>
      <c r="F281" s="883">
        <f>SUM(G281:AB281)</f>
        <v>0</v>
      </c>
      <c r="G281" s="885">
        <f>G279*G280</f>
        <v>0</v>
      </c>
      <c r="H281" s="885">
        <f aca="true" t="shared" si="48" ref="H281:AB281">H279*H280</f>
        <v>0</v>
      </c>
      <c r="I281" s="885">
        <f t="shared" si="48"/>
        <v>0</v>
      </c>
      <c r="J281" s="885">
        <f t="shared" si="48"/>
        <v>0</v>
      </c>
      <c r="K281" s="885">
        <f t="shared" si="48"/>
        <v>0</v>
      </c>
      <c r="L281" s="885">
        <f t="shared" si="48"/>
        <v>0</v>
      </c>
      <c r="M281" s="885">
        <f t="shared" si="48"/>
        <v>0</v>
      </c>
      <c r="N281" s="885">
        <f t="shared" si="48"/>
        <v>0</v>
      </c>
      <c r="O281" s="885">
        <f t="shared" si="48"/>
        <v>0</v>
      </c>
      <c r="P281" s="885">
        <f t="shared" si="48"/>
        <v>0</v>
      </c>
      <c r="Q281" s="885">
        <f t="shared" si="48"/>
        <v>0</v>
      </c>
      <c r="R281" s="885">
        <f t="shared" si="48"/>
        <v>0</v>
      </c>
      <c r="S281" s="885">
        <f t="shared" si="48"/>
        <v>0</v>
      </c>
      <c r="T281" s="885">
        <f t="shared" si="48"/>
        <v>0</v>
      </c>
      <c r="U281" s="885">
        <f t="shared" si="48"/>
        <v>0</v>
      </c>
      <c r="V281" s="885">
        <f t="shared" si="48"/>
        <v>0</v>
      </c>
      <c r="W281" s="885">
        <f t="shared" si="48"/>
        <v>0</v>
      </c>
      <c r="X281" s="885">
        <f t="shared" si="48"/>
        <v>0</v>
      </c>
      <c r="Y281" s="885">
        <f t="shared" si="48"/>
        <v>0</v>
      </c>
      <c r="Z281" s="885"/>
      <c r="AA281" s="885"/>
      <c r="AB281" s="885">
        <f t="shared" si="48"/>
        <v>0</v>
      </c>
    </row>
    <row r="282" spans="2:28" ht="27.75" customHeight="1">
      <c r="B282" s="1202"/>
      <c r="C282" s="1203"/>
      <c r="D282" s="1203"/>
      <c r="E282" s="1203"/>
      <c r="F282" s="1203"/>
      <c r="G282" s="1203"/>
      <c r="H282" s="1203"/>
      <c r="I282" s="1203"/>
      <c r="J282" s="1203"/>
      <c r="K282" s="1203"/>
      <c r="L282" s="1203"/>
      <c r="M282" s="1203"/>
      <c r="N282" s="1203"/>
      <c r="O282" s="1203"/>
      <c r="P282" s="1203"/>
      <c r="Q282" s="1203"/>
      <c r="R282" s="1203"/>
      <c r="S282" s="1203"/>
      <c r="T282" s="1203"/>
      <c r="U282" s="1203"/>
      <c r="V282" s="1203"/>
      <c r="W282" s="1203"/>
      <c r="X282" s="1203"/>
      <c r="Y282" s="1203"/>
      <c r="Z282" s="1203"/>
      <c r="AA282" s="1203"/>
      <c r="AB282" s="1203"/>
    </row>
    <row r="283" spans="2:28" ht="27" customHeight="1">
      <c r="B283" s="1235"/>
      <c r="C283" s="1235"/>
      <c r="D283" s="1235"/>
      <c r="E283" s="1235"/>
      <c r="F283" s="1235"/>
      <c r="G283" s="1235"/>
      <c r="H283" s="1235"/>
      <c r="I283" s="1235"/>
      <c r="J283" s="1235"/>
      <c r="K283" s="1235"/>
      <c r="L283" s="1235"/>
      <c r="M283" s="1235"/>
      <c r="N283" s="1235"/>
      <c r="O283" s="1235"/>
      <c r="P283" s="1235"/>
      <c r="Q283" s="1235"/>
      <c r="R283" s="1235"/>
      <c r="S283" s="1235"/>
      <c r="T283" s="1235"/>
      <c r="U283" s="1235"/>
      <c r="V283" s="1235"/>
      <c r="W283" s="1235"/>
      <c r="X283" s="1235"/>
      <c r="Y283" s="1235"/>
      <c r="Z283" s="1235"/>
      <c r="AA283" s="1235"/>
      <c r="AB283" s="1235"/>
    </row>
    <row r="284" spans="2:28" ht="18" customHeight="1" thickBot="1">
      <c r="B284" s="1212" t="s">
        <v>94</v>
      </c>
      <c r="C284" s="1213"/>
      <c r="D284" s="1213"/>
      <c r="E284" s="1213"/>
      <c r="F284" s="1213"/>
      <c r="G284" s="1213"/>
      <c r="H284" s="1213"/>
      <c r="I284" s="1213"/>
      <c r="J284" s="1213"/>
      <c r="K284" s="1213"/>
      <c r="L284" s="1213"/>
      <c r="M284" s="1213"/>
      <c r="N284" s="1213"/>
      <c r="O284" s="1213"/>
      <c r="P284" s="1213"/>
      <c r="Q284" s="1213"/>
      <c r="R284" s="1213"/>
      <c r="S284" s="1213"/>
      <c r="T284" s="1213"/>
      <c r="U284" s="1213"/>
      <c r="V284" s="1213"/>
      <c r="W284" s="1213"/>
      <c r="X284" s="1213"/>
      <c r="Y284" s="1213"/>
      <c r="Z284" s="1213"/>
      <c r="AA284" s="1213"/>
      <c r="AB284" s="1213"/>
    </row>
    <row r="285" spans="2:28" ht="25.5" customHeight="1">
      <c r="B285" s="1214" t="s">
        <v>166</v>
      </c>
      <c r="C285" s="1215"/>
      <c r="D285" s="1218" t="s">
        <v>167</v>
      </c>
      <c r="E285" s="1220" t="s">
        <v>814</v>
      </c>
      <c r="F285" s="1222" t="s">
        <v>168</v>
      </c>
      <c r="G285" s="1224" t="s">
        <v>169</v>
      </c>
      <c r="H285" s="1225"/>
      <c r="I285" s="1225"/>
      <c r="J285" s="1225"/>
      <c r="K285" s="1225"/>
      <c r="L285" s="1225"/>
      <c r="M285" s="1225"/>
      <c r="N285" s="1225"/>
      <c r="O285" s="1225"/>
      <c r="P285" s="1225"/>
      <c r="Q285" s="1225"/>
      <c r="R285" s="1225"/>
      <c r="S285" s="1225"/>
      <c r="T285" s="1225"/>
      <c r="U285" s="1225"/>
      <c r="V285" s="1225"/>
      <c r="W285" s="1225"/>
      <c r="X285" s="1225"/>
      <c r="Y285" s="1225"/>
      <c r="Z285" s="1225"/>
      <c r="AA285" s="1225"/>
      <c r="AB285" s="1225"/>
    </row>
    <row r="286" spans="2:28" ht="84" customHeight="1">
      <c r="B286" s="1216"/>
      <c r="C286" s="1217"/>
      <c r="D286" s="1219"/>
      <c r="E286" s="1221"/>
      <c r="F286" s="1223"/>
      <c r="G286" s="898" t="s">
        <v>1035</v>
      </c>
      <c r="H286" s="898" t="s">
        <v>836</v>
      </c>
      <c r="I286" s="898" t="s">
        <v>38</v>
      </c>
      <c r="J286" s="898" t="s">
        <v>332</v>
      </c>
      <c r="K286" s="898" t="s">
        <v>326</v>
      </c>
      <c r="L286" s="899" t="s">
        <v>849</v>
      </c>
      <c r="M286" s="899" t="s">
        <v>843</v>
      </c>
      <c r="N286" s="900" t="s">
        <v>1034</v>
      </c>
      <c r="O286" s="899" t="s">
        <v>18</v>
      </c>
      <c r="P286" s="899" t="s">
        <v>845</v>
      </c>
      <c r="Q286" s="899" t="s">
        <v>848</v>
      </c>
      <c r="R286" s="899" t="s">
        <v>41</v>
      </c>
      <c r="S286" s="899" t="s">
        <v>172</v>
      </c>
      <c r="T286" s="899" t="s">
        <v>255</v>
      </c>
      <c r="U286" s="899" t="s">
        <v>373</v>
      </c>
      <c r="V286" s="899" t="s">
        <v>193</v>
      </c>
      <c r="W286" s="899" t="s">
        <v>9</v>
      </c>
      <c r="X286" s="899" t="s">
        <v>15</v>
      </c>
      <c r="Y286" s="39" t="s">
        <v>182</v>
      </c>
      <c r="AB286" s="899" t="s">
        <v>1037</v>
      </c>
    </row>
    <row r="287" spans="2:28" ht="18" customHeight="1">
      <c r="B287" s="1264" t="s">
        <v>963</v>
      </c>
      <c r="C287" s="1229" t="s">
        <v>677</v>
      </c>
      <c r="D287" s="1230"/>
      <c r="E287" s="875"/>
      <c r="F287" s="788"/>
      <c r="G287" s="832"/>
      <c r="H287" s="832"/>
      <c r="I287" s="832"/>
      <c r="J287" s="832"/>
      <c r="K287" s="832"/>
      <c r="L287" s="832"/>
      <c r="M287" s="832"/>
      <c r="N287" s="832"/>
      <c r="O287" s="832"/>
      <c r="P287" s="832"/>
      <c r="Q287" s="832"/>
      <c r="R287" s="832"/>
      <c r="S287" s="832"/>
      <c r="T287" s="832"/>
      <c r="U287" s="832"/>
      <c r="V287" s="832"/>
      <c r="W287" s="832"/>
      <c r="X287" s="832"/>
      <c r="Y287" s="832"/>
      <c r="Z287" s="832"/>
      <c r="AA287" s="832"/>
      <c r="AB287" s="832"/>
    </row>
    <row r="288" spans="2:28" ht="18" customHeight="1">
      <c r="B288" s="1265"/>
      <c r="C288" s="915" t="s">
        <v>974</v>
      </c>
      <c r="D288" s="938">
        <v>90</v>
      </c>
      <c r="E288" s="906"/>
      <c r="F288" s="788">
        <f>SUMPRODUCT(G288:AB288,G$317:AB$317)/1000</f>
        <v>0</v>
      </c>
      <c r="G288" s="927"/>
      <c r="H288" s="833"/>
      <c r="I288" s="833">
        <v>1</v>
      </c>
      <c r="J288" s="833"/>
      <c r="K288" s="833">
        <v>24</v>
      </c>
      <c r="L288" s="833"/>
      <c r="M288" s="833">
        <v>0.1</v>
      </c>
      <c r="N288" s="833">
        <v>108</v>
      </c>
      <c r="O288" s="833">
        <v>4</v>
      </c>
      <c r="P288" s="833"/>
      <c r="Q288" s="833"/>
      <c r="R288" s="833">
        <v>20</v>
      </c>
      <c r="S288" s="833"/>
      <c r="T288" s="833"/>
      <c r="U288" s="833"/>
      <c r="V288" s="833"/>
      <c r="W288" s="833"/>
      <c r="X288" s="833"/>
      <c r="Y288" s="833"/>
      <c r="Z288" s="833"/>
      <c r="AA288" s="833"/>
      <c r="AB288" s="833"/>
    </row>
    <row r="289" spans="2:28" ht="27.75" customHeight="1">
      <c r="B289" s="1265"/>
      <c r="C289" s="914" t="s">
        <v>975</v>
      </c>
      <c r="D289" s="164">
        <v>150</v>
      </c>
      <c r="E289" s="405"/>
      <c r="F289" s="788">
        <f>SUMPRODUCT(G289:AB289,G$317:AB$317)/1000</f>
        <v>0</v>
      </c>
      <c r="G289" s="833">
        <v>42</v>
      </c>
      <c r="H289" s="833">
        <v>39</v>
      </c>
      <c r="I289" s="833">
        <v>1</v>
      </c>
      <c r="J289" s="833">
        <v>23</v>
      </c>
      <c r="K289" s="833"/>
      <c r="L289" s="833"/>
      <c r="M289" s="833"/>
      <c r="N289" s="833"/>
      <c r="O289" s="833">
        <v>8</v>
      </c>
      <c r="P289" s="833"/>
      <c r="Q289" s="833"/>
      <c r="R289" s="833"/>
      <c r="S289" s="833"/>
      <c r="T289" s="833"/>
      <c r="U289" s="833"/>
      <c r="V289" s="833"/>
      <c r="W289" s="833"/>
      <c r="X289" s="833"/>
      <c r="Y289" s="833"/>
      <c r="Z289" s="833"/>
      <c r="AA289" s="833"/>
      <c r="AB289" s="833"/>
    </row>
    <row r="290" spans="2:28" ht="18" customHeight="1">
      <c r="B290" s="1265"/>
      <c r="C290" s="915" t="s">
        <v>605</v>
      </c>
      <c r="D290" s="164">
        <v>200</v>
      </c>
      <c r="E290" s="405"/>
      <c r="F290" s="788">
        <f>SUMPRODUCT(G290:AB290,G$317:AB$317)/1000</f>
        <v>0</v>
      </c>
      <c r="G290" s="833"/>
      <c r="H290" s="833"/>
      <c r="I290" s="833"/>
      <c r="J290" s="833"/>
      <c r="K290" s="833"/>
      <c r="L290" s="833"/>
      <c r="M290" s="833"/>
      <c r="N290" s="833"/>
      <c r="O290" s="833"/>
      <c r="P290" s="833"/>
      <c r="Q290" s="833"/>
      <c r="R290" s="833"/>
      <c r="S290" s="833"/>
      <c r="T290" s="833"/>
      <c r="U290" s="833"/>
      <c r="V290" s="833">
        <v>100</v>
      </c>
      <c r="W290" s="833"/>
      <c r="X290" s="833">
        <v>10</v>
      </c>
      <c r="Y290" s="833">
        <v>1</v>
      </c>
      <c r="Z290" s="833"/>
      <c r="AA290" s="833"/>
      <c r="AB290" s="833"/>
    </row>
    <row r="291" spans="2:28" ht="18" customHeight="1">
      <c r="B291" s="1265"/>
      <c r="C291" s="915" t="s">
        <v>971</v>
      </c>
      <c r="D291" s="164">
        <v>125</v>
      </c>
      <c r="E291" s="405"/>
      <c r="F291" s="788">
        <f>SUMPRODUCT(G291:AB291,G$317:AB$317)/1000</f>
        <v>0</v>
      </c>
      <c r="G291" s="833"/>
      <c r="H291" s="833"/>
      <c r="I291" s="833"/>
      <c r="J291" s="833"/>
      <c r="K291" s="833"/>
      <c r="L291" s="833"/>
      <c r="M291" s="833"/>
      <c r="N291" s="833"/>
      <c r="O291" s="833"/>
      <c r="P291" s="833"/>
      <c r="Q291" s="833"/>
      <c r="R291" s="833"/>
      <c r="S291" s="833"/>
      <c r="T291" s="833">
        <v>125</v>
      </c>
      <c r="U291" s="833"/>
      <c r="V291" s="833"/>
      <c r="W291" s="833"/>
      <c r="X291" s="833"/>
      <c r="Y291" s="833"/>
      <c r="Z291" s="833"/>
      <c r="AA291" s="833"/>
      <c r="AB291" s="833"/>
    </row>
    <row r="292" spans="2:28" ht="26.25" customHeight="1">
      <c r="B292" s="1265"/>
      <c r="C292" s="914" t="s">
        <v>1036</v>
      </c>
      <c r="D292" s="165">
        <v>15</v>
      </c>
      <c r="E292" s="933"/>
      <c r="F292" s="788">
        <f>SUMPRODUCT(G292:AB292,G$317:AB$317)/1000</f>
        <v>0</v>
      </c>
      <c r="G292" s="833"/>
      <c r="H292" s="833"/>
      <c r="I292" s="833"/>
      <c r="J292" s="833"/>
      <c r="K292" s="833"/>
      <c r="L292" s="833"/>
      <c r="M292" s="833"/>
      <c r="N292" s="833"/>
      <c r="O292" s="833"/>
      <c r="P292" s="833"/>
      <c r="Q292" s="833"/>
      <c r="R292" s="833"/>
      <c r="S292" s="833"/>
      <c r="T292" s="833"/>
      <c r="U292" s="833"/>
      <c r="V292" s="833"/>
      <c r="W292" s="833"/>
      <c r="X292" s="833"/>
      <c r="Y292" s="833"/>
      <c r="Z292" s="833"/>
      <c r="AA292" s="833"/>
      <c r="AB292" s="833">
        <v>15</v>
      </c>
    </row>
    <row r="293" spans="2:28" ht="18" customHeight="1">
      <c r="B293" s="1265"/>
      <c r="C293" s="916"/>
      <c r="D293" s="1272">
        <f>E288*F288+E289*F289+E290*F290+E292*F292</f>
        <v>0</v>
      </c>
      <c r="E293" s="1272"/>
      <c r="F293" s="788">
        <f>F288+F289+F290+F291+F292</f>
        <v>0</v>
      </c>
      <c r="G293" s="833"/>
      <c r="H293" s="833"/>
      <c r="I293" s="833"/>
      <c r="J293" s="833"/>
      <c r="K293" s="833"/>
      <c r="L293" s="833"/>
      <c r="M293" s="833"/>
      <c r="N293" s="833"/>
      <c r="O293" s="833"/>
      <c r="P293" s="833"/>
      <c r="Q293" s="833"/>
      <c r="R293" s="833"/>
      <c r="S293" s="833"/>
      <c r="T293" s="833"/>
      <c r="U293" s="833"/>
      <c r="V293" s="833"/>
      <c r="W293" s="833"/>
      <c r="X293" s="833"/>
      <c r="Y293" s="833"/>
      <c r="Z293" s="833"/>
      <c r="AA293" s="833"/>
      <c r="AB293" s="833"/>
    </row>
    <row r="294" spans="2:28" ht="27.75" customHeight="1">
      <c r="B294" s="1265"/>
      <c r="C294" s="914" t="s">
        <v>22</v>
      </c>
      <c r="D294" s="965">
        <v>20</v>
      </c>
      <c r="E294" s="908"/>
      <c r="F294" s="788">
        <f>SUMPRODUCT(G294:AB294,G$317:AB$317)/1000</f>
        <v>0</v>
      </c>
      <c r="G294" s="833"/>
      <c r="H294" s="833"/>
      <c r="I294" s="833"/>
      <c r="J294" s="833"/>
      <c r="K294" s="833"/>
      <c r="L294" s="833"/>
      <c r="M294" s="833"/>
      <c r="N294" s="833"/>
      <c r="O294" s="833"/>
      <c r="P294" s="833"/>
      <c r="Q294" s="833">
        <v>20</v>
      </c>
      <c r="R294" s="833"/>
      <c r="S294" s="833"/>
      <c r="T294" s="833"/>
      <c r="U294" s="833"/>
      <c r="V294" s="833"/>
      <c r="W294" s="833"/>
      <c r="X294" s="833"/>
      <c r="Y294" s="833"/>
      <c r="Z294" s="833"/>
      <c r="AA294" s="833"/>
      <c r="AB294" s="833"/>
    </row>
    <row r="295" spans="2:28" ht="18" customHeight="1">
      <c r="B295" s="1265"/>
      <c r="C295" s="929"/>
      <c r="D295" s="907"/>
      <c r="E295" s="907"/>
      <c r="F295" s="788">
        <f>SUMPRODUCT(G295:AB295,G$317:AB$317)/1000</f>
        <v>0</v>
      </c>
      <c r="G295" s="887"/>
      <c r="H295" s="887"/>
      <c r="I295" s="887"/>
      <c r="J295" s="887"/>
      <c r="K295" s="887"/>
      <c r="L295" s="887"/>
      <c r="M295" s="887"/>
      <c r="N295" s="887"/>
      <c r="O295" s="887"/>
      <c r="P295" s="887"/>
      <c r="Q295" s="887"/>
      <c r="R295" s="887"/>
      <c r="S295" s="887"/>
      <c r="T295" s="887"/>
      <c r="U295" s="887"/>
      <c r="V295" s="887"/>
      <c r="W295" s="887"/>
      <c r="X295" s="887"/>
      <c r="Y295" s="887"/>
      <c r="Z295" s="887"/>
      <c r="AA295" s="887"/>
      <c r="AB295" s="887"/>
    </row>
    <row r="296" spans="2:28" ht="24" customHeight="1" hidden="1">
      <c r="B296" s="1262" t="s">
        <v>186</v>
      </c>
      <c r="C296" s="1263"/>
      <c r="D296" s="909"/>
      <c r="E296" s="909"/>
      <c r="F296" s="803">
        <f>SUM(F288:F295)</f>
        <v>0</v>
      </c>
      <c r="G296" s="889">
        <f aca="true" t="shared" si="49" ref="G296:Y296">SUM(G288:G295)</f>
        <v>42</v>
      </c>
      <c r="H296" s="889">
        <f t="shared" si="49"/>
        <v>39</v>
      </c>
      <c r="I296" s="889">
        <f t="shared" si="49"/>
        <v>2</v>
      </c>
      <c r="J296" s="889">
        <f t="shared" si="49"/>
        <v>23</v>
      </c>
      <c r="K296" s="889">
        <f t="shared" si="49"/>
        <v>24</v>
      </c>
      <c r="L296" s="889">
        <f t="shared" si="49"/>
        <v>0</v>
      </c>
      <c r="M296" s="889">
        <f t="shared" si="49"/>
        <v>0.1</v>
      </c>
      <c r="N296" s="889">
        <f t="shared" si="49"/>
        <v>108</v>
      </c>
      <c r="O296" s="889">
        <f t="shared" si="49"/>
        <v>12</v>
      </c>
      <c r="P296" s="889">
        <f t="shared" si="49"/>
        <v>0</v>
      </c>
      <c r="Q296" s="889">
        <f t="shared" si="49"/>
        <v>20</v>
      </c>
      <c r="R296" s="889">
        <f t="shared" si="49"/>
        <v>20</v>
      </c>
      <c r="S296" s="889">
        <f t="shared" si="49"/>
        <v>0</v>
      </c>
      <c r="T296" s="889">
        <f t="shared" si="49"/>
        <v>125</v>
      </c>
      <c r="U296" s="889">
        <f t="shared" si="49"/>
        <v>0</v>
      </c>
      <c r="V296" s="889">
        <f t="shared" si="49"/>
        <v>100</v>
      </c>
      <c r="W296" s="889">
        <f t="shared" si="49"/>
        <v>0</v>
      </c>
      <c r="X296" s="889">
        <f t="shared" si="49"/>
        <v>10</v>
      </c>
      <c r="Y296" s="889">
        <f t="shared" si="49"/>
        <v>1</v>
      </c>
      <c r="Z296" s="889"/>
      <c r="AA296" s="889"/>
      <c r="AB296" s="889">
        <f>SUM(AB288:AB295)</f>
        <v>15</v>
      </c>
    </row>
    <row r="297" spans="2:28" s="860" customFormat="1" ht="21" customHeight="1">
      <c r="B297" s="1268" t="s">
        <v>806</v>
      </c>
      <c r="C297" s="1269"/>
      <c r="D297" s="1270">
        <f>E294*F294+E295*F295</f>
        <v>0</v>
      </c>
      <c r="E297" s="1271"/>
      <c r="F297" s="803">
        <f>F294+F295</f>
        <v>0</v>
      </c>
      <c r="G297" s="888">
        <f>SUMPRODUCT(G288:G295,$E$288:$E$295)/1000</f>
        <v>0</v>
      </c>
      <c r="H297" s="798">
        <f aca="true" t="shared" si="50" ref="H297:AB297">SUMPRODUCT(H288:H295,$E$288:$E$295)/1000</f>
        <v>0</v>
      </c>
      <c r="I297" s="888">
        <f t="shared" si="50"/>
        <v>0</v>
      </c>
      <c r="J297" s="888">
        <f t="shared" si="50"/>
        <v>0</v>
      </c>
      <c r="K297" s="888">
        <f t="shared" si="50"/>
        <v>0</v>
      </c>
      <c r="L297" s="888">
        <f t="shared" si="50"/>
        <v>0</v>
      </c>
      <c r="M297" s="888">
        <f t="shared" si="50"/>
        <v>0</v>
      </c>
      <c r="N297" s="888">
        <f t="shared" si="50"/>
        <v>0</v>
      </c>
      <c r="O297" s="888">
        <f t="shared" si="50"/>
        <v>0</v>
      </c>
      <c r="P297" s="888">
        <f t="shared" si="50"/>
        <v>0</v>
      </c>
      <c r="Q297" s="888">
        <f t="shared" si="50"/>
        <v>0</v>
      </c>
      <c r="R297" s="888">
        <f t="shared" si="50"/>
        <v>0</v>
      </c>
      <c r="S297" s="888">
        <f t="shared" si="50"/>
        <v>0</v>
      </c>
      <c r="T297" s="888">
        <f t="shared" si="50"/>
        <v>0</v>
      </c>
      <c r="U297" s="888">
        <f t="shared" si="50"/>
        <v>0</v>
      </c>
      <c r="V297" s="888">
        <f t="shared" si="50"/>
        <v>0</v>
      </c>
      <c r="W297" s="888">
        <f t="shared" si="50"/>
        <v>0</v>
      </c>
      <c r="X297" s="888">
        <f t="shared" si="50"/>
        <v>0</v>
      </c>
      <c r="Y297" s="888">
        <f t="shared" si="50"/>
        <v>0</v>
      </c>
      <c r="Z297" s="888">
        <f t="shared" si="50"/>
        <v>0</v>
      </c>
      <c r="AA297" s="888">
        <f t="shared" si="50"/>
        <v>0</v>
      </c>
      <c r="AB297" s="888">
        <f t="shared" si="50"/>
        <v>0</v>
      </c>
    </row>
    <row r="298" spans="2:28" ht="18" customHeight="1">
      <c r="B298" s="1266" t="s">
        <v>956</v>
      </c>
      <c r="C298" s="1210" t="s">
        <v>677</v>
      </c>
      <c r="D298" s="1210"/>
      <c r="E298" s="876"/>
      <c r="F298" s="803">
        <f>F293+F297</f>
        <v>0</v>
      </c>
      <c r="G298" s="832"/>
      <c r="H298" s="832"/>
      <c r="I298" s="832"/>
      <c r="J298" s="832"/>
      <c r="K298" s="832"/>
      <c r="L298" s="832"/>
      <c r="M298" s="832"/>
      <c r="N298" s="832"/>
      <c r="O298" s="832"/>
      <c r="P298" s="832"/>
      <c r="Q298" s="832"/>
      <c r="R298" s="832"/>
      <c r="S298" s="832"/>
      <c r="T298" s="832"/>
      <c r="U298" s="832"/>
      <c r="V298" s="832"/>
      <c r="W298" s="832"/>
      <c r="X298" s="832"/>
      <c r="Y298" s="832"/>
      <c r="Z298" s="832"/>
      <c r="AA298" s="832"/>
      <c r="AB298" s="832"/>
    </row>
    <row r="299" spans="2:28" ht="18" customHeight="1">
      <c r="B299" s="1267"/>
      <c r="C299" s="915" t="s">
        <v>974</v>
      </c>
      <c r="D299" s="938">
        <v>100</v>
      </c>
      <c r="E299" s="906"/>
      <c r="F299" s="788">
        <f>SUMPRODUCT(G299:AB299,G$317:AB$317)/1000</f>
        <v>0</v>
      </c>
      <c r="G299" s="833"/>
      <c r="H299" s="833"/>
      <c r="I299" s="833">
        <v>1</v>
      </c>
      <c r="J299" s="833"/>
      <c r="K299" s="833">
        <v>24</v>
      </c>
      <c r="L299" s="833"/>
      <c r="M299" s="833">
        <v>0.1</v>
      </c>
      <c r="N299" s="833">
        <v>123</v>
      </c>
      <c r="O299" s="833">
        <v>5</v>
      </c>
      <c r="P299" s="833"/>
      <c r="Q299" s="833"/>
      <c r="R299" s="833">
        <v>20</v>
      </c>
      <c r="S299" s="833"/>
      <c r="T299" s="833"/>
      <c r="U299" s="833"/>
      <c r="V299" s="833"/>
      <c r="W299" s="833"/>
      <c r="X299" s="833"/>
      <c r="Y299" s="833"/>
      <c r="Z299" s="833"/>
      <c r="AA299" s="833"/>
      <c r="AB299" s="833"/>
    </row>
    <row r="300" spans="2:28" ht="18" customHeight="1" hidden="1">
      <c r="B300" s="1267"/>
      <c r="C300" s="915"/>
      <c r="D300" s="854"/>
      <c r="E300" s="906"/>
      <c r="F300" s="788"/>
      <c r="G300" s="833">
        <f>G299*$E$299</f>
        <v>0</v>
      </c>
      <c r="H300" s="833">
        <f aca="true" t="shared" si="51" ref="H300:AB300">H299*$E$299</f>
        <v>0</v>
      </c>
      <c r="I300" s="833">
        <f t="shared" si="51"/>
        <v>0</v>
      </c>
      <c r="J300" s="833">
        <f t="shared" si="51"/>
        <v>0</v>
      </c>
      <c r="K300" s="833">
        <f t="shared" si="51"/>
        <v>0</v>
      </c>
      <c r="L300" s="833">
        <f t="shared" si="51"/>
        <v>0</v>
      </c>
      <c r="M300" s="833">
        <f t="shared" si="51"/>
        <v>0</v>
      </c>
      <c r="N300" s="833">
        <f t="shared" si="51"/>
        <v>0</v>
      </c>
      <c r="O300" s="833">
        <f t="shared" si="51"/>
        <v>0</v>
      </c>
      <c r="P300" s="833">
        <f t="shared" si="51"/>
        <v>0</v>
      </c>
      <c r="Q300" s="833">
        <f t="shared" si="51"/>
        <v>0</v>
      </c>
      <c r="R300" s="833">
        <f t="shared" si="51"/>
        <v>0</v>
      </c>
      <c r="S300" s="833">
        <f t="shared" si="51"/>
        <v>0</v>
      </c>
      <c r="T300" s="833">
        <f t="shared" si="51"/>
        <v>0</v>
      </c>
      <c r="U300" s="833">
        <f t="shared" si="51"/>
        <v>0</v>
      </c>
      <c r="V300" s="833">
        <f t="shared" si="51"/>
        <v>0</v>
      </c>
      <c r="W300" s="833">
        <f t="shared" si="51"/>
        <v>0</v>
      </c>
      <c r="X300" s="833">
        <f t="shared" si="51"/>
        <v>0</v>
      </c>
      <c r="Y300" s="833">
        <f t="shared" si="51"/>
        <v>0</v>
      </c>
      <c r="Z300" s="833"/>
      <c r="AA300" s="833"/>
      <c r="AB300" s="833">
        <f t="shared" si="51"/>
        <v>0</v>
      </c>
    </row>
    <row r="301" spans="2:28" ht="35.25" customHeight="1">
      <c r="B301" s="1267"/>
      <c r="C301" s="914" t="s">
        <v>975</v>
      </c>
      <c r="D301" s="164">
        <v>180</v>
      </c>
      <c r="E301" s="405"/>
      <c r="F301" s="788">
        <f>SUMPRODUCT(G301:AB301,G$317:AB$317)/1000</f>
        <v>0</v>
      </c>
      <c r="G301" s="833">
        <v>50</v>
      </c>
      <c r="H301" s="833">
        <v>47</v>
      </c>
      <c r="I301" s="833">
        <v>1</v>
      </c>
      <c r="J301" s="833">
        <v>26</v>
      </c>
      <c r="K301" s="833"/>
      <c r="L301" s="833"/>
      <c r="M301" s="833"/>
      <c r="N301" s="833"/>
      <c r="O301" s="833">
        <v>10</v>
      </c>
      <c r="P301" s="833"/>
      <c r="Q301" s="833"/>
      <c r="R301" s="833"/>
      <c r="S301" s="833"/>
      <c r="T301" s="833"/>
      <c r="U301" s="833"/>
      <c r="V301" s="833"/>
      <c r="W301" s="833"/>
      <c r="X301" s="833"/>
      <c r="Y301" s="833"/>
      <c r="Z301" s="833"/>
      <c r="AA301" s="833"/>
      <c r="AB301" s="833"/>
    </row>
    <row r="302" spans="2:28" ht="35.25" customHeight="1" hidden="1">
      <c r="B302" s="1267"/>
      <c r="C302" s="914"/>
      <c r="D302" s="164"/>
      <c r="E302" s="405"/>
      <c r="F302" s="788"/>
      <c r="G302" s="833">
        <f>G301*$E$301</f>
        <v>0</v>
      </c>
      <c r="H302" s="833"/>
      <c r="I302" s="833"/>
      <c r="J302" s="833"/>
      <c r="K302" s="833"/>
      <c r="L302" s="833"/>
      <c r="M302" s="833"/>
      <c r="N302" s="833"/>
      <c r="O302" s="833"/>
      <c r="P302" s="833"/>
      <c r="Q302" s="833"/>
      <c r="R302" s="833"/>
      <c r="S302" s="833"/>
      <c r="T302" s="833"/>
      <c r="U302" s="833"/>
      <c r="V302" s="833"/>
      <c r="W302" s="833"/>
      <c r="X302" s="833"/>
      <c r="Y302" s="833"/>
      <c r="Z302" s="833"/>
      <c r="AA302" s="833"/>
      <c r="AB302" s="833">
        <f>AB301*$E$301</f>
        <v>0</v>
      </c>
    </row>
    <row r="303" spans="2:28" ht="18" customHeight="1">
      <c r="B303" s="1267"/>
      <c r="C303" s="915" t="s">
        <v>605</v>
      </c>
      <c r="D303" s="164">
        <v>200</v>
      </c>
      <c r="E303" s="405"/>
      <c r="F303" s="788">
        <f>SUMPRODUCT(G303:AB303,G$317:AB$317)/1000</f>
        <v>0</v>
      </c>
      <c r="G303" s="833"/>
      <c r="H303" s="833"/>
      <c r="I303" s="833"/>
      <c r="J303" s="833"/>
      <c r="K303" s="833"/>
      <c r="L303" s="833"/>
      <c r="M303" s="833"/>
      <c r="N303" s="833"/>
      <c r="O303" s="833"/>
      <c r="P303" s="833"/>
      <c r="Q303" s="833"/>
      <c r="R303" s="833"/>
      <c r="S303" s="833"/>
      <c r="T303" s="833"/>
      <c r="U303" s="833"/>
      <c r="V303" s="833">
        <v>100</v>
      </c>
      <c r="W303" s="833"/>
      <c r="X303" s="833">
        <v>10</v>
      </c>
      <c r="Y303" s="833">
        <v>2</v>
      </c>
      <c r="Z303" s="833"/>
      <c r="AA303" s="833"/>
      <c r="AB303" s="833"/>
    </row>
    <row r="304" spans="2:28" ht="18" customHeight="1" hidden="1">
      <c r="B304" s="1267"/>
      <c r="C304" s="915"/>
      <c r="D304" s="164"/>
      <c r="E304" s="405"/>
      <c r="F304" s="788"/>
      <c r="G304" s="833">
        <f>G303*$E$303</f>
        <v>0</v>
      </c>
      <c r="H304" s="833"/>
      <c r="I304" s="833"/>
      <c r="J304" s="833"/>
      <c r="K304" s="833"/>
      <c r="L304" s="833"/>
      <c r="M304" s="833"/>
      <c r="N304" s="833"/>
      <c r="O304" s="833"/>
      <c r="P304" s="833"/>
      <c r="Q304" s="833"/>
      <c r="R304" s="833"/>
      <c r="S304" s="833"/>
      <c r="T304" s="833"/>
      <c r="U304" s="833"/>
      <c r="V304" s="833"/>
      <c r="W304" s="833"/>
      <c r="X304" s="833"/>
      <c r="Y304" s="833"/>
      <c r="Z304" s="833"/>
      <c r="AA304" s="833"/>
      <c r="AB304" s="833">
        <f>AB303*$E$303</f>
        <v>0</v>
      </c>
    </row>
    <row r="305" spans="2:28" ht="18" customHeight="1">
      <c r="B305" s="1267"/>
      <c r="C305" s="915" t="s">
        <v>971</v>
      </c>
      <c r="D305" s="164">
        <v>125</v>
      </c>
      <c r="E305" s="405"/>
      <c r="F305" s="788">
        <f>SUMPRODUCT(G305:AB305,G$317:AB$317)/1000</f>
        <v>0</v>
      </c>
      <c r="G305" s="833"/>
      <c r="H305" s="833"/>
      <c r="I305" s="833"/>
      <c r="J305" s="833"/>
      <c r="K305" s="833"/>
      <c r="L305" s="833"/>
      <c r="M305" s="833"/>
      <c r="N305" s="833"/>
      <c r="O305" s="833"/>
      <c r="P305" s="833"/>
      <c r="Q305" s="833"/>
      <c r="R305" s="833"/>
      <c r="S305" s="833"/>
      <c r="T305" s="833">
        <v>125</v>
      </c>
      <c r="U305" s="833"/>
      <c r="V305" s="833"/>
      <c r="W305" s="833"/>
      <c r="X305" s="833"/>
      <c r="Y305" s="833"/>
      <c r="Z305" s="833"/>
      <c r="AA305" s="833"/>
      <c r="AB305" s="833"/>
    </row>
    <row r="306" spans="2:28" ht="18" customHeight="1" hidden="1">
      <c r="B306" s="1267"/>
      <c r="C306" s="915"/>
      <c r="D306" s="164"/>
      <c r="E306" s="405"/>
      <c r="F306" s="788"/>
      <c r="G306" s="833">
        <f>G305*$E$305</f>
        <v>0</v>
      </c>
      <c r="H306" s="833"/>
      <c r="I306" s="833"/>
      <c r="J306" s="833"/>
      <c r="K306" s="833"/>
      <c r="L306" s="833"/>
      <c r="M306" s="833"/>
      <c r="N306" s="833"/>
      <c r="O306" s="833"/>
      <c r="P306" s="833"/>
      <c r="Q306" s="833"/>
      <c r="R306" s="833"/>
      <c r="S306" s="833"/>
      <c r="T306" s="833"/>
      <c r="U306" s="833"/>
      <c r="V306" s="833"/>
      <c r="W306" s="833"/>
      <c r="X306" s="833"/>
      <c r="Y306" s="833"/>
      <c r="Z306" s="833"/>
      <c r="AA306" s="833"/>
      <c r="AB306" s="833">
        <f>AB305*$E$305</f>
        <v>0</v>
      </c>
    </row>
    <row r="307" spans="2:28" ht="27" customHeight="1">
      <c r="B307" s="1267"/>
      <c r="C307" s="914" t="s">
        <v>1036</v>
      </c>
      <c r="D307" s="164">
        <v>15</v>
      </c>
      <c r="E307" s="405"/>
      <c r="F307" s="788">
        <f>SUMPRODUCT(G307:AB307,G$317:AB$317)/1000</f>
        <v>0</v>
      </c>
      <c r="G307" s="833"/>
      <c r="H307" s="833"/>
      <c r="I307" s="833"/>
      <c r="J307" s="833"/>
      <c r="K307" s="833"/>
      <c r="L307" s="833"/>
      <c r="M307" s="833"/>
      <c r="N307" s="833"/>
      <c r="O307" s="833"/>
      <c r="P307" s="833"/>
      <c r="Q307" s="833"/>
      <c r="R307" s="833"/>
      <c r="S307" s="833"/>
      <c r="T307" s="833"/>
      <c r="U307" s="833"/>
      <c r="V307" s="833"/>
      <c r="W307" s="833"/>
      <c r="X307" s="833"/>
      <c r="Y307" s="833"/>
      <c r="Z307" s="833"/>
      <c r="AA307" s="833"/>
      <c r="AB307" s="833">
        <v>15</v>
      </c>
    </row>
    <row r="308" spans="2:28" ht="18" customHeight="1">
      <c r="B308" s="1267"/>
      <c r="C308" s="914" t="s">
        <v>22</v>
      </c>
      <c r="D308" s="164">
        <v>20</v>
      </c>
      <c r="E308" s="405"/>
      <c r="F308" s="788">
        <f>SUMPRODUCT(G308:AB308,G$317:AB$317)/1000</f>
        <v>0</v>
      </c>
      <c r="G308" s="833"/>
      <c r="H308" s="833"/>
      <c r="I308" s="833"/>
      <c r="J308" s="833"/>
      <c r="K308" s="833"/>
      <c r="L308" s="833"/>
      <c r="M308" s="833"/>
      <c r="N308" s="833"/>
      <c r="O308" s="833"/>
      <c r="P308" s="833"/>
      <c r="Q308" s="833">
        <v>20</v>
      </c>
      <c r="R308" s="833"/>
      <c r="S308" s="833"/>
      <c r="T308" s="833"/>
      <c r="U308" s="833"/>
      <c r="V308" s="833"/>
      <c r="W308" s="833"/>
      <c r="X308" s="833"/>
      <c r="Y308" s="833"/>
      <c r="Z308" s="833"/>
      <c r="AA308" s="833"/>
      <c r="AB308" s="833"/>
    </row>
    <row r="309" spans="2:28" ht="18" customHeight="1">
      <c r="B309" s="1267"/>
      <c r="C309" s="915"/>
      <c r="D309" s="907"/>
      <c r="E309" s="405"/>
      <c r="F309" s="788">
        <f>SUMPRODUCT(G309:AB309,G$317:AB$317)/1000</f>
        <v>0</v>
      </c>
      <c r="G309" s="833"/>
      <c r="H309" s="833"/>
      <c r="I309" s="833"/>
      <c r="J309" s="833"/>
      <c r="K309" s="833"/>
      <c r="L309" s="833"/>
      <c r="M309" s="833"/>
      <c r="N309" s="833"/>
      <c r="O309" s="833"/>
      <c r="P309" s="833"/>
      <c r="Q309" s="833"/>
      <c r="R309" s="833"/>
      <c r="S309" s="833"/>
      <c r="T309" s="833"/>
      <c r="U309" s="833"/>
      <c r="V309" s="833"/>
      <c r="W309" s="833"/>
      <c r="X309" s="833"/>
      <c r="Y309" s="833"/>
      <c r="Z309" s="833"/>
      <c r="AA309" s="833"/>
      <c r="AB309" s="833"/>
    </row>
    <row r="310" spans="2:28" ht="18" customHeight="1" hidden="1">
      <c r="B310" s="1267"/>
      <c r="C310" s="291"/>
      <c r="D310" s="907"/>
      <c r="E310" s="907"/>
      <c r="F310" s="788"/>
      <c r="G310" s="833">
        <f>G309*$E$309</f>
        <v>0</v>
      </c>
      <c r="H310" s="833"/>
      <c r="I310" s="833"/>
      <c r="J310" s="833"/>
      <c r="K310" s="833"/>
      <c r="L310" s="833"/>
      <c r="M310" s="833"/>
      <c r="N310" s="833"/>
      <c r="O310" s="833"/>
      <c r="P310" s="833"/>
      <c r="Q310" s="833"/>
      <c r="R310" s="833"/>
      <c r="S310" s="833"/>
      <c r="T310" s="833"/>
      <c r="U310" s="833"/>
      <c r="V310" s="833"/>
      <c r="W310" s="833"/>
      <c r="X310" s="833"/>
      <c r="Y310" s="833"/>
      <c r="Z310" s="833"/>
      <c r="AA310" s="833"/>
      <c r="AB310" s="833">
        <f>AB309*$E$309</f>
        <v>0</v>
      </c>
    </row>
    <row r="311" spans="2:28" ht="18" customHeight="1">
      <c r="B311" s="1267"/>
      <c r="C311" s="893"/>
      <c r="D311" s="1272">
        <f>SUMPRODUCT(E299:E309,F299:F309)</f>
        <v>0</v>
      </c>
      <c r="E311" s="1272"/>
      <c r="F311" s="803">
        <f>F299+F301+F303+F305+F309+F307+F308</f>
        <v>0</v>
      </c>
      <c r="G311" s="833"/>
      <c r="H311" s="833"/>
      <c r="I311" s="833"/>
      <c r="J311" s="833"/>
      <c r="K311" s="833"/>
      <c r="L311" s="833"/>
      <c r="M311" s="833"/>
      <c r="N311" s="833"/>
      <c r="O311" s="833"/>
      <c r="P311" s="833"/>
      <c r="Q311" s="833"/>
      <c r="R311" s="833"/>
      <c r="S311" s="833"/>
      <c r="T311" s="833"/>
      <c r="U311" s="833"/>
      <c r="V311" s="833"/>
      <c r="W311" s="833"/>
      <c r="X311" s="833"/>
      <c r="Y311" s="833"/>
      <c r="Z311" s="833"/>
      <c r="AA311" s="833"/>
      <c r="AB311" s="833"/>
    </row>
    <row r="312" spans="2:28" ht="15.75">
      <c r="B312" s="1267"/>
      <c r="C312" s="910"/>
      <c r="D312" s="908"/>
      <c r="E312" s="908"/>
      <c r="F312" s="788">
        <f>SUMPRODUCT(G312:AB312,G$317:AB$317)/1000</f>
        <v>0</v>
      </c>
      <c r="G312" s="833"/>
      <c r="H312" s="833"/>
      <c r="I312" s="833"/>
      <c r="J312" s="833"/>
      <c r="K312" s="833"/>
      <c r="L312" s="833"/>
      <c r="M312" s="833"/>
      <c r="N312" s="833"/>
      <c r="O312" s="833"/>
      <c r="P312" s="833"/>
      <c r="Q312" s="833"/>
      <c r="R312" s="833"/>
      <c r="S312" s="833"/>
      <c r="T312" s="833"/>
      <c r="U312" s="833"/>
      <c r="V312" s="833"/>
      <c r="W312" s="833"/>
      <c r="X312" s="833"/>
      <c r="Y312" s="833"/>
      <c r="Z312" s="833"/>
      <c r="AA312" s="833"/>
      <c r="AB312" s="833"/>
    </row>
    <row r="313" spans="2:28" ht="18" customHeight="1">
      <c r="B313" s="1267"/>
      <c r="C313" s="929"/>
      <c r="D313" s="291"/>
      <c r="E313" s="291"/>
      <c r="F313" s="788">
        <f>SUMPRODUCT(G313:AB313,G$317:AB$317)/1000</f>
        <v>0</v>
      </c>
      <c r="G313" s="833"/>
      <c r="H313" s="833"/>
      <c r="I313" s="833"/>
      <c r="J313" s="833"/>
      <c r="K313" s="833"/>
      <c r="L313" s="833"/>
      <c r="M313" s="833"/>
      <c r="N313" s="833"/>
      <c r="O313" s="833"/>
      <c r="P313" s="833"/>
      <c r="Q313" s="833"/>
      <c r="R313" s="833"/>
      <c r="S313" s="833"/>
      <c r="T313" s="833"/>
      <c r="U313" s="833"/>
      <c r="V313" s="833"/>
      <c r="W313" s="833"/>
      <c r="X313" s="833"/>
      <c r="Y313" s="833"/>
      <c r="Z313" s="833"/>
      <c r="AA313" s="833"/>
      <c r="AB313" s="833"/>
    </row>
    <row r="314" spans="2:28" ht="18" customHeight="1" hidden="1">
      <c r="B314" s="1206" t="s">
        <v>189</v>
      </c>
      <c r="C314" s="1207"/>
      <c r="D314" s="794"/>
      <c r="E314" s="794"/>
      <c r="F314" s="803">
        <f>SUM(F299:F313)</f>
        <v>0</v>
      </c>
      <c r="G314" s="833">
        <f aca="true" t="shared" si="52" ref="G314:Y314">+G299+G301+G303+G305+G309+G311+G312+G313</f>
        <v>50</v>
      </c>
      <c r="H314" s="833">
        <f t="shared" si="52"/>
        <v>47</v>
      </c>
      <c r="I314" s="833">
        <f t="shared" si="52"/>
        <v>2</v>
      </c>
      <c r="J314" s="833">
        <f t="shared" si="52"/>
        <v>26</v>
      </c>
      <c r="K314" s="833">
        <f t="shared" si="52"/>
        <v>24</v>
      </c>
      <c r="L314" s="833">
        <f t="shared" si="52"/>
        <v>0</v>
      </c>
      <c r="M314" s="833">
        <f t="shared" si="52"/>
        <v>0.1</v>
      </c>
      <c r="N314" s="833">
        <f t="shared" si="52"/>
        <v>123</v>
      </c>
      <c r="O314" s="833">
        <f t="shared" si="52"/>
        <v>15</v>
      </c>
      <c r="P314" s="833">
        <f t="shared" si="52"/>
        <v>0</v>
      </c>
      <c r="Q314" s="833">
        <f t="shared" si="52"/>
        <v>0</v>
      </c>
      <c r="R314" s="833">
        <f t="shared" si="52"/>
        <v>20</v>
      </c>
      <c r="S314" s="833">
        <f t="shared" si="52"/>
        <v>0</v>
      </c>
      <c r="T314" s="833">
        <f t="shared" si="52"/>
        <v>125</v>
      </c>
      <c r="U314" s="833">
        <f t="shared" si="52"/>
        <v>0</v>
      </c>
      <c r="V314" s="833">
        <f t="shared" si="52"/>
        <v>100</v>
      </c>
      <c r="W314" s="833">
        <f t="shared" si="52"/>
        <v>0</v>
      </c>
      <c r="X314" s="833">
        <f t="shared" si="52"/>
        <v>10</v>
      </c>
      <c r="Y314" s="833">
        <f t="shared" si="52"/>
        <v>2</v>
      </c>
      <c r="Z314" s="833"/>
      <c r="AA314" s="833"/>
      <c r="AB314" s="833">
        <f>+AB299+AB301+AB303+AB305+AB309+AB311+AB312+AB313</f>
        <v>0</v>
      </c>
    </row>
    <row r="315" spans="2:28" s="860" customFormat="1" ht="18" customHeight="1">
      <c r="B315" s="1196" t="s">
        <v>806</v>
      </c>
      <c r="C315" s="1197"/>
      <c r="D315" s="1198">
        <f>E312*F312+E313*F313</f>
        <v>0</v>
      </c>
      <c r="E315" s="1199"/>
      <c r="F315" s="803">
        <f>F312+F313</f>
        <v>0</v>
      </c>
      <c r="G315" s="880">
        <f>SUMPRODUCT(G299:G313,$E$299:$E$313)/1000</f>
        <v>0</v>
      </c>
      <c r="H315" s="880">
        <f aca="true" t="shared" si="53" ref="H315:AB315">SUMPRODUCT(H299:H313,$E$299:$E$313)/1000</f>
        <v>0</v>
      </c>
      <c r="I315" s="880">
        <f t="shared" si="53"/>
        <v>0</v>
      </c>
      <c r="J315" s="880">
        <f t="shared" si="53"/>
        <v>0</v>
      </c>
      <c r="K315" s="880">
        <f t="shared" si="53"/>
        <v>0</v>
      </c>
      <c r="L315" s="880">
        <f t="shared" si="53"/>
        <v>0</v>
      </c>
      <c r="M315" s="880">
        <f t="shared" si="53"/>
        <v>0</v>
      </c>
      <c r="N315" s="880">
        <f t="shared" si="53"/>
        <v>0</v>
      </c>
      <c r="O315" s="880">
        <f t="shared" si="53"/>
        <v>0</v>
      </c>
      <c r="P315" s="880">
        <f t="shared" si="53"/>
        <v>0</v>
      </c>
      <c r="Q315" s="880">
        <f t="shared" si="53"/>
        <v>0</v>
      </c>
      <c r="R315" s="880">
        <f t="shared" si="53"/>
        <v>0</v>
      </c>
      <c r="S315" s="880">
        <f t="shared" si="53"/>
        <v>0</v>
      </c>
      <c r="T315" s="880">
        <f t="shared" si="53"/>
        <v>0</v>
      </c>
      <c r="U315" s="880">
        <f t="shared" si="53"/>
        <v>0</v>
      </c>
      <c r="V315" s="880">
        <f t="shared" si="53"/>
        <v>0</v>
      </c>
      <c r="W315" s="880">
        <f t="shared" si="53"/>
        <v>0</v>
      </c>
      <c r="X315" s="880">
        <f t="shared" si="53"/>
        <v>0</v>
      </c>
      <c r="Y315" s="880">
        <f t="shared" si="53"/>
        <v>0</v>
      </c>
      <c r="Z315" s="880">
        <f t="shared" si="53"/>
        <v>0</v>
      </c>
      <c r="AA315" s="880">
        <f t="shared" si="53"/>
        <v>0</v>
      </c>
      <c r="AB315" s="880">
        <f t="shared" si="53"/>
        <v>0</v>
      </c>
    </row>
    <row r="316" spans="2:28" s="860" customFormat="1" ht="18" customHeight="1">
      <c r="B316" s="1196" t="s">
        <v>807</v>
      </c>
      <c r="C316" s="1197"/>
      <c r="D316" s="852"/>
      <c r="E316" s="852"/>
      <c r="F316" s="803">
        <f>F311+F315</f>
        <v>0</v>
      </c>
      <c r="G316" s="880">
        <f>G297+G315</f>
        <v>0</v>
      </c>
      <c r="H316" s="880">
        <f aca="true" t="shared" si="54" ref="H316:AB316">H297+H315</f>
        <v>0</v>
      </c>
      <c r="I316" s="880">
        <f t="shared" si="54"/>
        <v>0</v>
      </c>
      <c r="J316" s="880">
        <f t="shared" si="54"/>
        <v>0</v>
      </c>
      <c r="K316" s="880">
        <f t="shared" si="54"/>
        <v>0</v>
      </c>
      <c r="L316" s="880">
        <f t="shared" si="54"/>
        <v>0</v>
      </c>
      <c r="M316" s="880">
        <f t="shared" si="54"/>
        <v>0</v>
      </c>
      <c r="N316" s="880">
        <f t="shared" si="54"/>
        <v>0</v>
      </c>
      <c r="O316" s="880">
        <f t="shared" si="54"/>
        <v>0</v>
      </c>
      <c r="P316" s="880">
        <f t="shared" si="54"/>
        <v>0</v>
      </c>
      <c r="Q316" s="880">
        <f t="shared" si="54"/>
        <v>0</v>
      </c>
      <c r="R316" s="880">
        <f t="shared" si="54"/>
        <v>0</v>
      </c>
      <c r="S316" s="880">
        <f t="shared" si="54"/>
        <v>0</v>
      </c>
      <c r="T316" s="880">
        <f t="shared" si="54"/>
        <v>0</v>
      </c>
      <c r="U316" s="880">
        <f t="shared" si="54"/>
        <v>0</v>
      </c>
      <c r="V316" s="880">
        <f t="shared" si="54"/>
        <v>0</v>
      </c>
      <c r="W316" s="880">
        <f t="shared" si="54"/>
        <v>0</v>
      </c>
      <c r="X316" s="880">
        <f t="shared" si="54"/>
        <v>0</v>
      </c>
      <c r="Y316" s="880">
        <f t="shared" si="54"/>
        <v>0</v>
      </c>
      <c r="Z316" s="880">
        <f t="shared" si="54"/>
        <v>0</v>
      </c>
      <c r="AA316" s="880">
        <f t="shared" si="54"/>
        <v>0</v>
      </c>
      <c r="AB316" s="880">
        <f t="shared" si="54"/>
        <v>0</v>
      </c>
    </row>
    <row r="317" spans="2:28" s="860" customFormat="1" ht="44.25" customHeight="1">
      <c r="B317" s="1200" t="s">
        <v>267</v>
      </c>
      <c r="C317" s="1201"/>
      <c r="D317" s="852"/>
      <c r="E317" s="852"/>
      <c r="F317" s="855"/>
      <c r="G317" s="856"/>
      <c r="H317" s="856"/>
      <c r="I317" s="856"/>
      <c r="J317" s="856"/>
      <c r="K317" s="856"/>
      <c r="L317" s="856"/>
      <c r="M317" s="856"/>
      <c r="N317" s="856"/>
      <c r="O317" s="856"/>
      <c r="P317" s="856"/>
      <c r="Q317" s="856"/>
      <c r="R317" s="856"/>
      <c r="S317" s="856"/>
      <c r="T317" s="856"/>
      <c r="U317" s="856"/>
      <c r="V317" s="856"/>
      <c r="W317" s="856"/>
      <c r="X317" s="856"/>
      <c r="Y317" s="856"/>
      <c r="Z317" s="856"/>
      <c r="AA317" s="856"/>
      <c r="AB317" s="856"/>
    </row>
    <row r="318" spans="2:28" s="860" customFormat="1" ht="51.75" customHeight="1">
      <c r="B318" s="1200" t="s">
        <v>808</v>
      </c>
      <c r="C318" s="1201"/>
      <c r="D318" s="852"/>
      <c r="E318" s="852"/>
      <c r="F318" s="883">
        <f>SUM(G318:AB318)</f>
        <v>0</v>
      </c>
      <c r="G318" s="883">
        <f>G316*G317</f>
        <v>0</v>
      </c>
      <c r="H318" s="883">
        <f aca="true" t="shared" si="55" ref="H318:AB318">H316*H317</f>
        <v>0</v>
      </c>
      <c r="I318" s="883">
        <f t="shared" si="55"/>
        <v>0</v>
      </c>
      <c r="J318" s="883">
        <f t="shared" si="55"/>
        <v>0</v>
      </c>
      <c r="K318" s="883">
        <f t="shared" si="55"/>
        <v>0</v>
      </c>
      <c r="L318" s="883">
        <f t="shared" si="55"/>
        <v>0</v>
      </c>
      <c r="M318" s="883">
        <f t="shared" si="55"/>
        <v>0</v>
      </c>
      <c r="N318" s="883">
        <f t="shared" si="55"/>
        <v>0</v>
      </c>
      <c r="O318" s="883">
        <f t="shared" si="55"/>
        <v>0</v>
      </c>
      <c r="P318" s="883">
        <f t="shared" si="55"/>
        <v>0</v>
      </c>
      <c r="Q318" s="883">
        <f t="shared" si="55"/>
        <v>0</v>
      </c>
      <c r="R318" s="883">
        <f t="shared" si="55"/>
        <v>0</v>
      </c>
      <c r="S318" s="883">
        <f t="shared" si="55"/>
        <v>0</v>
      </c>
      <c r="T318" s="883">
        <f t="shared" si="55"/>
        <v>0</v>
      </c>
      <c r="U318" s="883">
        <f t="shared" si="55"/>
        <v>0</v>
      </c>
      <c r="V318" s="883">
        <f t="shared" si="55"/>
        <v>0</v>
      </c>
      <c r="W318" s="883">
        <f t="shared" si="55"/>
        <v>0</v>
      </c>
      <c r="X318" s="883">
        <f t="shared" si="55"/>
        <v>0</v>
      </c>
      <c r="Y318" s="883">
        <f t="shared" si="55"/>
        <v>0</v>
      </c>
      <c r="Z318" s="883"/>
      <c r="AA318" s="883"/>
      <c r="AB318" s="883">
        <f t="shared" si="55"/>
        <v>0</v>
      </c>
    </row>
    <row r="319" spans="2:28" ht="27" customHeight="1">
      <c r="B319" s="1234"/>
      <c r="C319" s="1235"/>
      <c r="D319" s="1235"/>
      <c r="E319" s="1235"/>
      <c r="F319" s="1235"/>
      <c r="G319" s="1235"/>
      <c r="H319" s="1235"/>
      <c r="I319" s="1235"/>
      <c r="J319" s="1235"/>
      <c r="K319" s="1235"/>
      <c r="L319" s="1235"/>
      <c r="M319" s="1235"/>
      <c r="N319" s="1235"/>
      <c r="O319" s="1235"/>
      <c r="P319" s="1235"/>
      <c r="Q319" s="1235"/>
      <c r="R319" s="1235"/>
      <c r="S319" s="1235"/>
      <c r="T319" s="1235"/>
      <c r="U319" s="1235"/>
      <c r="V319" s="1235"/>
      <c r="W319" s="1235"/>
      <c r="X319" s="1235"/>
      <c r="Y319" s="1235"/>
      <c r="Z319" s="1235"/>
      <c r="AA319" s="1235"/>
      <c r="AB319" s="1235"/>
    </row>
    <row r="320" spans="2:28" ht="18" customHeight="1">
      <c r="B320" s="1235"/>
      <c r="C320" s="1235"/>
      <c r="D320" s="1235"/>
      <c r="E320" s="1235"/>
      <c r="F320" s="1235"/>
      <c r="G320" s="1235"/>
      <c r="H320" s="1235"/>
      <c r="I320" s="1235"/>
      <c r="J320" s="1235"/>
      <c r="K320" s="1235"/>
      <c r="L320" s="1235"/>
      <c r="M320" s="1235"/>
      <c r="N320" s="1235"/>
      <c r="O320" s="1235"/>
      <c r="P320" s="1235"/>
      <c r="Q320" s="1235"/>
      <c r="R320" s="1235"/>
      <c r="S320" s="1235"/>
      <c r="T320" s="1235"/>
      <c r="U320" s="1235"/>
      <c r="V320" s="1235"/>
      <c r="W320" s="1235"/>
      <c r="X320" s="1235"/>
      <c r="Y320" s="1235"/>
      <c r="Z320" s="1235"/>
      <c r="AA320" s="1235"/>
      <c r="AB320" s="1235"/>
    </row>
    <row r="321" spans="2:28" ht="25.5" customHeight="1" thickBot="1">
      <c r="B321" s="1212" t="s">
        <v>95</v>
      </c>
      <c r="C321" s="1213"/>
      <c r="D321" s="1213"/>
      <c r="E321" s="1213"/>
      <c r="F321" s="1213"/>
      <c r="G321" s="1213"/>
      <c r="H321" s="1213"/>
      <c r="I321" s="1213"/>
      <c r="J321" s="1213"/>
      <c r="K321" s="1213"/>
      <c r="L321" s="1213"/>
      <c r="M321" s="1213"/>
      <c r="N321" s="1213"/>
      <c r="O321" s="1213"/>
      <c r="P321" s="1213"/>
      <c r="Q321" s="1213"/>
      <c r="R321" s="1213"/>
      <c r="S321" s="1213"/>
      <c r="T321" s="1213"/>
      <c r="U321" s="1213"/>
      <c r="V321" s="1213"/>
      <c r="W321" s="1213"/>
      <c r="X321" s="1213"/>
      <c r="Y321" s="1213"/>
      <c r="Z321" s="1213"/>
      <c r="AA321" s="1213"/>
      <c r="AB321" s="1213"/>
    </row>
    <row r="322" spans="2:28" ht="18" customHeight="1">
      <c r="B322" s="1214" t="s">
        <v>166</v>
      </c>
      <c r="C322" s="1215"/>
      <c r="D322" s="1218" t="s">
        <v>167</v>
      </c>
      <c r="E322" s="1220" t="s">
        <v>814</v>
      </c>
      <c r="F322" s="1222"/>
      <c r="G322" s="1224" t="s">
        <v>169</v>
      </c>
      <c r="H322" s="1225"/>
      <c r="I322" s="1225"/>
      <c r="J322" s="1225"/>
      <c r="K322" s="1225"/>
      <c r="L322" s="1225"/>
      <c r="M322" s="1225"/>
      <c r="N322" s="1225"/>
      <c r="O322" s="1225"/>
      <c r="P322" s="1225"/>
      <c r="Q322" s="1225"/>
      <c r="R322" s="1225"/>
      <c r="S322" s="1225"/>
      <c r="T322" s="1225"/>
      <c r="U322" s="1225"/>
      <c r="V322" s="1225"/>
      <c r="W322" s="1225"/>
      <c r="X322" s="1225"/>
      <c r="Y322" s="1225"/>
      <c r="Z322" s="1225"/>
      <c r="AA322" s="1225"/>
      <c r="AB322" s="1225"/>
    </row>
    <row r="323" spans="2:28" ht="98.25" customHeight="1">
      <c r="B323" s="1216"/>
      <c r="C323" s="1217"/>
      <c r="D323" s="1219"/>
      <c r="E323" s="1221"/>
      <c r="F323" s="1223"/>
      <c r="G323" s="898"/>
      <c r="H323" s="898" t="s">
        <v>1038</v>
      </c>
      <c r="I323" s="898" t="s">
        <v>75</v>
      </c>
      <c r="J323" s="898" t="s">
        <v>244</v>
      </c>
      <c r="K323" s="898" t="s">
        <v>847</v>
      </c>
      <c r="L323" s="899" t="s">
        <v>38</v>
      </c>
      <c r="M323" s="899" t="s">
        <v>41</v>
      </c>
      <c r="N323" s="900" t="s">
        <v>1039</v>
      </c>
      <c r="O323" s="899" t="s">
        <v>837</v>
      </c>
      <c r="P323" s="899" t="s">
        <v>839</v>
      </c>
      <c r="Q323" s="899" t="s">
        <v>37</v>
      </c>
      <c r="R323" s="899" t="s">
        <v>77</v>
      </c>
      <c r="S323" s="899" t="s">
        <v>816</v>
      </c>
      <c r="T323" s="899" t="s">
        <v>395</v>
      </c>
      <c r="U323" s="899" t="s">
        <v>1021</v>
      </c>
      <c r="V323" s="899" t="s">
        <v>1040</v>
      </c>
      <c r="W323" s="899" t="s">
        <v>70</v>
      </c>
      <c r="X323" s="899" t="s">
        <v>22</v>
      </c>
      <c r="Y323" s="19"/>
      <c r="Z323" s="903" t="s">
        <v>373</v>
      </c>
      <c r="AB323" s="864"/>
    </row>
    <row r="324" spans="2:28" ht="18" customHeight="1">
      <c r="B324" s="1226" t="s">
        <v>183</v>
      </c>
      <c r="C324" s="1229" t="s">
        <v>677</v>
      </c>
      <c r="D324" s="1230"/>
      <c r="E324" s="875"/>
      <c r="F324" s="831"/>
      <c r="G324" s="832"/>
      <c r="H324" s="832"/>
      <c r="I324" s="832"/>
      <c r="J324" s="832"/>
      <c r="K324" s="832"/>
      <c r="L324" s="832"/>
      <c r="M324" s="832"/>
      <c r="N324" s="832"/>
      <c r="O324" s="832"/>
      <c r="P324" s="832"/>
      <c r="Q324" s="832"/>
      <c r="R324" s="832"/>
      <c r="S324" s="832"/>
      <c r="T324" s="832"/>
      <c r="U324" s="832"/>
      <c r="V324" s="832"/>
      <c r="W324" s="832"/>
      <c r="X324" s="832"/>
      <c r="Y324" s="832"/>
      <c r="Z324" s="832"/>
      <c r="AA324" s="832"/>
      <c r="AB324" s="832"/>
    </row>
    <row r="325" spans="2:28" ht="18" customHeight="1">
      <c r="B325" s="1227"/>
      <c r="C325" s="910" t="s">
        <v>197</v>
      </c>
      <c r="D325" s="943" t="s">
        <v>1022</v>
      </c>
      <c r="E325" s="164"/>
      <c r="F325" s="788">
        <f aca="true" t="shared" si="56" ref="F325:F331">SUMPRODUCT(G325:AB325,G$360:AB$360)/1000</f>
        <v>0</v>
      </c>
      <c r="G325" s="833"/>
      <c r="H325" s="833"/>
      <c r="I325" s="833"/>
      <c r="J325" s="833"/>
      <c r="K325" s="833"/>
      <c r="L325" s="833"/>
      <c r="M325" s="833"/>
      <c r="N325" s="833"/>
      <c r="O325" s="833">
        <v>10</v>
      </c>
      <c r="P325" s="833"/>
      <c r="Q325" s="833"/>
      <c r="R325" s="833"/>
      <c r="S325" s="833"/>
      <c r="T325" s="833"/>
      <c r="U325" s="833"/>
      <c r="V325" s="833"/>
      <c r="W325" s="833"/>
      <c r="X325" s="833"/>
      <c r="Y325" s="833"/>
      <c r="Z325" s="833">
        <v>30</v>
      </c>
      <c r="AA325" s="833"/>
      <c r="AB325" s="833"/>
    </row>
    <row r="326" spans="2:28" ht="27.75" customHeight="1">
      <c r="B326" s="1227"/>
      <c r="C326" s="910" t="s">
        <v>976</v>
      </c>
      <c r="D326" s="164" t="s">
        <v>1023</v>
      </c>
      <c r="E326" s="164"/>
      <c r="F326" s="788">
        <f t="shared" si="56"/>
        <v>0</v>
      </c>
      <c r="G326" s="833"/>
      <c r="H326" s="833">
        <v>36</v>
      </c>
      <c r="I326" s="940">
        <v>136</v>
      </c>
      <c r="J326" s="833">
        <v>15</v>
      </c>
      <c r="K326" s="833"/>
      <c r="L326" s="833"/>
      <c r="M326" s="833">
        <v>14</v>
      </c>
      <c r="N326" s="833">
        <v>20.2</v>
      </c>
      <c r="O326" s="833">
        <v>4</v>
      </c>
      <c r="P326" s="833"/>
      <c r="Q326" s="833">
        <v>9</v>
      </c>
      <c r="R326" s="833">
        <v>9</v>
      </c>
      <c r="S326" s="833"/>
      <c r="T326" s="833"/>
      <c r="U326" s="833"/>
      <c r="V326" s="833"/>
      <c r="W326" s="833">
        <v>18</v>
      </c>
      <c r="X326" s="833"/>
      <c r="Y326" s="833"/>
      <c r="Z326" s="833"/>
      <c r="AA326" s="833"/>
      <c r="AB326" s="833"/>
    </row>
    <row r="327" spans="2:28" ht="18" customHeight="1">
      <c r="B327" s="1227"/>
      <c r="C327" s="911" t="s">
        <v>151</v>
      </c>
      <c r="D327" s="164">
        <v>200</v>
      </c>
      <c r="E327" s="164"/>
      <c r="F327" s="788">
        <f t="shared" si="56"/>
        <v>0</v>
      </c>
      <c r="G327" s="833"/>
      <c r="H327" s="833"/>
      <c r="I327" s="833"/>
      <c r="J327" s="833"/>
      <c r="K327" s="833"/>
      <c r="L327" s="833"/>
      <c r="M327" s="833"/>
      <c r="N327" s="833"/>
      <c r="O327" s="833"/>
      <c r="P327" s="833"/>
      <c r="Q327" s="833">
        <v>15</v>
      </c>
      <c r="R327" s="833"/>
      <c r="S327" s="833"/>
      <c r="T327" s="833"/>
      <c r="U327" s="833"/>
      <c r="V327" s="833">
        <v>1</v>
      </c>
      <c r="W327" s="833"/>
      <c r="X327" s="833"/>
      <c r="Y327" s="833"/>
      <c r="Z327" s="833"/>
      <c r="AA327" s="833"/>
      <c r="AB327" s="833"/>
    </row>
    <row r="328" spans="2:28" ht="18" customHeight="1">
      <c r="B328" s="1227"/>
      <c r="C328" s="911" t="s">
        <v>514</v>
      </c>
      <c r="D328" s="164">
        <v>100</v>
      </c>
      <c r="E328" s="164"/>
      <c r="F328" s="788">
        <f t="shared" si="56"/>
        <v>0</v>
      </c>
      <c r="G328" s="833"/>
      <c r="H328" s="833"/>
      <c r="I328" s="833"/>
      <c r="J328" s="833"/>
      <c r="K328" s="833"/>
      <c r="L328" s="833"/>
      <c r="M328" s="833"/>
      <c r="N328" s="833"/>
      <c r="O328" s="833"/>
      <c r="P328" s="833"/>
      <c r="Q328" s="833"/>
      <c r="R328" s="833"/>
      <c r="S328" s="833"/>
      <c r="T328" s="833"/>
      <c r="U328" s="833">
        <v>100</v>
      </c>
      <c r="V328" s="833"/>
      <c r="W328" s="833"/>
      <c r="X328" s="833"/>
      <c r="Y328" s="833"/>
      <c r="Z328" s="833"/>
      <c r="AA328" s="833"/>
      <c r="AB328" s="833"/>
    </row>
    <row r="329" spans="2:28" ht="18" customHeight="1">
      <c r="B329" s="1227"/>
      <c r="C329" s="910"/>
      <c r="D329" s="439"/>
      <c r="E329" s="439"/>
      <c r="F329" s="788">
        <f t="shared" si="56"/>
        <v>0</v>
      </c>
      <c r="G329" s="833"/>
      <c r="H329" s="833"/>
      <c r="I329" s="833"/>
      <c r="J329" s="833"/>
      <c r="K329" s="833"/>
      <c r="L329" s="833"/>
      <c r="M329" s="833"/>
      <c r="N329" s="833"/>
      <c r="O329" s="833"/>
      <c r="P329" s="833"/>
      <c r="Q329" s="833"/>
      <c r="R329" s="833"/>
      <c r="S329" s="833"/>
      <c r="T329" s="833"/>
      <c r="U329" s="833"/>
      <c r="V329" s="833"/>
      <c r="W329" s="833"/>
      <c r="X329" s="833"/>
      <c r="Y329" s="833"/>
      <c r="Z329" s="833"/>
      <c r="AA329" s="833"/>
      <c r="AB329" s="833"/>
    </row>
    <row r="330" spans="2:28" ht="18" customHeight="1">
      <c r="B330" s="1227"/>
      <c r="C330" s="911"/>
      <c r="D330" s="164"/>
      <c r="E330" s="164"/>
      <c r="F330" s="788">
        <f t="shared" si="56"/>
        <v>0</v>
      </c>
      <c r="G330" s="833"/>
      <c r="H330" s="833"/>
      <c r="I330" s="833"/>
      <c r="J330" s="833"/>
      <c r="K330" s="833"/>
      <c r="L330" s="833"/>
      <c r="M330" s="833"/>
      <c r="N330" s="833"/>
      <c r="O330" s="833"/>
      <c r="P330" s="833"/>
      <c r="Q330" s="833"/>
      <c r="R330" s="833"/>
      <c r="S330" s="833"/>
      <c r="T330" s="833"/>
      <c r="U330" s="833"/>
      <c r="V330" s="833"/>
      <c r="W330" s="833"/>
      <c r="X330" s="833"/>
      <c r="Y330" s="833"/>
      <c r="Z330" s="833"/>
      <c r="AA330" s="833"/>
      <c r="AB330" s="833"/>
    </row>
    <row r="331" spans="2:28" ht="24" customHeight="1">
      <c r="B331" s="1227"/>
      <c r="C331" s="911"/>
      <c r="D331" s="164"/>
      <c r="E331" s="164"/>
      <c r="F331" s="788">
        <f t="shared" si="56"/>
        <v>0</v>
      </c>
      <c r="G331" s="833"/>
      <c r="H331" s="833"/>
      <c r="I331" s="833"/>
      <c r="J331" s="833"/>
      <c r="K331" s="833"/>
      <c r="L331" s="833"/>
      <c r="M331" s="833"/>
      <c r="N331" s="833"/>
      <c r="O331" s="833"/>
      <c r="P331" s="833"/>
      <c r="Q331" s="833"/>
      <c r="R331" s="833"/>
      <c r="S331" s="833"/>
      <c r="T331" s="833"/>
      <c r="U331" s="833"/>
      <c r="V331" s="833"/>
      <c r="W331" s="833"/>
      <c r="X331" s="833"/>
      <c r="Y331" s="833"/>
      <c r="Z331" s="833"/>
      <c r="AA331" s="833"/>
      <c r="AB331" s="833"/>
    </row>
    <row r="332" spans="2:28" ht="24" customHeight="1">
      <c r="B332" s="1227"/>
      <c r="C332" s="912"/>
      <c r="D332" s="1211">
        <f>SUMPRODUCT(E325:E331,F325:F331)</f>
        <v>0</v>
      </c>
      <c r="E332" s="1211"/>
      <c r="F332" s="803">
        <f>SUM(F325:F331)</f>
        <v>0</v>
      </c>
      <c r="G332" s="833"/>
      <c r="H332" s="833"/>
      <c r="I332" s="833"/>
      <c r="J332" s="833"/>
      <c r="K332" s="833"/>
      <c r="L332" s="833"/>
      <c r="M332" s="833"/>
      <c r="N332" s="833"/>
      <c r="O332" s="833"/>
      <c r="P332" s="833"/>
      <c r="Q332" s="833"/>
      <c r="R332" s="833"/>
      <c r="S332" s="833"/>
      <c r="T332" s="833"/>
      <c r="U332" s="833"/>
      <c r="V332" s="833"/>
      <c r="W332" s="833"/>
      <c r="X332" s="833"/>
      <c r="Y332" s="833"/>
      <c r="Z332" s="833"/>
      <c r="AA332" s="833"/>
      <c r="AB332" s="833"/>
    </row>
    <row r="333" spans="2:28" ht="24" customHeight="1">
      <c r="B333" s="1227"/>
      <c r="C333" s="914"/>
      <c r="D333" s="165"/>
      <c r="E333" s="165"/>
      <c r="F333" s="788">
        <f>SUMPRODUCT(G333:AB333,G$360:AB$360)/1000</f>
        <v>0</v>
      </c>
      <c r="G333" s="833"/>
      <c r="H333" s="833"/>
      <c r="I333" s="833"/>
      <c r="J333" s="833"/>
      <c r="K333" s="833"/>
      <c r="L333" s="833"/>
      <c r="M333" s="833"/>
      <c r="N333" s="833"/>
      <c r="O333" s="833"/>
      <c r="P333" s="833"/>
      <c r="Q333" s="833"/>
      <c r="R333" s="833"/>
      <c r="S333" s="833"/>
      <c r="T333" s="833"/>
      <c r="U333" s="833"/>
      <c r="V333" s="833"/>
      <c r="W333" s="833"/>
      <c r="X333" s="833"/>
      <c r="Y333" s="833"/>
      <c r="Z333" s="833"/>
      <c r="AA333" s="833"/>
      <c r="AB333" s="833"/>
    </row>
    <row r="334" spans="2:28" ht="24" customHeight="1">
      <c r="B334" s="1227"/>
      <c r="C334" s="905"/>
      <c r="D334" s="165"/>
      <c r="E334" s="165"/>
      <c r="F334" s="788">
        <f>SUMPRODUCT(G334:AB334,G$360:AB$360)/1000</f>
        <v>0</v>
      </c>
      <c r="G334" s="833"/>
      <c r="H334" s="833"/>
      <c r="I334" s="833"/>
      <c r="J334" s="833"/>
      <c r="K334" s="833"/>
      <c r="L334" s="833"/>
      <c r="M334" s="833"/>
      <c r="N334" s="833"/>
      <c r="O334" s="833"/>
      <c r="P334" s="833"/>
      <c r="Q334" s="833"/>
      <c r="R334" s="833"/>
      <c r="S334" s="833"/>
      <c r="T334" s="833"/>
      <c r="U334" s="833"/>
      <c r="V334" s="833"/>
      <c r="W334" s="833"/>
      <c r="X334" s="833"/>
      <c r="Y334" s="833"/>
      <c r="Z334" s="833"/>
      <c r="AA334" s="833"/>
      <c r="AB334" s="833"/>
    </row>
    <row r="335" spans="2:28" ht="18" customHeight="1">
      <c r="B335" s="1227"/>
      <c r="C335" s="206"/>
      <c r="D335" s="164"/>
      <c r="E335" s="164"/>
      <c r="F335" s="788">
        <f>SUMPRODUCT(G335:AB335,G$360:AB$360)/1000</f>
        <v>0</v>
      </c>
      <c r="G335" s="887"/>
      <c r="H335" s="887"/>
      <c r="I335" s="887"/>
      <c r="J335" s="887"/>
      <c r="K335" s="887"/>
      <c r="L335" s="887"/>
      <c r="M335" s="887"/>
      <c r="N335" s="887"/>
      <c r="O335" s="887"/>
      <c r="P335" s="887"/>
      <c r="Q335" s="887"/>
      <c r="R335" s="887"/>
      <c r="S335" s="887"/>
      <c r="T335" s="887"/>
      <c r="U335" s="887"/>
      <c r="V335" s="887"/>
      <c r="W335" s="887"/>
      <c r="X335" s="887"/>
      <c r="Y335" s="887"/>
      <c r="Z335" s="887"/>
      <c r="AA335" s="887"/>
      <c r="AB335" s="887"/>
    </row>
    <row r="336" spans="2:28" ht="24" customHeight="1">
      <c r="B336" s="1228"/>
      <c r="C336" s="867" t="s">
        <v>815</v>
      </c>
      <c r="D336" s="1204">
        <f>E333*F333+E335*F335</f>
        <v>0</v>
      </c>
      <c r="E336" s="1205"/>
      <c r="F336" s="803">
        <f>F333+F334</f>
        <v>0</v>
      </c>
      <c r="G336" s="888">
        <f>SUMPRODUCT(G325:G335,$E325:$E$335)/1000</f>
        <v>0</v>
      </c>
      <c r="H336" s="888">
        <f>SUMPRODUCT(H325:H335,$E325:$E$335)/1000</f>
        <v>0</v>
      </c>
      <c r="I336" s="798">
        <f>SUMPRODUCT(I325:I335,$E325:$E$335)/1000</f>
        <v>0</v>
      </c>
      <c r="J336" s="888">
        <f>SUMPRODUCT(J325:J335,$E325:$E$335)/1000</f>
        <v>0</v>
      </c>
      <c r="K336" s="888">
        <f>SUMPRODUCT(K325:K335,$E325:$E$335)/1000</f>
        <v>0</v>
      </c>
      <c r="L336" s="888">
        <f>SUMPRODUCT(L325:L335,$E325:$E$335)/1000</f>
        <v>0</v>
      </c>
      <c r="M336" s="888">
        <f>SUMPRODUCT(M325:M335,$E325:$E$335)/1000</f>
        <v>0</v>
      </c>
      <c r="N336" s="888">
        <f>SUMPRODUCT(N325:N335,$E325:$E$335)/1000</f>
        <v>0</v>
      </c>
      <c r="O336" s="888">
        <f>SUMPRODUCT(O325:O335,$E325:$E$335)/1000</f>
        <v>0</v>
      </c>
      <c r="P336" s="888">
        <f>SUMPRODUCT(P325:P335,$E325:$E$335)/1000</f>
        <v>0</v>
      </c>
      <c r="Q336" s="888">
        <f>SUMPRODUCT(Q325:Q335,$E325:$E$335)/1000</f>
        <v>0</v>
      </c>
      <c r="R336" s="888">
        <f>SUMPRODUCT(R325:R335,$E325:$E$335)/1000</f>
        <v>0</v>
      </c>
      <c r="S336" s="888">
        <f>SUMPRODUCT(S325:S335,$E325:$E$335)/1000</f>
        <v>0</v>
      </c>
      <c r="T336" s="888">
        <f>SUMPRODUCT(T325:T335,$E325:$E$335)/1000</f>
        <v>0</v>
      </c>
      <c r="U336" s="888">
        <f>SUMPRODUCT(U325:U335,$E325:$E$335)/1000</f>
        <v>0</v>
      </c>
      <c r="V336" s="888">
        <f>SUMPRODUCT(V325:V335,$E325:$E$335)/1000</f>
        <v>0</v>
      </c>
      <c r="W336" s="888">
        <f>SUMPRODUCT(W325:W335,$E325:$E$335)/1000</f>
        <v>0</v>
      </c>
      <c r="X336" s="888">
        <f>SUMPRODUCT(X325:X335,$E325:$E$335)/1000</f>
        <v>0</v>
      </c>
      <c r="Y336" s="888">
        <f>SUMPRODUCT(Y325:Y335,$E325:$E$335)/1000</f>
        <v>0</v>
      </c>
      <c r="Z336" s="888">
        <f>SUMPRODUCT(Z325:Z335,$E325:$E$335)/1000</f>
        <v>0</v>
      </c>
      <c r="AA336" s="888">
        <f>SUMPRODUCT(AA325:AA335,$E325:$E$335)/1000</f>
        <v>0</v>
      </c>
      <c r="AB336" s="888">
        <f>SUMPRODUCT(AB325:AB335,$E325:$E$335)/1000</f>
        <v>0</v>
      </c>
    </row>
    <row r="337" spans="2:28" ht="24" customHeight="1" hidden="1">
      <c r="B337" s="1206" t="s">
        <v>186</v>
      </c>
      <c r="C337" s="1207"/>
      <c r="D337" s="794"/>
      <c r="E337" s="794"/>
      <c r="F337" s="803">
        <f>SUM(F325:F336)</f>
        <v>0</v>
      </c>
      <c r="G337" s="832">
        <f>SUM(G325:G336)</f>
        <v>0</v>
      </c>
      <c r="H337" s="832">
        <f aca="true" t="shared" si="57" ref="H337:AB337">SUM(H325:H336)</f>
        <v>36</v>
      </c>
      <c r="I337" s="832">
        <f t="shared" si="57"/>
        <v>136</v>
      </c>
      <c r="J337" s="832">
        <f t="shared" si="57"/>
        <v>15</v>
      </c>
      <c r="K337" s="832">
        <f t="shared" si="57"/>
        <v>0</v>
      </c>
      <c r="L337" s="832">
        <f t="shared" si="57"/>
        <v>0</v>
      </c>
      <c r="M337" s="832">
        <f t="shared" si="57"/>
        <v>14</v>
      </c>
      <c r="N337" s="832">
        <f t="shared" si="57"/>
        <v>20.2</v>
      </c>
      <c r="O337" s="832">
        <f t="shared" si="57"/>
        <v>14</v>
      </c>
      <c r="P337" s="832">
        <f t="shared" si="57"/>
        <v>0</v>
      </c>
      <c r="Q337" s="832">
        <f t="shared" si="57"/>
        <v>24</v>
      </c>
      <c r="R337" s="832">
        <f t="shared" si="57"/>
        <v>9</v>
      </c>
      <c r="S337" s="832">
        <f t="shared" si="57"/>
        <v>0</v>
      </c>
      <c r="T337" s="832">
        <f t="shared" si="57"/>
        <v>0</v>
      </c>
      <c r="U337" s="832">
        <f t="shared" si="57"/>
        <v>100</v>
      </c>
      <c r="V337" s="832">
        <f t="shared" si="57"/>
        <v>1</v>
      </c>
      <c r="W337" s="832">
        <f t="shared" si="57"/>
        <v>18</v>
      </c>
      <c r="X337" s="832">
        <f t="shared" si="57"/>
        <v>0</v>
      </c>
      <c r="Y337" s="832">
        <f t="shared" si="57"/>
        <v>0</v>
      </c>
      <c r="Z337" s="832"/>
      <c r="AA337" s="832"/>
      <c r="AB337" s="832">
        <f t="shared" si="57"/>
        <v>0</v>
      </c>
    </row>
    <row r="338" spans="2:28" ht="18" customHeight="1">
      <c r="B338" s="1208" t="s">
        <v>188</v>
      </c>
      <c r="C338" s="1210" t="s">
        <v>677</v>
      </c>
      <c r="D338" s="1210"/>
      <c r="E338" s="876"/>
      <c r="F338" s="803">
        <f>F332+F336</f>
        <v>0</v>
      </c>
      <c r="G338" s="832"/>
      <c r="H338" s="832"/>
      <c r="I338" s="832"/>
      <c r="J338" s="832"/>
      <c r="K338" s="832"/>
      <c r="L338" s="832"/>
      <c r="M338" s="832"/>
      <c r="N338" s="832"/>
      <c r="O338" s="832"/>
      <c r="P338" s="832"/>
      <c r="Q338" s="832"/>
      <c r="R338" s="832"/>
      <c r="S338" s="832"/>
      <c r="T338" s="832"/>
      <c r="U338" s="832"/>
      <c r="V338" s="832"/>
      <c r="W338" s="832"/>
      <c r="X338" s="832"/>
      <c r="Y338" s="832"/>
      <c r="Z338" s="832"/>
      <c r="AA338" s="832"/>
      <c r="AB338" s="832"/>
    </row>
    <row r="339" spans="2:28" ht="18" customHeight="1">
      <c r="B339" s="1209"/>
      <c r="C339" s="910" t="s">
        <v>197</v>
      </c>
      <c r="D339" s="943" t="s">
        <v>1022</v>
      </c>
      <c r="E339" s="164"/>
      <c r="F339" s="788">
        <f>SUMPRODUCT(G339:AB339,G$360:AB$360)/1000</f>
        <v>0</v>
      </c>
      <c r="G339" s="833"/>
      <c r="H339" s="833"/>
      <c r="I339" s="833"/>
      <c r="J339" s="833"/>
      <c r="K339" s="833"/>
      <c r="L339" s="833"/>
      <c r="M339" s="833"/>
      <c r="N339" s="833"/>
      <c r="O339" s="833">
        <v>10</v>
      </c>
      <c r="P339" s="833"/>
      <c r="Q339" s="833"/>
      <c r="R339" s="833"/>
      <c r="S339" s="833"/>
      <c r="T339" s="833"/>
      <c r="U339" s="833"/>
      <c r="V339" s="833"/>
      <c r="W339" s="833"/>
      <c r="X339" s="833"/>
      <c r="Y339" s="833"/>
      <c r="Z339" s="833">
        <v>30</v>
      </c>
      <c r="AA339" s="833"/>
      <c r="AB339" s="833"/>
    </row>
    <row r="340" spans="2:28" ht="18" customHeight="1" hidden="1">
      <c r="B340" s="1209"/>
      <c r="C340" s="49"/>
      <c r="D340" s="164"/>
      <c r="E340" s="164"/>
      <c r="F340" s="788"/>
      <c r="G340" s="833">
        <f>G339*$E$340</f>
        <v>0</v>
      </c>
      <c r="H340" s="833">
        <f aca="true" t="shared" si="58" ref="H340:AB340">H339*$E$340</f>
        <v>0</v>
      </c>
      <c r="I340" s="833">
        <f t="shared" si="58"/>
        <v>0</v>
      </c>
      <c r="J340" s="833">
        <f t="shared" si="58"/>
        <v>0</v>
      </c>
      <c r="K340" s="833">
        <f t="shared" si="58"/>
        <v>0</v>
      </c>
      <c r="L340" s="833">
        <f t="shared" si="58"/>
        <v>0</v>
      </c>
      <c r="M340" s="833">
        <f t="shared" si="58"/>
        <v>0</v>
      </c>
      <c r="N340" s="833">
        <f t="shared" si="58"/>
        <v>0</v>
      </c>
      <c r="O340" s="833"/>
      <c r="P340" s="833"/>
      <c r="Q340" s="833"/>
      <c r="R340" s="833"/>
      <c r="S340" s="833"/>
      <c r="T340" s="833"/>
      <c r="U340" s="833"/>
      <c r="V340" s="833">
        <f t="shared" si="58"/>
        <v>0</v>
      </c>
      <c r="W340" s="833">
        <f t="shared" si="58"/>
        <v>0</v>
      </c>
      <c r="X340" s="833">
        <f t="shared" si="58"/>
        <v>0</v>
      </c>
      <c r="Y340" s="833">
        <f t="shared" si="58"/>
        <v>0</v>
      </c>
      <c r="Z340" s="833"/>
      <c r="AA340" s="833"/>
      <c r="AB340" s="833">
        <f t="shared" si="58"/>
        <v>0</v>
      </c>
    </row>
    <row r="341" spans="2:28" ht="30" customHeight="1">
      <c r="B341" s="1209"/>
      <c r="C341" s="910" t="s">
        <v>976</v>
      </c>
      <c r="D341" s="164" t="s">
        <v>760</v>
      </c>
      <c r="E341" s="164"/>
      <c r="F341" s="788">
        <f>SUMPRODUCT(G341:AB341,G$360:AB$360)/1000</f>
        <v>0</v>
      </c>
      <c r="G341" s="833"/>
      <c r="H341" s="833">
        <v>40</v>
      </c>
      <c r="I341" s="940">
        <v>151</v>
      </c>
      <c r="J341" s="833">
        <v>17</v>
      </c>
      <c r="K341" s="833"/>
      <c r="L341" s="833"/>
      <c r="M341" s="833">
        <v>15</v>
      </c>
      <c r="N341" s="833">
        <v>20.2</v>
      </c>
      <c r="O341" s="833">
        <v>5</v>
      </c>
      <c r="P341" s="833"/>
      <c r="Q341" s="833">
        <v>10</v>
      </c>
      <c r="R341" s="833">
        <v>10</v>
      </c>
      <c r="S341" s="833"/>
      <c r="T341" s="833"/>
      <c r="U341" s="833"/>
      <c r="V341" s="833"/>
      <c r="W341" s="833">
        <v>20</v>
      </c>
      <c r="X341" s="833"/>
      <c r="Y341" s="833"/>
      <c r="Z341" s="833"/>
      <c r="AA341" s="833"/>
      <c r="AB341" s="833"/>
    </row>
    <row r="342" spans="2:28" ht="8.25" customHeight="1" hidden="1">
      <c r="B342" s="1209"/>
      <c r="C342" s="910"/>
      <c r="D342" s="164"/>
      <c r="E342" s="164"/>
      <c r="F342" s="788"/>
      <c r="G342" s="833">
        <f>G341*$E$341</f>
        <v>0</v>
      </c>
      <c r="H342" s="833"/>
      <c r="I342" s="833"/>
      <c r="J342" s="833"/>
      <c r="K342" s="833"/>
      <c r="L342" s="833"/>
      <c r="M342" s="833"/>
      <c r="N342" s="833"/>
      <c r="O342" s="833"/>
      <c r="P342" s="833"/>
      <c r="Q342" s="833"/>
      <c r="R342" s="833"/>
      <c r="S342" s="833"/>
      <c r="T342" s="833"/>
      <c r="U342" s="833"/>
      <c r="V342" s="833"/>
      <c r="W342" s="833"/>
      <c r="X342" s="833"/>
      <c r="Y342" s="833">
        <f>Y341*$E$341</f>
        <v>0</v>
      </c>
      <c r="Z342" s="833"/>
      <c r="AA342" s="833"/>
      <c r="AB342" s="833">
        <f>AB341*$E$341</f>
        <v>0</v>
      </c>
    </row>
    <row r="343" spans="2:28" ht="18" customHeight="1">
      <c r="B343" s="1209"/>
      <c r="C343" s="911" t="s">
        <v>151</v>
      </c>
      <c r="D343" s="164">
        <v>200</v>
      </c>
      <c r="E343" s="164"/>
      <c r="F343" s="788">
        <f>SUMPRODUCT(G343:AB343,G$360:AB$360)/1000</f>
        <v>0</v>
      </c>
      <c r="G343" s="833"/>
      <c r="H343" s="833"/>
      <c r="I343" s="833"/>
      <c r="J343" s="833"/>
      <c r="K343" s="833"/>
      <c r="L343" s="833"/>
      <c r="M343" s="833"/>
      <c r="N343" s="833"/>
      <c r="O343" s="833"/>
      <c r="P343" s="833"/>
      <c r="Q343" s="833">
        <v>15</v>
      </c>
      <c r="R343" s="833"/>
      <c r="S343" s="833"/>
      <c r="T343" s="833"/>
      <c r="U343" s="833"/>
      <c r="V343" s="833">
        <v>2</v>
      </c>
      <c r="W343" s="833"/>
      <c r="X343" s="833"/>
      <c r="Y343" s="833"/>
      <c r="Z343" s="833"/>
      <c r="AA343" s="833"/>
      <c r="AB343" s="833"/>
    </row>
    <row r="344" spans="2:28" ht="18" customHeight="1" hidden="1">
      <c r="B344" s="1209"/>
      <c r="C344" s="911"/>
      <c r="D344" s="164"/>
      <c r="E344" s="164"/>
      <c r="F344" s="788"/>
      <c r="G344" s="833">
        <f>G343*$E$343</f>
        <v>0</v>
      </c>
      <c r="H344" s="833"/>
      <c r="I344" s="833"/>
      <c r="J344" s="833"/>
      <c r="K344" s="833"/>
      <c r="L344" s="833"/>
      <c r="M344" s="833"/>
      <c r="N344" s="833"/>
      <c r="O344" s="833"/>
      <c r="P344" s="833"/>
      <c r="Q344" s="833"/>
      <c r="R344" s="833"/>
      <c r="S344" s="833"/>
      <c r="T344" s="833"/>
      <c r="U344" s="833"/>
      <c r="V344" s="833"/>
      <c r="W344" s="833"/>
      <c r="X344" s="833"/>
      <c r="Y344" s="833"/>
      <c r="Z344" s="833"/>
      <c r="AA344" s="833"/>
      <c r="AB344" s="833">
        <f>AB343*$E$343</f>
        <v>0</v>
      </c>
    </row>
    <row r="345" spans="2:28" ht="18" customHeight="1">
      <c r="B345" s="1209"/>
      <c r="C345" s="911" t="s">
        <v>514</v>
      </c>
      <c r="D345" s="164">
        <v>100</v>
      </c>
      <c r="E345" s="164"/>
      <c r="F345" s="788">
        <f>SUMPRODUCT(G345:AB345,G$360:AB$360)/1000</f>
        <v>0</v>
      </c>
      <c r="G345" s="833"/>
      <c r="H345" s="833"/>
      <c r="I345" s="833"/>
      <c r="J345" s="833"/>
      <c r="K345" s="833"/>
      <c r="L345" s="833"/>
      <c r="M345" s="833"/>
      <c r="N345" s="833"/>
      <c r="O345" s="833"/>
      <c r="P345" s="833"/>
      <c r="Q345" s="833"/>
      <c r="R345" s="833"/>
      <c r="S345" s="833"/>
      <c r="T345" s="833"/>
      <c r="U345" s="833"/>
      <c r="V345" s="833"/>
      <c r="W345" s="833"/>
      <c r="X345" s="833"/>
      <c r="Y345" s="833"/>
      <c r="Z345" s="833"/>
      <c r="AA345" s="833"/>
      <c r="AB345" s="833"/>
    </row>
    <row r="346" spans="2:28" ht="18" customHeight="1" hidden="1">
      <c r="B346" s="1209"/>
      <c r="C346" s="911"/>
      <c r="D346" s="164"/>
      <c r="E346" s="164"/>
      <c r="F346" s="788"/>
      <c r="G346" s="833">
        <f>G345*$E$345</f>
        <v>0</v>
      </c>
      <c r="H346" s="833"/>
      <c r="I346" s="833"/>
      <c r="J346" s="833"/>
      <c r="K346" s="833"/>
      <c r="L346" s="833"/>
      <c r="M346" s="833"/>
      <c r="N346" s="833"/>
      <c r="O346" s="833"/>
      <c r="P346" s="833"/>
      <c r="Q346" s="833"/>
      <c r="R346" s="833"/>
      <c r="S346" s="833"/>
      <c r="T346" s="833"/>
      <c r="U346" s="833"/>
      <c r="V346" s="833"/>
      <c r="W346" s="833"/>
      <c r="X346" s="833"/>
      <c r="Y346" s="833"/>
      <c r="Z346" s="833"/>
      <c r="AA346" s="833"/>
      <c r="AB346" s="833">
        <f>AB345*$E$345</f>
        <v>0</v>
      </c>
    </row>
    <row r="347" spans="2:28" ht="18" customHeight="1">
      <c r="B347" s="1209"/>
      <c r="C347" s="910"/>
      <c r="D347" s="439"/>
      <c r="E347" s="439"/>
      <c r="F347" s="788">
        <f>SUMPRODUCT(G347:AB347,G$360:AB$360)/1000</f>
        <v>0</v>
      </c>
      <c r="G347" s="833"/>
      <c r="H347" s="833"/>
      <c r="I347" s="833"/>
      <c r="J347" s="833"/>
      <c r="K347" s="833"/>
      <c r="L347" s="833"/>
      <c r="M347" s="833"/>
      <c r="N347" s="833"/>
      <c r="O347" s="833"/>
      <c r="P347" s="833"/>
      <c r="Q347" s="833"/>
      <c r="R347" s="833"/>
      <c r="S347" s="833"/>
      <c r="T347" s="833"/>
      <c r="U347" s="833"/>
      <c r="V347" s="833"/>
      <c r="W347" s="833"/>
      <c r="X347" s="833"/>
      <c r="Y347" s="833"/>
      <c r="Z347" s="833"/>
      <c r="AA347" s="833"/>
      <c r="AB347" s="833"/>
    </row>
    <row r="348" spans="2:28" ht="18" customHeight="1" hidden="1">
      <c r="B348" s="1209"/>
      <c r="C348" s="910"/>
      <c r="D348" s="439"/>
      <c r="E348" s="439"/>
      <c r="F348" s="788"/>
      <c r="G348" s="833">
        <f>G347*$E$347</f>
        <v>0</v>
      </c>
      <c r="H348" s="833"/>
      <c r="I348" s="833"/>
      <c r="J348" s="833"/>
      <c r="K348" s="833"/>
      <c r="L348" s="833"/>
      <c r="M348" s="833"/>
      <c r="N348" s="833"/>
      <c r="O348" s="833"/>
      <c r="P348" s="833"/>
      <c r="Q348" s="833"/>
      <c r="R348" s="833"/>
      <c r="S348" s="833"/>
      <c r="T348" s="833"/>
      <c r="U348" s="833"/>
      <c r="V348" s="833"/>
      <c r="W348" s="833"/>
      <c r="X348" s="833"/>
      <c r="Y348" s="833"/>
      <c r="Z348" s="833"/>
      <c r="AA348" s="833"/>
      <c r="AB348" s="833">
        <f>AB347*$E$347</f>
        <v>0</v>
      </c>
    </row>
    <row r="349" spans="2:28" ht="18.75" customHeight="1">
      <c r="B349" s="1209"/>
      <c r="C349" s="911"/>
      <c r="D349" s="164"/>
      <c r="E349" s="164"/>
      <c r="F349" s="788">
        <f>SUMPRODUCT(G349:AB349,G$360:AB$360)/1000</f>
        <v>0</v>
      </c>
      <c r="G349" s="833"/>
      <c r="H349" s="833"/>
      <c r="I349" s="833"/>
      <c r="J349" s="833"/>
      <c r="K349" s="833"/>
      <c r="L349" s="833"/>
      <c r="M349" s="833"/>
      <c r="N349" s="833"/>
      <c r="O349" s="833"/>
      <c r="P349" s="833"/>
      <c r="Q349" s="833"/>
      <c r="R349" s="833"/>
      <c r="S349" s="833"/>
      <c r="T349" s="833"/>
      <c r="U349" s="833"/>
      <c r="V349" s="833"/>
      <c r="W349" s="833"/>
      <c r="X349" s="833"/>
      <c r="Y349" s="833"/>
      <c r="Z349" s="833"/>
      <c r="AA349" s="833"/>
      <c r="AB349" s="833"/>
    </row>
    <row r="350" spans="2:28" ht="18.75" customHeight="1" hidden="1">
      <c r="B350" s="1209"/>
      <c r="C350" s="911"/>
      <c r="D350" s="164"/>
      <c r="E350" s="164"/>
      <c r="F350" s="788"/>
      <c r="G350" s="833">
        <f>G349*$E$350</f>
        <v>0</v>
      </c>
      <c r="H350" s="833"/>
      <c r="I350" s="833"/>
      <c r="J350" s="833"/>
      <c r="K350" s="833"/>
      <c r="L350" s="833"/>
      <c r="M350" s="833"/>
      <c r="N350" s="833"/>
      <c r="O350" s="833"/>
      <c r="P350" s="833"/>
      <c r="Q350" s="833"/>
      <c r="R350" s="833"/>
      <c r="S350" s="833"/>
      <c r="T350" s="833"/>
      <c r="U350" s="833"/>
      <c r="V350" s="833"/>
      <c r="W350" s="833"/>
      <c r="X350" s="833"/>
      <c r="Y350" s="833"/>
      <c r="Z350" s="833"/>
      <c r="AA350" s="833"/>
      <c r="AB350" s="833">
        <f>AB349*$E$350</f>
        <v>0</v>
      </c>
    </row>
    <row r="351" spans="2:28" ht="18.75" customHeight="1">
      <c r="B351" s="1209"/>
      <c r="C351" s="911"/>
      <c r="D351" s="164"/>
      <c r="E351" s="164"/>
      <c r="F351" s="788">
        <f>SUMPRODUCT(G351:AB351,G$360:AB$360)/1000</f>
        <v>0</v>
      </c>
      <c r="G351" s="833"/>
      <c r="H351" s="833"/>
      <c r="I351" s="833"/>
      <c r="J351" s="833"/>
      <c r="K351" s="833"/>
      <c r="L351" s="833"/>
      <c r="M351" s="833"/>
      <c r="N351" s="833"/>
      <c r="O351" s="833"/>
      <c r="P351" s="833"/>
      <c r="Q351" s="833"/>
      <c r="R351" s="833"/>
      <c r="S351" s="833"/>
      <c r="T351" s="833"/>
      <c r="U351" s="833"/>
      <c r="V351" s="833"/>
      <c r="W351" s="833"/>
      <c r="X351" s="833"/>
      <c r="Y351" s="833"/>
      <c r="Z351" s="833"/>
      <c r="AA351" s="833"/>
      <c r="AB351" s="833"/>
    </row>
    <row r="352" spans="2:28" ht="19.5" customHeight="1">
      <c r="B352" s="1209"/>
      <c r="C352" s="911"/>
      <c r="D352" s="164"/>
      <c r="E352" s="164"/>
      <c r="F352" s="788">
        <f>SUMPRODUCT(G352:AB352,G$360:AB$360)/1000</f>
        <v>0</v>
      </c>
      <c r="G352" s="833"/>
      <c r="H352" s="833"/>
      <c r="I352" s="833"/>
      <c r="J352" s="833"/>
      <c r="K352" s="833"/>
      <c r="L352" s="833"/>
      <c r="M352" s="833"/>
      <c r="N352" s="833"/>
      <c r="O352" s="833"/>
      <c r="P352" s="833"/>
      <c r="Q352" s="833"/>
      <c r="R352" s="833"/>
      <c r="S352" s="833"/>
      <c r="T352" s="833"/>
      <c r="U352" s="833"/>
      <c r="V352" s="833"/>
      <c r="W352" s="833"/>
      <c r="X352" s="833"/>
      <c r="Y352" s="833"/>
      <c r="Z352" s="833"/>
      <c r="AA352" s="833"/>
      <c r="AB352" s="833"/>
    </row>
    <row r="353" spans="2:28" ht="19.5" customHeight="1" hidden="1">
      <c r="B353" s="1209"/>
      <c r="C353" s="206"/>
      <c r="D353" s="164"/>
      <c r="E353" s="164"/>
      <c r="F353" s="788"/>
      <c r="G353" s="833">
        <f>G352*$E$352</f>
        <v>0</v>
      </c>
      <c r="H353" s="833"/>
      <c r="I353" s="833"/>
      <c r="J353" s="833"/>
      <c r="K353" s="833"/>
      <c r="L353" s="833"/>
      <c r="M353" s="833"/>
      <c r="N353" s="833"/>
      <c r="O353" s="833"/>
      <c r="P353" s="833"/>
      <c r="Q353" s="833"/>
      <c r="R353" s="833"/>
      <c r="S353" s="833"/>
      <c r="T353" s="833"/>
      <c r="U353" s="833"/>
      <c r="V353" s="833"/>
      <c r="W353" s="833"/>
      <c r="X353" s="833"/>
      <c r="Y353" s="833"/>
      <c r="Z353" s="833"/>
      <c r="AA353" s="833"/>
      <c r="AB353" s="833">
        <f>AB352*$E$352</f>
        <v>0</v>
      </c>
    </row>
    <row r="354" spans="2:28" ht="15">
      <c r="B354" s="1209"/>
      <c r="C354" s="893"/>
      <c r="D354" s="1211">
        <f>SUMPRODUCT(E339:E352,F339:F352)</f>
        <v>0</v>
      </c>
      <c r="E354" s="1211"/>
      <c r="F354" s="803">
        <f>SUM(F339:F352)</f>
        <v>0</v>
      </c>
      <c r="G354" s="833"/>
      <c r="H354" s="833"/>
      <c r="I354" s="833"/>
      <c r="J354" s="833"/>
      <c r="K354" s="833"/>
      <c r="L354" s="833"/>
      <c r="M354" s="833"/>
      <c r="N354" s="833"/>
      <c r="O354" s="833"/>
      <c r="P354" s="833"/>
      <c r="Q354" s="833"/>
      <c r="R354" s="833"/>
      <c r="S354" s="833"/>
      <c r="T354" s="833"/>
      <c r="U354" s="833"/>
      <c r="V354" s="833"/>
      <c r="W354" s="833"/>
      <c r="X354" s="833"/>
      <c r="Y354" s="833"/>
      <c r="Z354" s="833"/>
      <c r="AA354" s="833"/>
      <c r="AB354" s="833"/>
    </row>
    <row r="355" spans="2:28" ht="18" customHeight="1">
      <c r="B355" s="1209"/>
      <c r="C355" s="910"/>
      <c r="D355" s="165"/>
      <c r="E355" s="165"/>
      <c r="F355" s="788">
        <f>SUMPRODUCT(G355:AB355,G$360:AB$360)/1000</f>
        <v>0</v>
      </c>
      <c r="G355" s="833"/>
      <c r="H355" s="833"/>
      <c r="I355" s="833"/>
      <c r="J355" s="833"/>
      <c r="K355" s="833"/>
      <c r="L355" s="833"/>
      <c r="M355" s="833"/>
      <c r="N355" s="833"/>
      <c r="O355" s="833"/>
      <c r="P355" s="833"/>
      <c r="Q355" s="833"/>
      <c r="R355" s="833"/>
      <c r="S355" s="833"/>
      <c r="T355" s="833"/>
      <c r="U355" s="833"/>
      <c r="V355" s="833"/>
      <c r="W355" s="833"/>
      <c r="X355" s="833"/>
      <c r="Y355" s="833"/>
      <c r="Z355" s="833"/>
      <c r="AA355" s="833"/>
      <c r="AB355" s="833"/>
    </row>
    <row r="356" spans="2:28" ht="22.5" customHeight="1">
      <c r="B356" s="1209"/>
      <c r="C356" s="911"/>
      <c r="D356" s="164"/>
      <c r="E356" s="164"/>
      <c r="F356" s="788">
        <f>SUMPRODUCT(G356:AB356,G$360:AB$360)/1000</f>
        <v>0</v>
      </c>
      <c r="G356" s="833"/>
      <c r="H356" s="833"/>
      <c r="I356" s="833"/>
      <c r="J356" s="833"/>
      <c r="K356" s="833"/>
      <c r="L356" s="833"/>
      <c r="M356" s="833"/>
      <c r="N356" s="833"/>
      <c r="O356" s="833"/>
      <c r="P356" s="833"/>
      <c r="Q356" s="833"/>
      <c r="R356" s="833"/>
      <c r="S356" s="833"/>
      <c r="T356" s="833"/>
      <c r="U356" s="833"/>
      <c r="V356" s="833"/>
      <c r="W356" s="833"/>
      <c r="X356" s="833"/>
      <c r="Y356" s="833"/>
      <c r="Z356" s="833"/>
      <c r="AA356" s="833"/>
      <c r="AB356" s="833"/>
    </row>
    <row r="357" spans="2:28" ht="18" customHeight="1" hidden="1">
      <c r="B357" s="1206" t="s">
        <v>189</v>
      </c>
      <c r="C357" s="1207"/>
      <c r="D357" s="794"/>
      <c r="E357" s="794"/>
      <c r="F357" s="803">
        <f>SUM(F339:F356)</f>
        <v>0</v>
      </c>
      <c r="G357" s="833">
        <f>G341+G343+G345+G347+G349+G352+G354+G355+G356+G339</f>
        <v>0</v>
      </c>
      <c r="H357" s="833">
        <f aca="true" t="shared" si="59" ref="H357:AB357">H341+H343+H345+H347+H349+H352+H354+H355+H356+H339</f>
        <v>40</v>
      </c>
      <c r="I357" s="833">
        <f t="shared" si="59"/>
        <v>151</v>
      </c>
      <c r="J357" s="833">
        <f t="shared" si="59"/>
        <v>17</v>
      </c>
      <c r="K357" s="833">
        <f t="shared" si="59"/>
        <v>0</v>
      </c>
      <c r="L357" s="833">
        <f t="shared" si="59"/>
        <v>0</v>
      </c>
      <c r="M357" s="833">
        <f t="shared" si="59"/>
        <v>15</v>
      </c>
      <c r="N357" s="833">
        <f t="shared" si="59"/>
        <v>20.2</v>
      </c>
      <c r="O357" s="833">
        <f t="shared" si="59"/>
        <v>15</v>
      </c>
      <c r="P357" s="833">
        <f t="shared" si="59"/>
        <v>0</v>
      </c>
      <c r="Q357" s="833">
        <f t="shared" si="59"/>
        <v>25</v>
      </c>
      <c r="R357" s="833">
        <f t="shared" si="59"/>
        <v>10</v>
      </c>
      <c r="S357" s="833">
        <f t="shared" si="59"/>
        <v>0</v>
      </c>
      <c r="T357" s="833">
        <f t="shared" si="59"/>
        <v>0</v>
      </c>
      <c r="U357" s="833">
        <f t="shared" si="59"/>
        <v>0</v>
      </c>
      <c r="V357" s="833">
        <f t="shared" si="59"/>
        <v>2</v>
      </c>
      <c r="W357" s="833">
        <f t="shared" si="59"/>
        <v>20</v>
      </c>
      <c r="X357" s="833">
        <f>X341+X343+X345+X347+X349+X352+X354+X355+X356+X339</f>
        <v>0</v>
      </c>
      <c r="Y357" s="833">
        <f t="shared" si="59"/>
        <v>0</v>
      </c>
      <c r="Z357" s="833"/>
      <c r="AA357" s="833"/>
      <c r="AB357" s="833">
        <f t="shared" si="59"/>
        <v>0</v>
      </c>
    </row>
    <row r="358" spans="2:28" s="860" customFormat="1" ht="18" customHeight="1">
      <c r="B358" s="1196" t="s">
        <v>806</v>
      </c>
      <c r="C358" s="1197"/>
      <c r="D358" s="852"/>
      <c r="E358" s="852"/>
      <c r="F358" s="803">
        <f>F355+F356</f>
        <v>0</v>
      </c>
      <c r="G358" s="880">
        <f>SUMPRODUCT(G339:G356,$E$339:$E$356)/1000</f>
        <v>0</v>
      </c>
      <c r="H358" s="880">
        <f aca="true" t="shared" si="60" ref="H358:AB358">SUMPRODUCT(H339:H356,$E$339:$E$356)/1000</f>
        <v>0</v>
      </c>
      <c r="I358" s="880">
        <f t="shared" si="60"/>
        <v>0</v>
      </c>
      <c r="J358" s="880">
        <f t="shared" si="60"/>
        <v>0</v>
      </c>
      <c r="K358" s="880">
        <f t="shared" si="60"/>
        <v>0</v>
      </c>
      <c r="L358" s="880">
        <f t="shared" si="60"/>
        <v>0</v>
      </c>
      <c r="M358" s="880">
        <f t="shared" si="60"/>
        <v>0</v>
      </c>
      <c r="N358" s="880">
        <f t="shared" si="60"/>
        <v>0</v>
      </c>
      <c r="O358" s="880">
        <f t="shared" si="60"/>
        <v>0</v>
      </c>
      <c r="P358" s="880">
        <f t="shared" si="60"/>
        <v>0</v>
      </c>
      <c r="Q358" s="880">
        <f t="shared" si="60"/>
        <v>0</v>
      </c>
      <c r="R358" s="880">
        <f t="shared" si="60"/>
        <v>0</v>
      </c>
      <c r="S358" s="880">
        <f t="shared" si="60"/>
        <v>0</v>
      </c>
      <c r="T358" s="880">
        <f t="shared" si="60"/>
        <v>0</v>
      </c>
      <c r="U358" s="880">
        <f t="shared" si="60"/>
        <v>0</v>
      </c>
      <c r="V358" s="880">
        <f t="shared" si="60"/>
        <v>0</v>
      </c>
      <c r="W358" s="880">
        <f t="shared" si="60"/>
        <v>0</v>
      </c>
      <c r="X358" s="880">
        <f t="shared" si="60"/>
        <v>0</v>
      </c>
      <c r="Y358" s="880">
        <f t="shared" si="60"/>
        <v>0</v>
      </c>
      <c r="Z358" s="880">
        <f t="shared" si="60"/>
        <v>0</v>
      </c>
      <c r="AA358" s="880">
        <f t="shared" si="60"/>
        <v>0</v>
      </c>
      <c r="AB358" s="880">
        <f t="shared" si="60"/>
        <v>0</v>
      </c>
    </row>
    <row r="359" spans="2:28" s="860" customFormat="1" ht="18" customHeight="1">
      <c r="B359" s="1196" t="s">
        <v>807</v>
      </c>
      <c r="C359" s="1197"/>
      <c r="D359" s="852"/>
      <c r="E359" s="852"/>
      <c r="F359" s="803">
        <f>F354+F358</f>
        <v>0</v>
      </c>
      <c r="G359" s="880">
        <f>G336+G358</f>
        <v>0</v>
      </c>
      <c r="H359" s="880">
        <f aca="true" t="shared" si="61" ref="H359:AB359">H336+H358</f>
        <v>0</v>
      </c>
      <c r="I359" s="880">
        <f t="shared" si="61"/>
        <v>0</v>
      </c>
      <c r="J359" s="880">
        <f t="shared" si="61"/>
        <v>0</v>
      </c>
      <c r="K359" s="880">
        <f t="shared" si="61"/>
        <v>0</v>
      </c>
      <c r="L359" s="880">
        <f t="shared" si="61"/>
        <v>0</v>
      </c>
      <c r="M359" s="880">
        <f t="shared" si="61"/>
        <v>0</v>
      </c>
      <c r="N359" s="880">
        <f t="shared" si="61"/>
        <v>0</v>
      </c>
      <c r="O359" s="880">
        <f t="shared" si="61"/>
        <v>0</v>
      </c>
      <c r="P359" s="880">
        <f t="shared" si="61"/>
        <v>0</v>
      </c>
      <c r="Q359" s="880">
        <f t="shared" si="61"/>
        <v>0</v>
      </c>
      <c r="R359" s="880">
        <f t="shared" si="61"/>
        <v>0</v>
      </c>
      <c r="S359" s="880">
        <f t="shared" si="61"/>
        <v>0</v>
      </c>
      <c r="T359" s="880">
        <f t="shared" si="61"/>
        <v>0</v>
      </c>
      <c r="U359" s="880">
        <f t="shared" si="61"/>
        <v>0</v>
      </c>
      <c r="V359" s="880">
        <f t="shared" si="61"/>
        <v>0</v>
      </c>
      <c r="W359" s="880">
        <f t="shared" si="61"/>
        <v>0</v>
      </c>
      <c r="X359" s="880">
        <f t="shared" si="61"/>
        <v>0</v>
      </c>
      <c r="Y359" s="880">
        <f t="shared" si="61"/>
        <v>0</v>
      </c>
      <c r="Z359" s="880">
        <f t="shared" si="61"/>
        <v>0</v>
      </c>
      <c r="AA359" s="880">
        <f t="shared" si="61"/>
        <v>0</v>
      </c>
      <c r="AB359" s="880">
        <f t="shared" si="61"/>
        <v>0</v>
      </c>
    </row>
    <row r="360" spans="2:28" s="860" customFormat="1" ht="48" customHeight="1">
      <c r="B360" s="1200" t="s">
        <v>267</v>
      </c>
      <c r="C360" s="1201"/>
      <c r="D360" s="852"/>
      <c r="E360" s="852"/>
      <c r="F360" s="855"/>
      <c r="G360" s="856"/>
      <c r="H360" s="856"/>
      <c r="I360" s="856"/>
      <c r="J360" s="856"/>
      <c r="K360" s="856"/>
      <c r="L360" s="856"/>
      <c r="M360" s="856"/>
      <c r="N360" s="856"/>
      <c r="O360" s="856"/>
      <c r="P360" s="856"/>
      <c r="Q360" s="856"/>
      <c r="R360" s="856"/>
      <c r="S360" s="856"/>
      <c r="T360" s="856"/>
      <c r="U360" s="856"/>
      <c r="V360" s="856"/>
      <c r="W360" s="856"/>
      <c r="X360" s="856"/>
      <c r="Y360" s="856"/>
      <c r="Z360" s="856"/>
      <c r="AA360" s="856"/>
      <c r="AB360" s="856"/>
    </row>
    <row r="361" spans="2:28" s="860" customFormat="1" ht="53.25" customHeight="1">
      <c r="B361" s="1200" t="s">
        <v>808</v>
      </c>
      <c r="C361" s="1201"/>
      <c r="D361" s="852"/>
      <c r="E361" s="852"/>
      <c r="F361" s="883">
        <f>SUM(G361:AB361)</f>
        <v>0</v>
      </c>
      <c r="G361" s="883">
        <f aca="true" t="shared" si="62" ref="G361:AB361">G359*G360</f>
        <v>0</v>
      </c>
      <c r="H361" s="883">
        <f t="shared" si="62"/>
        <v>0</v>
      </c>
      <c r="I361" s="883">
        <f t="shared" si="62"/>
        <v>0</v>
      </c>
      <c r="J361" s="883">
        <f t="shared" si="62"/>
        <v>0</v>
      </c>
      <c r="K361" s="883">
        <f t="shared" si="62"/>
        <v>0</v>
      </c>
      <c r="L361" s="883">
        <f t="shared" si="62"/>
        <v>0</v>
      </c>
      <c r="M361" s="883">
        <f t="shared" si="62"/>
        <v>0</v>
      </c>
      <c r="N361" s="883">
        <f t="shared" si="62"/>
        <v>0</v>
      </c>
      <c r="O361" s="883">
        <f t="shared" si="62"/>
        <v>0</v>
      </c>
      <c r="P361" s="883">
        <f t="shared" si="62"/>
        <v>0</v>
      </c>
      <c r="Q361" s="883">
        <f t="shared" si="62"/>
        <v>0</v>
      </c>
      <c r="R361" s="883">
        <f t="shared" si="62"/>
        <v>0</v>
      </c>
      <c r="S361" s="883">
        <f t="shared" si="62"/>
        <v>0</v>
      </c>
      <c r="T361" s="883">
        <f t="shared" si="62"/>
        <v>0</v>
      </c>
      <c r="U361" s="883">
        <f t="shared" si="62"/>
        <v>0</v>
      </c>
      <c r="V361" s="883">
        <f t="shared" si="62"/>
        <v>0</v>
      </c>
      <c r="W361" s="883">
        <f t="shared" si="62"/>
        <v>0</v>
      </c>
      <c r="X361" s="883">
        <f t="shared" si="62"/>
        <v>0</v>
      </c>
      <c r="Y361" s="883">
        <f t="shared" si="62"/>
        <v>0</v>
      </c>
      <c r="Z361" s="883"/>
      <c r="AA361" s="883"/>
      <c r="AB361" s="883">
        <f t="shared" si="62"/>
        <v>0</v>
      </c>
    </row>
    <row r="362" spans="2:28" ht="27" customHeight="1">
      <c r="B362" s="1234" t="s">
        <v>191</v>
      </c>
      <c r="C362" s="1235"/>
      <c r="D362" s="1235"/>
      <c r="E362" s="1235"/>
      <c r="F362" s="1235"/>
      <c r="G362" s="1235"/>
      <c r="H362" s="1235"/>
      <c r="I362" s="1235"/>
      <c r="J362" s="1235"/>
      <c r="K362" s="1235"/>
      <c r="L362" s="1235"/>
      <c r="M362" s="1235"/>
      <c r="N362" s="1235"/>
      <c r="O362" s="1235"/>
      <c r="P362" s="1235"/>
      <c r="Q362" s="1235"/>
      <c r="R362" s="1235"/>
      <c r="S362" s="1235"/>
      <c r="T362" s="1235"/>
      <c r="U362" s="1235"/>
      <c r="V362" s="1235"/>
      <c r="W362" s="1235"/>
      <c r="X362" s="1235"/>
      <c r="Y362" s="1235"/>
      <c r="Z362" s="1235"/>
      <c r="AA362" s="1235"/>
      <c r="AB362" s="1235"/>
    </row>
    <row r="363" spans="2:28" ht="25.5" customHeight="1">
      <c r="B363" s="1235"/>
      <c r="C363" s="1235"/>
      <c r="D363" s="1235"/>
      <c r="E363" s="1235"/>
      <c r="F363" s="1235"/>
      <c r="G363" s="1235"/>
      <c r="H363" s="1235"/>
      <c r="I363" s="1235"/>
      <c r="J363" s="1235"/>
      <c r="K363" s="1235"/>
      <c r="L363" s="1235"/>
      <c r="M363" s="1235"/>
      <c r="N363" s="1235"/>
      <c r="O363" s="1235"/>
      <c r="P363" s="1235"/>
      <c r="Q363" s="1235"/>
      <c r="R363" s="1235"/>
      <c r="S363" s="1235"/>
      <c r="T363" s="1235"/>
      <c r="U363" s="1235"/>
      <c r="V363" s="1235"/>
      <c r="W363" s="1235"/>
      <c r="X363" s="1235"/>
      <c r="Y363" s="1235"/>
      <c r="Z363" s="1235"/>
      <c r="AA363" s="1235"/>
      <c r="AB363" s="1235"/>
    </row>
    <row r="364" spans="2:28" ht="18" customHeight="1" thickBot="1">
      <c r="B364" s="1212" t="s">
        <v>96</v>
      </c>
      <c r="C364" s="1213"/>
      <c r="D364" s="1213"/>
      <c r="E364" s="1213"/>
      <c r="F364" s="1213"/>
      <c r="G364" s="1213"/>
      <c r="H364" s="1213"/>
      <c r="I364" s="1213"/>
      <c r="J364" s="1213"/>
      <c r="K364" s="1213"/>
      <c r="L364" s="1213"/>
      <c r="M364" s="1213"/>
      <c r="N364" s="1213"/>
      <c r="O364" s="1213"/>
      <c r="P364" s="1213"/>
      <c r="Q364" s="1213"/>
      <c r="R364" s="1213"/>
      <c r="S364" s="1213"/>
      <c r="T364" s="1213"/>
      <c r="U364" s="1213"/>
      <c r="V364" s="1213"/>
      <c r="W364" s="1213"/>
      <c r="X364" s="1213"/>
      <c r="Y364" s="1213"/>
      <c r="Z364" s="1213"/>
      <c r="AA364" s="1213"/>
      <c r="AB364" s="1213"/>
    </row>
    <row r="365" spans="2:28" ht="18" customHeight="1">
      <c r="B365" s="1214" t="s">
        <v>166</v>
      </c>
      <c r="C365" s="1215"/>
      <c r="D365" s="1218" t="s">
        <v>167</v>
      </c>
      <c r="E365" s="1220" t="s">
        <v>814</v>
      </c>
      <c r="F365" s="1222" t="s">
        <v>168</v>
      </c>
      <c r="G365" s="1224" t="s">
        <v>169</v>
      </c>
      <c r="H365" s="1225"/>
      <c r="I365" s="1225"/>
      <c r="J365" s="1225"/>
      <c r="K365" s="1225"/>
      <c r="L365" s="1225"/>
      <c r="M365" s="1225"/>
      <c r="N365" s="1225"/>
      <c r="O365" s="1225"/>
      <c r="P365" s="1225"/>
      <c r="Q365" s="1225"/>
      <c r="R365" s="1225"/>
      <c r="S365" s="1225"/>
      <c r="T365" s="1225"/>
      <c r="U365" s="1225"/>
      <c r="V365" s="1225"/>
      <c r="W365" s="1225"/>
      <c r="X365" s="1225"/>
      <c r="Y365" s="1225"/>
      <c r="Z365" s="1225"/>
      <c r="AA365" s="1225"/>
      <c r="AB365" s="1225"/>
    </row>
    <row r="366" spans="2:28" ht="82.5" customHeight="1">
      <c r="B366" s="1216"/>
      <c r="C366" s="1217"/>
      <c r="D366" s="1219"/>
      <c r="E366" s="1221"/>
      <c r="F366" s="1223"/>
      <c r="G366" s="898" t="s">
        <v>368</v>
      </c>
      <c r="H366" s="898" t="s">
        <v>38</v>
      </c>
      <c r="I366" s="898" t="s">
        <v>846</v>
      </c>
      <c r="J366" s="898" t="s">
        <v>1018</v>
      </c>
      <c r="K366" s="898" t="s">
        <v>193</v>
      </c>
      <c r="L366" s="899" t="s">
        <v>1026</v>
      </c>
      <c r="M366" s="899" t="s">
        <v>77</v>
      </c>
      <c r="N366" s="900" t="s">
        <v>845</v>
      </c>
      <c r="O366" s="899" t="s">
        <v>22</v>
      </c>
      <c r="P366" s="899" t="s">
        <v>173</v>
      </c>
      <c r="Q366" s="899" t="s">
        <v>819</v>
      </c>
      <c r="R366" s="899" t="s">
        <v>37</v>
      </c>
      <c r="S366" s="899" t="s">
        <v>247</v>
      </c>
      <c r="T366" s="928" t="s">
        <v>32</v>
      </c>
      <c r="U366" s="928" t="s">
        <v>360</v>
      </c>
      <c r="V366" s="928" t="s">
        <v>3</v>
      </c>
      <c r="W366" s="934"/>
      <c r="X366" s="928"/>
      <c r="Y366" s="934"/>
      <c r="AB366" s="864"/>
    </row>
    <row r="367" spans="2:28" ht="18" customHeight="1">
      <c r="B367" s="1226" t="s">
        <v>989</v>
      </c>
      <c r="C367" s="1229" t="s">
        <v>677</v>
      </c>
      <c r="D367" s="1230"/>
      <c r="E367" s="875"/>
      <c r="F367" s="788"/>
      <c r="G367" s="832"/>
      <c r="H367" s="832"/>
      <c r="I367" s="832"/>
      <c r="J367" s="832"/>
      <c r="K367" s="832"/>
      <c r="L367" s="832"/>
      <c r="M367" s="832"/>
      <c r="N367" s="832"/>
      <c r="O367" s="832"/>
      <c r="P367" s="832"/>
      <c r="Q367" s="832"/>
      <c r="R367" s="832"/>
      <c r="S367" s="832"/>
      <c r="T367" s="832"/>
      <c r="U367" s="832"/>
      <c r="V367" s="832"/>
      <c r="W367" s="832"/>
      <c r="X367" s="832"/>
      <c r="Y367" s="832"/>
      <c r="Z367" s="832"/>
      <c r="AA367" s="832"/>
      <c r="AB367" s="832"/>
    </row>
    <row r="368" spans="2:28" ht="18" customHeight="1">
      <c r="B368" s="1227"/>
      <c r="C368" s="915" t="s">
        <v>977</v>
      </c>
      <c r="D368" s="164">
        <v>60</v>
      </c>
      <c r="E368" s="164"/>
      <c r="F368" s="788">
        <f aca="true" t="shared" si="63" ref="F368:F373">SUMPRODUCT(G368:AB368,G$401:AB$401)/1000</f>
        <v>0</v>
      </c>
      <c r="G368" s="833">
        <v>60</v>
      </c>
      <c r="H368" s="833"/>
      <c r="I368" s="833"/>
      <c r="J368" s="833"/>
      <c r="K368" s="833"/>
      <c r="L368" s="833"/>
      <c r="M368" s="833"/>
      <c r="N368" s="833"/>
      <c r="O368" s="833"/>
      <c r="P368" s="833"/>
      <c r="Q368" s="833"/>
      <c r="R368" s="833"/>
      <c r="S368" s="833"/>
      <c r="T368" s="833"/>
      <c r="U368" s="833"/>
      <c r="V368" s="833"/>
      <c r="W368" s="833"/>
      <c r="X368" s="833"/>
      <c r="Y368" s="833"/>
      <c r="Z368" s="833"/>
      <c r="AA368" s="833"/>
      <c r="AB368" s="833"/>
    </row>
    <row r="369" spans="2:28" ht="18" customHeight="1">
      <c r="B369" s="1227"/>
      <c r="C369" s="914" t="s">
        <v>978</v>
      </c>
      <c r="D369" s="164">
        <v>90</v>
      </c>
      <c r="E369" s="164"/>
      <c r="F369" s="788">
        <f t="shared" si="63"/>
        <v>0</v>
      </c>
      <c r="G369" s="833"/>
      <c r="H369" s="833">
        <v>1</v>
      </c>
      <c r="I369" s="833">
        <v>1.8</v>
      </c>
      <c r="J369" s="896">
        <v>97</v>
      </c>
      <c r="K369" s="833">
        <v>13</v>
      </c>
      <c r="L369" s="833">
        <v>5</v>
      </c>
      <c r="M369" s="833">
        <v>4.5</v>
      </c>
      <c r="N369" s="833">
        <v>17</v>
      </c>
      <c r="O369" s="833"/>
      <c r="P369" s="833"/>
      <c r="Q369" s="833"/>
      <c r="R369" s="833"/>
      <c r="S369" s="833">
        <v>2</v>
      </c>
      <c r="T369" s="833"/>
      <c r="U369" s="833"/>
      <c r="V369" s="833"/>
      <c r="W369" s="833"/>
      <c r="X369" s="833"/>
      <c r="Y369" s="833"/>
      <c r="Z369" s="833"/>
      <c r="AA369" s="833"/>
      <c r="AB369" s="833"/>
    </row>
    <row r="370" spans="2:28" ht="18" customHeight="1">
      <c r="B370" s="1227"/>
      <c r="C370" s="915" t="s">
        <v>619</v>
      </c>
      <c r="D370" s="439">
        <v>150</v>
      </c>
      <c r="E370" s="439"/>
      <c r="F370" s="788">
        <f t="shared" si="63"/>
        <v>0</v>
      </c>
      <c r="G370" s="833"/>
      <c r="H370" s="833">
        <v>1</v>
      </c>
      <c r="I370" s="833">
        <v>5</v>
      </c>
      <c r="J370" s="833"/>
      <c r="K370" s="833">
        <v>24</v>
      </c>
      <c r="L370" s="833"/>
      <c r="M370" s="833"/>
      <c r="N370" s="833"/>
      <c r="O370" s="833"/>
      <c r="P370" s="833">
        <v>170</v>
      </c>
      <c r="Q370" s="833"/>
      <c r="R370" s="833"/>
      <c r="S370" s="833"/>
      <c r="T370" s="833"/>
      <c r="U370" s="833"/>
      <c r="V370" s="833"/>
      <c r="W370" s="833"/>
      <c r="X370" s="833"/>
      <c r="Y370" s="833"/>
      <c r="Z370" s="833"/>
      <c r="AA370" s="833"/>
      <c r="AB370" s="833"/>
    </row>
    <row r="371" spans="2:28" ht="18" customHeight="1">
      <c r="B371" s="1227"/>
      <c r="C371" s="914" t="s">
        <v>1001</v>
      </c>
      <c r="D371" s="164">
        <v>200</v>
      </c>
      <c r="E371" s="164"/>
      <c r="F371" s="788">
        <f t="shared" si="63"/>
        <v>0</v>
      </c>
      <c r="G371" s="833"/>
      <c r="H371" s="833"/>
      <c r="I371" s="833"/>
      <c r="J371" s="833"/>
      <c r="K371" s="833"/>
      <c r="L371" s="833"/>
      <c r="M371" s="833"/>
      <c r="N371" s="833"/>
      <c r="O371" s="833"/>
      <c r="P371" s="833"/>
      <c r="Q371" s="833">
        <v>1</v>
      </c>
      <c r="R371" s="833">
        <v>10</v>
      </c>
      <c r="S371" s="833"/>
      <c r="T371" s="833">
        <v>15</v>
      </c>
      <c r="U371" s="833"/>
      <c r="V371" s="833"/>
      <c r="W371" s="833"/>
      <c r="X371" s="833"/>
      <c r="Y371" s="833"/>
      <c r="Z371" s="833"/>
      <c r="AA371" s="833"/>
      <c r="AB371" s="833"/>
    </row>
    <row r="372" spans="2:28" ht="18" customHeight="1">
      <c r="B372" s="1227"/>
      <c r="C372" s="915" t="s">
        <v>26</v>
      </c>
      <c r="D372" s="164">
        <v>20</v>
      </c>
      <c r="E372" s="164"/>
      <c r="F372" s="788">
        <f t="shared" si="63"/>
        <v>0</v>
      </c>
      <c r="G372" s="833"/>
      <c r="H372" s="833"/>
      <c r="I372" s="833"/>
      <c r="J372" s="833"/>
      <c r="K372" s="833"/>
      <c r="L372" s="833"/>
      <c r="M372" s="833"/>
      <c r="N372" s="833">
        <v>20</v>
      </c>
      <c r="O372" s="833"/>
      <c r="P372" s="833"/>
      <c r="Q372" s="833"/>
      <c r="R372" s="833"/>
      <c r="S372" s="833"/>
      <c r="T372" s="833"/>
      <c r="U372" s="833"/>
      <c r="V372" s="833"/>
      <c r="W372" s="833"/>
      <c r="X372" s="833"/>
      <c r="Y372" s="833"/>
      <c r="Z372" s="833"/>
      <c r="AA372" s="833"/>
      <c r="AB372" s="833"/>
    </row>
    <row r="373" spans="2:28" ht="20.25" customHeight="1">
      <c r="B373" s="1227"/>
      <c r="C373" s="915" t="s">
        <v>22</v>
      </c>
      <c r="D373" s="164">
        <v>20</v>
      </c>
      <c r="E373" s="164"/>
      <c r="F373" s="788">
        <f t="shared" si="63"/>
        <v>0</v>
      </c>
      <c r="G373" s="833"/>
      <c r="H373" s="833"/>
      <c r="I373" s="833"/>
      <c r="J373" s="833"/>
      <c r="K373" s="833"/>
      <c r="L373" s="833"/>
      <c r="M373" s="833"/>
      <c r="N373" s="833"/>
      <c r="O373" s="833">
        <v>20</v>
      </c>
      <c r="P373" s="833"/>
      <c r="Q373" s="833"/>
      <c r="R373" s="833"/>
      <c r="S373" s="833"/>
      <c r="T373" s="833"/>
      <c r="U373" s="833"/>
      <c r="V373" s="833"/>
      <c r="W373" s="833"/>
      <c r="X373" s="833"/>
      <c r="Y373" s="833"/>
      <c r="Z373" s="833"/>
      <c r="AA373" s="833"/>
      <c r="AB373" s="833"/>
    </row>
    <row r="374" spans="2:28" ht="35.25" customHeight="1">
      <c r="B374" s="1227"/>
      <c r="C374" s="893"/>
      <c r="D374" s="1231">
        <f>SUMPRODUCT(E368:E373,F368:F373)</f>
        <v>0</v>
      </c>
      <c r="E374" s="1231"/>
      <c r="F374" s="803">
        <f>F368+F369+F370+F371+F372+F373</f>
        <v>0</v>
      </c>
      <c r="G374" s="833"/>
      <c r="H374" s="833"/>
      <c r="I374" s="833"/>
      <c r="J374" s="833"/>
      <c r="K374" s="833"/>
      <c r="L374" s="833"/>
      <c r="M374" s="833"/>
      <c r="N374" s="833"/>
      <c r="O374" s="833"/>
      <c r="P374" s="833"/>
      <c r="Q374" s="833"/>
      <c r="R374" s="833"/>
      <c r="S374" s="833"/>
      <c r="T374" s="833"/>
      <c r="U374" s="833"/>
      <c r="V374" s="833"/>
      <c r="W374" s="833"/>
      <c r="X374" s="833"/>
      <c r="Y374" s="833"/>
      <c r="Z374" s="833"/>
      <c r="AA374" s="833"/>
      <c r="AB374" s="833"/>
    </row>
    <row r="375" spans="2:28" ht="29.25" customHeight="1">
      <c r="B375" s="1227"/>
      <c r="C375" s="914"/>
      <c r="D375" s="164"/>
      <c r="E375" s="164"/>
      <c r="F375" s="788">
        <f>SUMPRODUCT(G375:AB375,G$801:AB$801)/1000</f>
        <v>0</v>
      </c>
      <c r="G375" s="833"/>
      <c r="H375" s="833"/>
      <c r="I375" s="833"/>
      <c r="J375" s="833"/>
      <c r="K375" s="833"/>
      <c r="L375" s="833"/>
      <c r="M375" s="833"/>
      <c r="N375" s="833"/>
      <c r="O375" s="833"/>
      <c r="P375" s="833"/>
      <c r="Q375" s="833"/>
      <c r="R375" s="833"/>
      <c r="S375" s="833"/>
      <c r="T375" s="833"/>
      <c r="U375" s="833"/>
      <c r="V375" s="833"/>
      <c r="W375" s="833"/>
      <c r="X375" s="833"/>
      <c r="Y375" s="833"/>
      <c r="Z375" s="833"/>
      <c r="AA375" s="833"/>
      <c r="AB375" s="833"/>
    </row>
    <row r="376" spans="2:28" ht="18" customHeight="1">
      <c r="B376" s="1227"/>
      <c r="C376" s="914"/>
      <c r="D376" s="165"/>
      <c r="E376" s="165"/>
      <c r="F376" s="788">
        <f>SUMPRODUCT(G376:AB376,G$801:AB$801)/1000</f>
        <v>0</v>
      </c>
      <c r="G376" s="833"/>
      <c r="H376" s="833"/>
      <c r="I376" s="833"/>
      <c r="J376" s="833"/>
      <c r="K376" s="833"/>
      <c r="L376" s="833"/>
      <c r="M376" s="833"/>
      <c r="N376" s="833"/>
      <c r="O376" s="833"/>
      <c r="P376" s="833"/>
      <c r="Q376" s="833"/>
      <c r="R376" s="833"/>
      <c r="S376" s="833"/>
      <c r="T376" s="833"/>
      <c r="U376" s="833"/>
      <c r="V376" s="833"/>
      <c r="W376" s="833"/>
      <c r="X376" s="833"/>
      <c r="Y376" s="833"/>
      <c r="Z376" s="833"/>
      <c r="AA376" s="833"/>
      <c r="AB376" s="833"/>
    </row>
    <row r="377" spans="2:28" ht="24" customHeight="1">
      <c r="B377" s="1227"/>
      <c r="C377" s="206"/>
      <c r="D377" s="164"/>
      <c r="E377" s="164"/>
      <c r="F377" s="788">
        <f>SUMPRODUCT(G377:AB377,G$801:AB$801)/1000</f>
        <v>0</v>
      </c>
      <c r="G377" s="887"/>
      <c r="H377" s="887"/>
      <c r="I377" s="887"/>
      <c r="J377" s="887"/>
      <c r="K377" s="887"/>
      <c r="L377" s="887"/>
      <c r="M377" s="887"/>
      <c r="N377" s="887"/>
      <c r="O377" s="887"/>
      <c r="P377" s="887"/>
      <c r="Q377" s="887"/>
      <c r="R377" s="887"/>
      <c r="S377" s="887"/>
      <c r="T377" s="887"/>
      <c r="U377" s="887"/>
      <c r="V377" s="887"/>
      <c r="W377" s="887"/>
      <c r="X377" s="887"/>
      <c r="Y377" s="887"/>
      <c r="Z377" s="887"/>
      <c r="AA377" s="887"/>
      <c r="AB377" s="887"/>
    </row>
    <row r="378" spans="2:28" ht="18" customHeight="1">
      <c r="B378" s="1228"/>
      <c r="C378" s="867" t="s">
        <v>815</v>
      </c>
      <c r="D378" s="1204">
        <f>E375*F375+E376*F376+E377*F377</f>
        <v>0</v>
      </c>
      <c r="E378" s="1205"/>
      <c r="F378" s="803">
        <f>F375+F376+F377</f>
        <v>0</v>
      </c>
      <c r="G378" s="920">
        <f>SUMPRODUCT(G368:G377,$E$368:$E$377)/1000</f>
        <v>0</v>
      </c>
      <c r="H378" s="920">
        <f aca="true" t="shared" si="64" ref="H378:AB378">SUMPRODUCT(H368:H377,$E$368:$E$377)/1000</f>
        <v>0</v>
      </c>
      <c r="I378" s="920">
        <f t="shared" si="64"/>
        <v>0</v>
      </c>
      <c r="J378" s="920">
        <f t="shared" si="64"/>
        <v>0</v>
      </c>
      <c r="K378" s="920">
        <f t="shared" si="64"/>
        <v>0</v>
      </c>
      <c r="L378" s="920">
        <f t="shared" si="64"/>
        <v>0</v>
      </c>
      <c r="M378" s="920">
        <f t="shared" si="64"/>
        <v>0</v>
      </c>
      <c r="N378" s="920">
        <f t="shared" si="64"/>
        <v>0</v>
      </c>
      <c r="O378" s="920">
        <f t="shared" si="64"/>
        <v>0</v>
      </c>
      <c r="P378" s="920">
        <f t="shared" si="64"/>
        <v>0</v>
      </c>
      <c r="Q378" s="920">
        <f t="shared" si="64"/>
        <v>0</v>
      </c>
      <c r="R378" s="920">
        <f t="shared" si="64"/>
        <v>0</v>
      </c>
      <c r="S378" s="920">
        <f t="shared" si="64"/>
        <v>0</v>
      </c>
      <c r="T378" s="920">
        <f t="shared" si="64"/>
        <v>0</v>
      </c>
      <c r="U378" s="920">
        <f t="shared" si="64"/>
        <v>0</v>
      </c>
      <c r="V378" s="920">
        <f t="shared" si="64"/>
        <v>0</v>
      </c>
      <c r="W378" s="920">
        <f t="shared" si="64"/>
        <v>0</v>
      </c>
      <c r="X378" s="920">
        <f t="shared" si="64"/>
        <v>0</v>
      </c>
      <c r="Y378" s="920">
        <f t="shared" si="64"/>
        <v>0</v>
      </c>
      <c r="Z378" s="920">
        <f t="shared" si="64"/>
        <v>0</v>
      </c>
      <c r="AA378" s="920">
        <f t="shared" si="64"/>
        <v>0</v>
      </c>
      <c r="AB378" s="920">
        <f t="shared" si="64"/>
        <v>0</v>
      </c>
    </row>
    <row r="379" spans="2:28" ht="24" customHeight="1" hidden="1">
      <c r="B379" s="1206" t="s">
        <v>186</v>
      </c>
      <c r="C379" s="1207"/>
      <c r="D379" s="794"/>
      <c r="E379" s="794"/>
      <c r="F379" s="803">
        <f aca="true" t="shared" si="65" ref="F379:Y379">SUM(F368:F378)</f>
        <v>0</v>
      </c>
      <c r="G379" s="832">
        <f t="shared" si="65"/>
        <v>60</v>
      </c>
      <c r="H379" s="832">
        <f t="shared" si="65"/>
        <v>2</v>
      </c>
      <c r="I379" s="832">
        <f t="shared" si="65"/>
        <v>6.8</v>
      </c>
      <c r="J379" s="832">
        <f t="shared" si="65"/>
        <v>97</v>
      </c>
      <c r="K379" s="832">
        <f t="shared" si="65"/>
        <v>37</v>
      </c>
      <c r="L379" s="832">
        <f t="shared" si="65"/>
        <v>5</v>
      </c>
      <c r="M379" s="832">
        <f t="shared" si="65"/>
        <v>4.5</v>
      </c>
      <c r="N379" s="832">
        <f t="shared" si="65"/>
        <v>37</v>
      </c>
      <c r="O379" s="832">
        <f t="shared" si="65"/>
        <v>20</v>
      </c>
      <c r="P379" s="832">
        <f t="shared" si="65"/>
        <v>170</v>
      </c>
      <c r="Q379" s="832">
        <f t="shared" si="65"/>
        <v>1</v>
      </c>
      <c r="R379" s="832">
        <f t="shared" si="65"/>
        <v>10</v>
      </c>
      <c r="S379" s="832">
        <f t="shared" si="65"/>
        <v>2</v>
      </c>
      <c r="T379" s="832">
        <f t="shared" si="65"/>
        <v>15</v>
      </c>
      <c r="U379" s="832">
        <f t="shared" si="65"/>
        <v>0</v>
      </c>
      <c r="V379" s="832">
        <f t="shared" si="65"/>
        <v>0</v>
      </c>
      <c r="W379" s="832">
        <f t="shared" si="65"/>
        <v>0</v>
      </c>
      <c r="X379" s="832">
        <f t="shared" si="65"/>
        <v>0</v>
      </c>
      <c r="Y379" s="832">
        <f t="shared" si="65"/>
        <v>0</v>
      </c>
      <c r="Z379" s="832"/>
      <c r="AA379" s="832"/>
      <c r="AB379" s="832">
        <f>SUM(AB368:AB378)</f>
        <v>0</v>
      </c>
    </row>
    <row r="380" spans="2:28" ht="18" customHeight="1">
      <c r="B380" s="1208" t="s">
        <v>990</v>
      </c>
      <c r="C380" s="1210" t="s">
        <v>677</v>
      </c>
      <c r="D380" s="1210"/>
      <c r="E380" s="876"/>
      <c r="F380" s="788">
        <f>F374+F378</f>
        <v>0</v>
      </c>
      <c r="G380" s="832"/>
      <c r="H380" s="832"/>
      <c r="I380" s="832"/>
      <c r="J380" s="832"/>
      <c r="K380" s="832"/>
      <c r="L380" s="832"/>
      <c r="M380" s="832"/>
      <c r="N380" s="832"/>
      <c r="O380" s="832"/>
      <c r="P380" s="832"/>
      <c r="Q380" s="832"/>
      <c r="R380" s="832"/>
      <c r="S380" s="832"/>
      <c r="T380" s="832"/>
      <c r="U380" s="832"/>
      <c r="V380" s="832"/>
      <c r="W380" s="832"/>
      <c r="X380" s="832"/>
      <c r="Y380" s="832"/>
      <c r="Z380" s="832"/>
      <c r="AA380" s="832"/>
      <c r="AB380" s="832"/>
    </row>
    <row r="381" spans="2:28" ht="18" customHeight="1">
      <c r="B381" s="1209"/>
      <c r="C381" s="915" t="s">
        <v>977</v>
      </c>
      <c r="D381" s="164">
        <v>100</v>
      </c>
      <c r="E381" s="164"/>
      <c r="F381" s="788">
        <f>SUMPRODUCT(G381:AB381,G$401:AB$401)/1000</f>
        <v>0</v>
      </c>
      <c r="G381" s="940">
        <v>100</v>
      </c>
      <c r="H381" s="833"/>
      <c r="I381" s="833"/>
      <c r="J381" s="833"/>
      <c r="K381" s="833"/>
      <c r="L381" s="833"/>
      <c r="M381" s="833"/>
      <c r="N381" s="833"/>
      <c r="O381" s="833"/>
      <c r="P381" s="833"/>
      <c r="Q381" s="833"/>
      <c r="R381" s="833"/>
      <c r="S381" s="833"/>
      <c r="T381" s="833"/>
      <c r="U381" s="833"/>
      <c r="V381" s="833"/>
      <c r="W381" s="833"/>
      <c r="X381" s="833"/>
      <c r="Y381" s="833"/>
      <c r="Z381" s="833"/>
      <c r="AA381" s="833"/>
      <c r="AB381" s="833"/>
    </row>
    <row r="382" spans="2:28" ht="18" customHeight="1" hidden="1">
      <c r="B382" s="1209"/>
      <c r="C382" s="915"/>
      <c r="D382" s="164"/>
      <c r="E382" s="164"/>
      <c r="F382" s="788"/>
      <c r="G382" s="833"/>
      <c r="H382" s="833"/>
      <c r="I382" s="833"/>
      <c r="J382" s="833"/>
      <c r="K382" s="833"/>
      <c r="L382" s="833"/>
      <c r="M382" s="833"/>
      <c r="N382" s="833"/>
      <c r="O382" s="833"/>
      <c r="P382" s="833"/>
      <c r="Q382" s="833"/>
      <c r="R382" s="833"/>
      <c r="S382" s="833"/>
      <c r="T382" s="833"/>
      <c r="U382" s="833">
        <f>U381*$E$781</f>
        <v>0</v>
      </c>
      <c r="V382" s="833">
        <f>V381*$E$781</f>
        <v>0</v>
      </c>
      <c r="W382" s="833">
        <f>W381*$E$781</f>
        <v>0</v>
      </c>
      <c r="X382" s="833">
        <f>X381*$E$781</f>
        <v>0</v>
      </c>
      <c r="Y382" s="833">
        <f>Y381*$E$781</f>
        <v>0</v>
      </c>
      <c r="Z382" s="833"/>
      <c r="AA382" s="833"/>
      <c r="AB382" s="833">
        <f>AB381*$E$781</f>
        <v>0</v>
      </c>
    </row>
    <row r="383" spans="2:28" ht="18" customHeight="1">
      <c r="B383" s="1209"/>
      <c r="C383" s="914" t="s">
        <v>978</v>
      </c>
      <c r="D383" s="164">
        <v>100</v>
      </c>
      <c r="E383" s="164"/>
      <c r="F383" s="788">
        <f>SUMPRODUCT(G383:AB383,G$401:AB$401)/1000</f>
        <v>0</v>
      </c>
      <c r="G383" s="833"/>
      <c r="H383" s="833">
        <v>1</v>
      </c>
      <c r="I383" s="833">
        <v>2</v>
      </c>
      <c r="J383" s="896">
        <v>108</v>
      </c>
      <c r="K383" s="833">
        <v>14</v>
      </c>
      <c r="L383" s="833">
        <v>6</v>
      </c>
      <c r="M383" s="833">
        <v>5</v>
      </c>
      <c r="N383" s="833">
        <v>19</v>
      </c>
      <c r="O383" s="833"/>
      <c r="P383" s="833"/>
      <c r="Q383" s="833"/>
      <c r="R383" s="833"/>
      <c r="S383" s="833">
        <v>2</v>
      </c>
      <c r="T383" s="833"/>
      <c r="U383" s="833"/>
      <c r="V383" s="833"/>
      <c r="W383" s="833"/>
      <c r="X383" s="833"/>
      <c r="Y383" s="833"/>
      <c r="Z383" s="833"/>
      <c r="AA383" s="833"/>
      <c r="AB383" s="833"/>
    </row>
    <row r="384" spans="2:28" ht="18" customHeight="1" hidden="1">
      <c r="B384" s="1209"/>
      <c r="C384" s="914"/>
      <c r="D384" s="164"/>
      <c r="E384" s="164"/>
      <c r="F384" s="788"/>
      <c r="G384" s="833">
        <f aca="true" t="shared" si="66" ref="G384:Y384">G383*$E$783</f>
        <v>0</v>
      </c>
      <c r="H384" s="833">
        <f t="shared" si="66"/>
        <v>0</v>
      </c>
      <c r="I384" s="833">
        <f t="shared" si="66"/>
        <v>0</v>
      </c>
      <c r="J384" s="833">
        <f t="shared" si="66"/>
        <v>0</v>
      </c>
      <c r="K384" s="833">
        <f t="shared" si="66"/>
        <v>0</v>
      </c>
      <c r="L384" s="833">
        <f t="shared" si="66"/>
        <v>0</v>
      </c>
      <c r="M384" s="833">
        <f t="shared" si="66"/>
        <v>0</v>
      </c>
      <c r="N384" s="833">
        <f t="shared" si="66"/>
        <v>0</v>
      </c>
      <c r="O384" s="833">
        <f t="shared" si="66"/>
        <v>0</v>
      </c>
      <c r="P384" s="833">
        <f t="shared" si="66"/>
        <v>0</v>
      </c>
      <c r="Q384" s="833">
        <f t="shared" si="66"/>
        <v>0</v>
      </c>
      <c r="R384" s="833">
        <f t="shared" si="66"/>
        <v>0</v>
      </c>
      <c r="S384" s="833">
        <f t="shared" si="66"/>
        <v>0</v>
      </c>
      <c r="T384" s="833">
        <f t="shared" si="66"/>
        <v>0</v>
      </c>
      <c r="U384" s="833">
        <f t="shared" si="66"/>
        <v>0</v>
      </c>
      <c r="V384" s="833">
        <f t="shared" si="66"/>
        <v>0</v>
      </c>
      <c r="W384" s="833">
        <f t="shared" si="66"/>
        <v>0</v>
      </c>
      <c r="X384" s="833">
        <f t="shared" si="66"/>
        <v>0</v>
      </c>
      <c r="Y384" s="833">
        <f t="shared" si="66"/>
        <v>0</v>
      </c>
      <c r="Z384" s="833"/>
      <c r="AA384" s="833"/>
      <c r="AB384" s="833">
        <f>AB383*$E$783</f>
        <v>0</v>
      </c>
    </row>
    <row r="385" spans="2:28" ht="18" customHeight="1">
      <c r="B385" s="1209"/>
      <c r="C385" s="915" t="s">
        <v>619</v>
      </c>
      <c r="D385" s="439">
        <v>180</v>
      </c>
      <c r="E385" s="439"/>
      <c r="F385" s="788">
        <f>SUMPRODUCT(G385:AB385,G$401:AB$401)/1000</f>
        <v>0</v>
      </c>
      <c r="G385" s="833"/>
      <c r="H385" s="833">
        <v>1</v>
      </c>
      <c r="I385" s="833">
        <v>7</v>
      </c>
      <c r="J385" s="833"/>
      <c r="K385" s="833">
        <v>29</v>
      </c>
      <c r="L385" s="833"/>
      <c r="M385" s="833"/>
      <c r="N385" s="833"/>
      <c r="O385" s="833"/>
      <c r="P385" s="833">
        <v>205</v>
      </c>
      <c r="Q385" s="833"/>
      <c r="R385" s="833"/>
      <c r="S385" s="833"/>
      <c r="T385" s="833"/>
      <c r="U385" s="833"/>
      <c r="V385" s="833"/>
      <c r="W385" s="833"/>
      <c r="X385" s="833"/>
      <c r="Y385" s="833"/>
      <c r="Z385" s="833"/>
      <c r="AA385" s="833"/>
      <c r="AB385" s="833"/>
    </row>
    <row r="386" spans="2:28" ht="18" customHeight="1" hidden="1">
      <c r="B386" s="1209"/>
      <c r="C386" s="915"/>
      <c r="D386" s="439"/>
      <c r="E386" s="439"/>
      <c r="F386" s="788"/>
      <c r="G386" s="833">
        <f>G385*$E$785</f>
        <v>0</v>
      </c>
      <c r="H386" s="833"/>
      <c r="I386" s="833"/>
      <c r="J386" s="833"/>
      <c r="K386" s="833"/>
      <c r="L386" s="833"/>
      <c r="M386" s="833"/>
      <c r="N386" s="833"/>
      <c r="O386" s="833"/>
      <c r="P386" s="833"/>
      <c r="Q386" s="833"/>
      <c r="R386" s="833"/>
      <c r="S386" s="833"/>
      <c r="T386" s="833"/>
      <c r="U386" s="833"/>
      <c r="V386" s="833"/>
      <c r="W386" s="833"/>
      <c r="X386" s="833">
        <f>X385*$E$785</f>
        <v>0</v>
      </c>
      <c r="Y386" s="833">
        <f>Y385*$E$785</f>
        <v>0</v>
      </c>
      <c r="Z386" s="833"/>
      <c r="AA386" s="833"/>
      <c r="AB386" s="833">
        <f>AB385*$E$785</f>
        <v>0</v>
      </c>
    </row>
    <row r="387" spans="2:28" ht="18" customHeight="1">
      <c r="B387" s="1209"/>
      <c r="C387" s="914" t="s">
        <v>1001</v>
      </c>
      <c r="D387" s="164">
        <v>200</v>
      </c>
      <c r="E387" s="164"/>
      <c r="F387" s="788">
        <f>SUMPRODUCT(G387:AB387,G$401:AB$401)/1000</f>
        <v>0</v>
      </c>
      <c r="G387" s="833"/>
      <c r="H387" s="833"/>
      <c r="I387" s="833"/>
      <c r="J387" s="833"/>
      <c r="K387" s="833"/>
      <c r="L387" s="833"/>
      <c r="M387" s="833"/>
      <c r="N387" s="833"/>
      <c r="O387" s="833"/>
      <c r="P387" s="833"/>
      <c r="Q387" s="833">
        <v>2</v>
      </c>
      <c r="R387" s="833">
        <v>10</v>
      </c>
      <c r="S387" s="833"/>
      <c r="T387" s="833">
        <v>15</v>
      </c>
      <c r="U387" s="833"/>
      <c r="V387" s="833"/>
      <c r="W387" s="833"/>
      <c r="X387" s="833"/>
      <c r="Y387" s="833"/>
      <c r="Z387" s="833"/>
      <c r="AA387" s="833"/>
      <c r="AB387" s="833"/>
    </row>
    <row r="388" spans="2:28" ht="18" customHeight="1" hidden="1">
      <c r="B388" s="1209"/>
      <c r="C388" s="914"/>
      <c r="D388" s="164"/>
      <c r="E388" s="164"/>
      <c r="F388" s="788"/>
      <c r="G388" s="833">
        <f>G387*$E$787</f>
        <v>0</v>
      </c>
      <c r="H388" s="833"/>
      <c r="I388" s="833"/>
      <c r="J388" s="833"/>
      <c r="K388" s="833"/>
      <c r="L388" s="833"/>
      <c r="M388" s="833"/>
      <c r="N388" s="833"/>
      <c r="O388" s="833"/>
      <c r="P388" s="833"/>
      <c r="Q388" s="833"/>
      <c r="R388" s="833"/>
      <c r="S388" s="833"/>
      <c r="T388" s="833"/>
      <c r="U388" s="833"/>
      <c r="V388" s="833"/>
      <c r="W388" s="833"/>
      <c r="X388" s="833">
        <f>X387*$E$787</f>
        <v>0</v>
      </c>
      <c r="Y388" s="833">
        <f>Y387*$E$787</f>
        <v>0</v>
      </c>
      <c r="Z388" s="833"/>
      <c r="AA388" s="833"/>
      <c r="AB388" s="833">
        <f>AB387*$E$787</f>
        <v>0</v>
      </c>
    </row>
    <row r="389" spans="2:28" ht="20.25" customHeight="1">
      <c r="B389" s="1209"/>
      <c r="C389" s="915" t="s">
        <v>26</v>
      </c>
      <c r="D389" s="164">
        <v>20</v>
      </c>
      <c r="E389" s="164"/>
      <c r="F389" s="788">
        <f>SUMPRODUCT(G389:AB389,G$401:AB$401)/1000</f>
        <v>0</v>
      </c>
      <c r="G389" s="833"/>
      <c r="H389" s="833"/>
      <c r="I389" s="833"/>
      <c r="J389" s="833"/>
      <c r="K389" s="833"/>
      <c r="L389" s="833"/>
      <c r="M389" s="833"/>
      <c r="N389" s="833">
        <v>20</v>
      </c>
      <c r="O389" s="833"/>
      <c r="P389" s="833"/>
      <c r="Q389" s="833"/>
      <c r="R389" s="833"/>
      <c r="S389" s="833"/>
      <c r="T389" s="833"/>
      <c r="U389" s="833"/>
      <c r="V389" s="833"/>
      <c r="W389" s="833"/>
      <c r="X389" s="833"/>
      <c r="Y389" s="833"/>
      <c r="Z389" s="833"/>
      <c r="AA389" s="833"/>
      <c r="AB389" s="833"/>
    </row>
    <row r="390" spans="2:28" ht="14.25" hidden="1">
      <c r="B390" s="1209"/>
      <c r="C390" s="915"/>
      <c r="D390" s="164"/>
      <c r="E390" s="164"/>
      <c r="F390" s="788"/>
      <c r="G390" s="833">
        <f>G389*$E$789</f>
        <v>0</v>
      </c>
      <c r="H390" s="833"/>
      <c r="I390" s="833"/>
      <c r="J390" s="833"/>
      <c r="K390" s="833"/>
      <c r="L390" s="833"/>
      <c r="M390" s="833"/>
      <c r="N390" s="833"/>
      <c r="O390" s="833"/>
      <c r="P390" s="833"/>
      <c r="Q390" s="833"/>
      <c r="R390" s="833"/>
      <c r="S390" s="833"/>
      <c r="T390" s="833"/>
      <c r="U390" s="833"/>
      <c r="V390" s="833"/>
      <c r="W390" s="833"/>
      <c r="X390" s="833">
        <f>X389*$E$789</f>
        <v>0</v>
      </c>
      <c r="Y390" s="833">
        <f>Y389*$E$789</f>
        <v>0</v>
      </c>
      <c r="Z390" s="833"/>
      <c r="AA390" s="833"/>
      <c r="AB390" s="833">
        <f>AB389*$E$789</f>
        <v>0</v>
      </c>
    </row>
    <row r="391" spans="2:28" ht="19.5" customHeight="1">
      <c r="B391" s="1209"/>
      <c r="C391" s="915" t="s">
        <v>22</v>
      </c>
      <c r="D391" s="164">
        <v>20</v>
      </c>
      <c r="E391" s="164"/>
      <c r="F391" s="788">
        <f>SUMPRODUCT(G391:AB391,G$401:AB$401)/1000</f>
        <v>0</v>
      </c>
      <c r="G391" s="833"/>
      <c r="H391" s="833"/>
      <c r="I391" s="833"/>
      <c r="J391" s="833"/>
      <c r="K391" s="833"/>
      <c r="L391" s="833"/>
      <c r="M391" s="833"/>
      <c r="N391" s="833"/>
      <c r="O391" s="833">
        <v>20</v>
      </c>
      <c r="P391" s="833"/>
      <c r="Q391" s="833"/>
      <c r="R391" s="833"/>
      <c r="S391" s="833"/>
      <c r="T391" s="833"/>
      <c r="U391" s="833"/>
      <c r="V391" s="833"/>
      <c r="W391" s="833"/>
      <c r="X391" s="833"/>
      <c r="Y391" s="833"/>
      <c r="Z391" s="833"/>
      <c r="AA391" s="833"/>
      <c r="AB391" s="833"/>
    </row>
    <row r="392" spans="2:28" ht="14.25">
      <c r="B392" s="1209"/>
      <c r="C392" s="915"/>
      <c r="D392" s="164"/>
      <c r="E392" s="164"/>
      <c r="F392" s="788">
        <f>SUMPRODUCT(G392:AB392,G$401:AB$401)/1000</f>
        <v>0</v>
      </c>
      <c r="G392" s="833"/>
      <c r="H392" s="833"/>
      <c r="I392" s="833"/>
      <c r="J392" s="833"/>
      <c r="K392" s="833"/>
      <c r="L392" s="833"/>
      <c r="M392" s="833"/>
      <c r="N392" s="833"/>
      <c r="O392" s="833"/>
      <c r="P392" s="833"/>
      <c r="Q392" s="833"/>
      <c r="R392" s="833"/>
      <c r="S392" s="833"/>
      <c r="T392" s="833"/>
      <c r="U392" s="833"/>
      <c r="V392" s="833"/>
      <c r="W392" s="833"/>
      <c r="X392" s="833"/>
      <c r="Y392" s="833"/>
      <c r="Z392" s="833"/>
      <c r="AA392" s="833"/>
      <c r="AB392" s="833"/>
    </row>
    <row r="393" spans="2:28" ht="18" customHeight="1">
      <c r="B393" s="1209"/>
      <c r="C393" s="915"/>
      <c r="D393" s="164"/>
      <c r="E393" s="164"/>
      <c r="F393" s="788">
        <f>SUMPRODUCT(G393:AB393,G$801:AB$801)/1000</f>
        <v>0</v>
      </c>
      <c r="G393" s="833"/>
      <c r="H393" s="833"/>
      <c r="I393" s="833"/>
      <c r="J393" s="833"/>
      <c r="K393" s="833"/>
      <c r="L393" s="833"/>
      <c r="M393" s="833"/>
      <c r="N393" s="833"/>
      <c r="O393" s="833"/>
      <c r="P393" s="833"/>
      <c r="Q393" s="833"/>
      <c r="R393" s="833"/>
      <c r="S393" s="833"/>
      <c r="T393" s="833"/>
      <c r="U393" s="833"/>
      <c r="V393" s="833"/>
      <c r="W393" s="833"/>
      <c r="X393" s="833"/>
      <c r="Y393" s="833"/>
      <c r="Z393" s="833"/>
      <c r="AA393" s="833"/>
      <c r="AB393" s="833"/>
    </row>
    <row r="394" spans="2:28" ht="12.75" hidden="1">
      <c r="B394" s="1209"/>
      <c r="C394" s="206"/>
      <c r="D394" s="164"/>
      <c r="E394" s="164"/>
      <c r="F394" s="788"/>
      <c r="G394" s="833">
        <f>G393*$E$794</f>
        <v>0</v>
      </c>
      <c r="H394" s="833"/>
      <c r="I394" s="833"/>
      <c r="J394" s="833"/>
      <c r="K394" s="833"/>
      <c r="L394" s="833"/>
      <c r="M394" s="833"/>
      <c r="N394" s="833"/>
      <c r="O394" s="833"/>
      <c r="P394" s="833"/>
      <c r="Q394" s="833"/>
      <c r="R394" s="833"/>
      <c r="S394" s="833"/>
      <c r="T394" s="833"/>
      <c r="U394" s="833"/>
      <c r="V394" s="833"/>
      <c r="W394" s="833"/>
      <c r="X394" s="833">
        <f>X393*$E$794</f>
        <v>0</v>
      </c>
      <c r="Y394" s="833">
        <f>Y393*$E$794</f>
        <v>0</v>
      </c>
      <c r="Z394" s="833"/>
      <c r="AA394" s="833"/>
      <c r="AB394" s="833">
        <f>AB393*$E$794</f>
        <v>0</v>
      </c>
    </row>
    <row r="395" spans="2:28" ht="18" customHeight="1">
      <c r="B395" s="1209"/>
      <c r="C395" s="893"/>
      <c r="D395" s="1211">
        <f>SUMPRODUCT(E381:E393,F381:F393)</f>
        <v>0</v>
      </c>
      <c r="E395" s="1211"/>
      <c r="F395" s="803">
        <f>F381+F383+F385+F387+F389+F393+F391+F392</f>
        <v>0</v>
      </c>
      <c r="G395" s="833"/>
      <c r="H395" s="833"/>
      <c r="I395" s="833"/>
      <c r="J395" s="833"/>
      <c r="K395" s="833"/>
      <c r="L395" s="833"/>
      <c r="M395" s="833"/>
      <c r="N395" s="833"/>
      <c r="O395" s="833"/>
      <c r="P395" s="833"/>
      <c r="Q395" s="833"/>
      <c r="R395" s="833"/>
      <c r="S395" s="833"/>
      <c r="T395" s="833"/>
      <c r="U395" s="833"/>
      <c r="V395" s="833"/>
      <c r="W395" s="833"/>
      <c r="X395" s="833"/>
      <c r="Y395" s="833"/>
      <c r="Z395" s="833"/>
      <c r="AA395" s="833"/>
      <c r="AB395" s="833"/>
    </row>
    <row r="396" spans="2:28" ht="28.5" customHeight="1">
      <c r="B396" s="1209"/>
      <c r="C396" s="914"/>
      <c r="D396" s="164"/>
      <c r="E396" s="164"/>
      <c r="F396" s="788">
        <f>SUMPRODUCT(G396:AB396,G$801:AB$801)/1000</f>
        <v>0</v>
      </c>
      <c r="G396" s="833"/>
      <c r="H396" s="833"/>
      <c r="I396" s="833"/>
      <c r="J396" s="833"/>
      <c r="K396" s="833"/>
      <c r="L396" s="833"/>
      <c r="M396" s="833"/>
      <c r="N396" s="833"/>
      <c r="O396" s="833"/>
      <c r="P396" s="833"/>
      <c r="Q396" s="833"/>
      <c r="R396" s="833"/>
      <c r="S396" s="833"/>
      <c r="T396" s="833"/>
      <c r="U396" s="833"/>
      <c r="V396" s="833"/>
      <c r="W396" s="833"/>
      <c r="X396" s="833"/>
      <c r="Y396" s="833"/>
      <c r="Z396" s="833"/>
      <c r="AA396" s="833"/>
      <c r="AB396" s="833"/>
    </row>
    <row r="397" spans="2:28" ht="24" customHeight="1">
      <c r="B397" s="1209"/>
      <c r="C397" s="915"/>
      <c r="D397" s="164"/>
      <c r="E397" s="164"/>
      <c r="F397" s="788">
        <f>SUMPRODUCT(G397:AB397,G$801:AB$801)/1000</f>
        <v>0</v>
      </c>
      <c r="G397" s="833"/>
      <c r="H397" s="833"/>
      <c r="I397" s="833"/>
      <c r="J397" s="833"/>
      <c r="K397" s="833"/>
      <c r="L397" s="833"/>
      <c r="M397" s="833"/>
      <c r="N397" s="833"/>
      <c r="O397" s="833"/>
      <c r="P397" s="833"/>
      <c r="Q397" s="833"/>
      <c r="R397" s="833"/>
      <c r="S397" s="833"/>
      <c r="T397" s="833"/>
      <c r="U397" s="833"/>
      <c r="V397" s="833"/>
      <c r="W397" s="833"/>
      <c r="X397" s="833"/>
      <c r="Y397" s="833"/>
      <c r="Z397" s="833"/>
      <c r="AA397" s="833"/>
      <c r="AB397" s="833"/>
    </row>
    <row r="398" spans="2:28" ht="18" customHeight="1" hidden="1">
      <c r="B398" s="1206" t="s">
        <v>189</v>
      </c>
      <c r="C398" s="1207"/>
      <c r="D398" s="794"/>
      <c r="E398" s="794"/>
      <c r="F398" s="803">
        <f>SUM(F381:F397)</f>
        <v>0</v>
      </c>
      <c r="G398" s="833">
        <f>G381+G383+G385+G387+G389+G393+G395+G396+G397</f>
        <v>100</v>
      </c>
      <c r="H398" s="833">
        <f aca="true" t="shared" si="67" ref="H398:Y398">H381+H383+H385+H387+H389+H393+H395+H396+H397</f>
        <v>2</v>
      </c>
      <c r="I398" s="833">
        <f t="shared" si="67"/>
        <v>9</v>
      </c>
      <c r="J398" s="833">
        <f t="shared" si="67"/>
        <v>108</v>
      </c>
      <c r="K398" s="833">
        <f t="shared" si="67"/>
        <v>43</v>
      </c>
      <c r="L398" s="833">
        <f t="shared" si="67"/>
        <v>6</v>
      </c>
      <c r="M398" s="833">
        <f t="shared" si="67"/>
        <v>5</v>
      </c>
      <c r="N398" s="833">
        <f t="shared" si="67"/>
        <v>39</v>
      </c>
      <c r="O398" s="833">
        <f t="shared" si="67"/>
        <v>0</v>
      </c>
      <c r="P398" s="833">
        <f t="shared" si="67"/>
        <v>205</v>
      </c>
      <c r="Q398" s="833">
        <f t="shared" si="67"/>
        <v>2</v>
      </c>
      <c r="R398" s="833">
        <f t="shared" si="67"/>
        <v>10</v>
      </c>
      <c r="S398" s="833">
        <f t="shared" si="67"/>
        <v>2</v>
      </c>
      <c r="T398" s="833">
        <f t="shared" si="67"/>
        <v>15</v>
      </c>
      <c r="U398" s="833">
        <f t="shared" si="67"/>
        <v>0</v>
      </c>
      <c r="V398" s="833">
        <f t="shared" si="67"/>
        <v>0</v>
      </c>
      <c r="W398" s="833">
        <f t="shared" si="67"/>
        <v>0</v>
      </c>
      <c r="X398" s="833">
        <f t="shared" si="67"/>
        <v>0</v>
      </c>
      <c r="Y398" s="833">
        <f t="shared" si="67"/>
        <v>0</v>
      </c>
      <c r="Z398" s="833"/>
      <c r="AA398" s="833"/>
      <c r="AB398" s="833">
        <f>AB381+AB383+AB385+AB387+AB389+AB393+AB395+AB396+AB397</f>
        <v>0</v>
      </c>
    </row>
    <row r="399" spans="2:28" s="860" customFormat="1" ht="18" customHeight="1">
      <c r="B399" s="1196" t="s">
        <v>806</v>
      </c>
      <c r="C399" s="1197"/>
      <c r="D399" s="1198">
        <f>E396*F396+E397*F397</f>
        <v>0</v>
      </c>
      <c r="E399" s="1199"/>
      <c r="F399" s="803">
        <f>F396+F397</f>
        <v>0</v>
      </c>
      <c r="G399" s="880">
        <f>SUMPRODUCT(G381:G397,$E$381:$E$397)/1000</f>
        <v>0</v>
      </c>
      <c r="H399" s="880">
        <f aca="true" t="shared" si="68" ref="H399:AB399">SUMPRODUCT(H381:H397,$E$381:$E$397)/1000</f>
        <v>0</v>
      </c>
      <c r="I399" s="880">
        <f t="shared" si="68"/>
        <v>0</v>
      </c>
      <c r="J399" s="880">
        <f t="shared" si="68"/>
        <v>0</v>
      </c>
      <c r="K399" s="880">
        <f t="shared" si="68"/>
        <v>0</v>
      </c>
      <c r="L399" s="880">
        <f t="shared" si="68"/>
        <v>0</v>
      </c>
      <c r="M399" s="880">
        <f t="shared" si="68"/>
        <v>0</v>
      </c>
      <c r="N399" s="880">
        <f t="shared" si="68"/>
        <v>0</v>
      </c>
      <c r="O399" s="880">
        <f t="shared" si="68"/>
        <v>0</v>
      </c>
      <c r="P399" s="880">
        <f t="shared" si="68"/>
        <v>0</v>
      </c>
      <c r="Q399" s="880">
        <f t="shared" si="68"/>
        <v>0</v>
      </c>
      <c r="R399" s="880">
        <f t="shared" si="68"/>
        <v>0</v>
      </c>
      <c r="S399" s="880">
        <f t="shared" si="68"/>
        <v>0</v>
      </c>
      <c r="T399" s="880">
        <f t="shared" si="68"/>
        <v>0</v>
      </c>
      <c r="U399" s="880">
        <f t="shared" si="68"/>
        <v>0</v>
      </c>
      <c r="V399" s="880">
        <f t="shared" si="68"/>
        <v>0</v>
      </c>
      <c r="W399" s="880">
        <f t="shared" si="68"/>
        <v>0</v>
      </c>
      <c r="X399" s="880">
        <f t="shared" si="68"/>
        <v>0</v>
      </c>
      <c r="Y399" s="880">
        <f t="shared" si="68"/>
        <v>0</v>
      </c>
      <c r="Z399" s="880">
        <f t="shared" si="68"/>
        <v>0</v>
      </c>
      <c r="AA399" s="880">
        <f t="shared" si="68"/>
        <v>0</v>
      </c>
      <c r="AB399" s="880">
        <f t="shared" si="68"/>
        <v>0</v>
      </c>
    </row>
    <row r="400" spans="2:28" s="860" customFormat="1" ht="18" customHeight="1">
      <c r="B400" s="1196" t="s">
        <v>807</v>
      </c>
      <c r="C400" s="1197"/>
      <c r="D400" s="852"/>
      <c r="E400" s="852"/>
      <c r="F400" s="803">
        <f>F395+F399</f>
        <v>0</v>
      </c>
      <c r="G400" s="880">
        <f>G399+G378</f>
        <v>0</v>
      </c>
      <c r="H400" s="880">
        <f aca="true" t="shared" si="69" ref="H400:AB400">H399+H378</f>
        <v>0</v>
      </c>
      <c r="I400" s="880">
        <f t="shared" si="69"/>
        <v>0</v>
      </c>
      <c r="J400" s="880">
        <f t="shared" si="69"/>
        <v>0</v>
      </c>
      <c r="K400" s="880">
        <f t="shared" si="69"/>
        <v>0</v>
      </c>
      <c r="L400" s="880">
        <f t="shared" si="69"/>
        <v>0</v>
      </c>
      <c r="M400" s="880">
        <f t="shared" si="69"/>
        <v>0</v>
      </c>
      <c r="N400" s="880">
        <f t="shared" si="69"/>
        <v>0</v>
      </c>
      <c r="O400" s="880">
        <f t="shared" si="69"/>
        <v>0</v>
      </c>
      <c r="P400" s="880">
        <f t="shared" si="69"/>
        <v>0</v>
      </c>
      <c r="Q400" s="880">
        <f t="shared" si="69"/>
        <v>0</v>
      </c>
      <c r="R400" s="880">
        <f t="shared" si="69"/>
        <v>0</v>
      </c>
      <c r="S400" s="880">
        <f t="shared" si="69"/>
        <v>0</v>
      </c>
      <c r="T400" s="880">
        <f t="shared" si="69"/>
        <v>0</v>
      </c>
      <c r="U400" s="880">
        <f t="shared" si="69"/>
        <v>0</v>
      </c>
      <c r="V400" s="880">
        <f t="shared" si="69"/>
        <v>0</v>
      </c>
      <c r="W400" s="880">
        <f t="shared" si="69"/>
        <v>0</v>
      </c>
      <c r="X400" s="880">
        <f t="shared" si="69"/>
        <v>0</v>
      </c>
      <c r="Y400" s="880">
        <f t="shared" si="69"/>
        <v>0</v>
      </c>
      <c r="Z400" s="880">
        <f t="shared" si="69"/>
        <v>0</v>
      </c>
      <c r="AA400" s="880">
        <f t="shared" si="69"/>
        <v>0</v>
      </c>
      <c r="AB400" s="880">
        <f t="shared" si="69"/>
        <v>0</v>
      </c>
    </row>
    <row r="401" spans="2:28" s="860" customFormat="1" ht="51" customHeight="1">
      <c r="B401" s="1200" t="s">
        <v>267</v>
      </c>
      <c r="C401" s="1201"/>
      <c r="D401" s="852"/>
      <c r="E401" s="852"/>
      <c r="F401" s="855"/>
      <c r="G401" s="856"/>
      <c r="H401" s="856"/>
      <c r="I401" s="856"/>
      <c r="J401" s="856"/>
      <c r="K401" s="856"/>
      <c r="L401" s="856"/>
      <c r="M401" s="856"/>
      <c r="N401" s="856"/>
      <c r="O401" s="856"/>
      <c r="P401" s="856"/>
      <c r="Q401" s="856"/>
      <c r="R401" s="856"/>
      <c r="S401" s="856"/>
      <c r="T401" s="856"/>
      <c r="U401" s="856"/>
      <c r="V401" s="856"/>
      <c r="W401" s="856"/>
      <c r="X401" s="856"/>
      <c r="Y401" s="856"/>
      <c r="Z401" s="856"/>
      <c r="AA401" s="856"/>
      <c r="AB401" s="856"/>
    </row>
    <row r="402" spans="2:29" s="860" customFormat="1" ht="53.25" customHeight="1">
      <c r="B402" s="1200" t="s">
        <v>808</v>
      </c>
      <c r="C402" s="1201"/>
      <c r="D402" s="852"/>
      <c r="E402" s="852"/>
      <c r="F402" s="883">
        <f>SUM(G402:AB402)</f>
        <v>0</v>
      </c>
      <c r="G402" s="883">
        <f aca="true" t="shared" si="70" ref="G402:M402">G400*G401</f>
        <v>0</v>
      </c>
      <c r="H402" s="883">
        <f t="shared" si="70"/>
        <v>0</v>
      </c>
      <c r="I402" s="883">
        <f t="shared" si="70"/>
        <v>0</v>
      </c>
      <c r="J402" s="883">
        <f t="shared" si="70"/>
        <v>0</v>
      </c>
      <c r="K402" s="883">
        <f t="shared" si="70"/>
        <v>0</v>
      </c>
      <c r="L402" s="883">
        <f t="shared" si="70"/>
        <v>0</v>
      </c>
      <c r="M402" s="883">
        <f t="shared" si="70"/>
        <v>0</v>
      </c>
      <c r="N402" s="883">
        <f aca="true" t="shared" si="71" ref="N402:Y402">N400*N401</f>
        <v>0</v>
      </c>
      <c r="O402" s="883">
        <f t="shared" si="71"/>
        <v>0</v>
      </c>
      <c r="P402" s="883">
        <f t="shared" si="71"/>
        <v>0</v>
      </c>
      <c r="Q402" s="883">
        <f t="shared" si="71"/>
        <v>0</v>
      </c>
      <c r="R402" s="883">
        <f t="shared" si="71"/>
        <v>0</v>
      </c>
      <c r="S402" s="883">
        <f t="shared" si="71"/>
        <v>0</v>
      </c>
      <c r="T402" s="883">
        <f t="shared" si="71"/>
        <v>0</v>
      </c>
      <c r="U402" s="883">
        <f t="shared" si="71"/>
        <v>0</v>
      </c>
      <c r="V402" s="883">
        <f t="shared" si="71"/>
        <v>0</v>
      </c>
      <c r="W402" s="883">
        <f t="shared" si="71"/>
        <v>0</v>
      </c>
      <c r="X402" s="883">
        <f t="shared" si="71"/>
        <v>0</v>
      </c>
      <c r="Y402" s="883">
        <f t="shared" si="71"/>
        <v>0</v>
      </c>
      <c r="Z402" s="883"/>
      <c r="AA402" s="883"/>
      <c r="AB402" s="883">
        <f>AB400*AB401</f>
        <v>0</v>
      </c>
      <c r="AC402" s="858"/>
    </row>
    <row r="403" spans="2:28" ht="18" customHeight="1">
      <c r="B403" s="1202"/>
      <c r="C403" s="1203"/>
      <c r="D403" s="1203"/>
      <c r="E403" s="1203"/>
      <c r="F403" s="1203"/>
      <c r="G403" s="1203"/>
      <c r="H403" s="1203"/>
      <c r="I403" s="1203"/>
      <c r="J403" s="1203"/>
      <c r="K403" s="1203"/>
      <c r="L403" s="1203"/>
      <c r="M403" s="1203"/>
      <c r="N403" s="1203"/>
      <c r="O403" s="1203"/>
      <c r="P403" s="1203"/>
      <c r="Q403" s="1203"/>
      <c r="R403" s="1203"/>
      <c r="S403" s="1203"/>
      <c r="T403" s="1203"/>
      <c r="U403" s="1203"/>
      <c r="V403" s="1203"/>
      <c r="W403" s="1203"/>
      <c r="X403" s="1203"/>
      <c r="Y403" s="1203"/>
      <c r="Z403" s="1203"/>
      <c r="AA403" s="1203"/>
      <c r="AB403" s="1203"/>
    </row>
    <row r="404" spans="2:28" ht="20.25" customHeight="1" thickBot="1">
      <c r="B404" s="1212" t="s">
        <v>982</v>
      </c>
      <c r="C404" s="1213"/>
      <c r="D404" s="1213"/>
      <c r="E404" s="1213"/>
      <c r="F404" s="1213"/>
      <c r="G404" s="1213"/>
      <c r="H404" s="1213"/>
      <c r="I404" s="1213"/>
      <c r="J404" s="1213"/>
      <c r="K404" s="1213"/>
      <c r="L404" s="1213"/>
      <c r="M404" s="1213"/>
      <c r="N404" s="1213"/>
      <c r="O404" s="1213"/>
      <c r="P404" s="1213"/>
      <c r="Q404" s="1213"/>
      <c r="R404" s="1213"/>
      <c r="S404" s="1213"/>
      <c r="T404" s="1213"/>
      <c r="U404" s="1213"/>
      <c r="V404" s="1213"/>
      <c r="W404" s="1213"/>
      <c r="X404" s="1213"/>
      <c r="Y404" s="1213"/>
      <c r="Z404" s="1213"/>
      <c r="AA404" s="1213"/>
      <c r="AB404" s="1213"/>
    </row>
    <row r="405" spans="2:28" ht="18" customHeight="1">
      <c r="B405" s="1214" t="s">
        <v>166</v>
      </c>
      <c r="C405" s="1215"/>
      <c r="D405" s="1218" t="s">
        <v>167</v>
      </c>
      <c r="E405" s="1220" t="s">
        <v>814</v>
      </c>
      <c r="F405" s="1222" t="s">
        <v>168</v>
      </c>
      <c r="G405" s="1224" t="s">
        <v>169</v>
      </c>
      <c r="H405" s="1225"/>
      <c r="I405" s="1225"/>
      <c r="J405" s="1225"/>
      <c r="K405" s="1225"/>
      <c r="L405" s="1225"/>
      <c r="M405" s="1225"/>
      <c r="N405" s="1225"/>
      <c r="O405" s="1225"/>
      <c r="P405" s="1225"/>
      <c r="Q405" s="1225"/>
      <c r="R405" s="1225"/>
      <c r="S405" s="1225"/>
      <c r="T405" s="1225"/>
      <c r="U405" s="1225"/>
      <c r="V405" s="1225"/>
      <c r="W405" s="1225"/>
      <c r="X405" s="1225"/>
      <c r="Y405" s="1225"/>
      <c r="Z405" s="1225"/>
      <c r="AA405" s="1225"/>
      <c r="AB405" s="1225"/>
    </row>
    <row r="406" spans="2:28" ht="82.5" customHeight="1">
      <c r="B406" s="1216"/>
      <c r="C406" s="1217"/>
      <c r="D406" s="1219"/>
      <c r="E406" s="1221"/>
      <c r="F406" s="1223"/>
      <c r="G406" s="898" t="s">
        <v>1020</v>
      </c>
      <c r="H406" s="898" t="s">
        <v>38</v>
      </c>
      <c r="I406" s="898" t="s">
        <v>846</v>
      </c>
      <c r="J406" s="898" t="s">
        <v>830</v>
      </c>
      <c r="K406" s="898" t="s">
        <v>193</v>
      </c>
      <c r="L406" s="899" t="s">
        <v>844</v>
      </c>
      <c r="M406" s="899" t="s">
        <v>1021</v>
      </c>
      <c r="N406" s="900" t="s">
        <v>845</v>
      </c>
      <c r="O406" s="899" t="s">
        <v>22</v>
      </c>
      <c r="P406" s="899" t="s">
        <v>62</v>
      </c>
      <c r="Q406" s="899" t="s">
        <v>819</v>
      </c>
      <c r="R406" s="899" t="s">
        <v>37</v>
      </c>
      <c r="S406" s="899" t="s">
        <v>247</v>
      </c>
      <c r="T406" s="928" t="s">
        <v>373</v>
      </c>
      <c r="U406" s="928" t="s">
        <v>360</v>
      </c>
      <c r="V406" s="928" t="s">
        <v>3</v>
      </c>
      <c r="W406" s="934"/>
      <c r="X406" s="928"/>
      <c r="Y406" s="934"/>
      <c r="AB406" s="864"/>
    </row>
    <row r="407" spans="2:28" ht="18" customHeight="1">
      <c r="B407" s="1226" t="s">
        <v>822</v>
      </c>
      <c r="C407" s="1229" t="s">
        <v>677</v>
      </c>
      <c r="D407" s="1230"/>
      <c r="E407" s="875"/>
      <c r="F407" s="788"/>
      <c r="G407" s="832"/>
      <c r="H407" s="832"/>
      <c r="I407" s="832"/>
      <c r="J407" s="832"/>
      <c r="K407" s="832"/>
      <c r="L407" s="832"/>
      <c r="M407" s="832"/>
      <c r="N407" s="832"/>
      <c r="O407" s="832"/>
      <c r="P407" s="832"/>
      <c r="Q407" s="832"/>
      <c r="R407" s="832"/>
      <c r="S407" s="832"/>
      <c r="T407" s="832"/>
      <c r="U407" s="832"/>
      <c r="V407" s="832"/>
      <c r="W407" s="832"/>
      <c r="X407" s="832"/>
      <c r="Y407" s="832"/>
      <c r="Z407" s="832"/>
      <c r="AA407" s="832"/>
      <c r="AB407" s="832"/>
    </row>
    <row r="408" spans="2:28" ht="18" customHeight="1">
      <c r="B408" s="1227"/>
      <c r="C408" s="915" t="s">
        <v>658</v>
      </c>
      <c r="D408" s="164" t="s">
        <v>1017</v>
      </c>
      <c r="E408" s="164"/>
      <c r="F408" s="788">
        <f aca="true" t="shared" si="72" ref="F408:F413">SUMPRODUCT(G408:AB408,G$441:AB$441)/1000</f>
        <v>0</v>
      </c>
      <c r="G408" s="833"/>
      <c r="H408" s="833"/>
      <c r="I408" s="833"/>
      <c r="J408" s="833"/>
      <c r="K408" s="833"/>
      <c r="L408" s="833"/>
      <c r="M408" s="833"/>
      <c r="N408" s="833"/>
      <c r="O408" s="833"/>
      <c r="P408" s="833">
        <v>16</v>
      </c>
      <c r="Q408" s="833"/>
      <c r="R408" s="833"/>
      <c r="S408" s="833"/>
      <c r="T408" s="833">
        <v>20</v>
      </c>
      <c r="U408" s="833"/>
      <c r="V408" s="833"/>
      <c r="W408" s="833"/>
      <c r="X408" s="833"/>
      <c r="Y408" s="833"/>
      <c r="Z408" s="833"/>
      <c r="AA408" s="833"/>
      <c r="AB408" s="833"/>
    </row>
    <row r="409" spans="2:28" ht="18" customHeight="1">
      <c r="B409" s="1227"/>
      <c r="C409" s="914" t="s">
        <v>991</v>
      </c>
      <c r="D409" s="164">
        <v>200</v>
      </c>
      <c r="E409" s="164"/>
      <c r="F409" s="788">
        <f t="shared" si="72"/>
        <v>0</v>
      </c>
      <c r="G409" s="833">
        <v>30</v>
      </c>
      <c r="H409" s="833">
        <v>1</v>
      </c>
      <c r="I409" s="833">
        <v>5</v>
      </c>
      <c r="J409" s="896"/>
      <c r="K409" s="833">
        <v>190</v>
      </c>
      <c r="L409" s="833"/>
      <c r="M409" s="833"/>
      <c r="N409" s="833"/>
      <c r="O409" s="833"/>
      <c r="P409" s="833"/>
      <c r="Q409" s="833"/>
      <c r="R409" s="833">
        <v>3</v>
      </c>
      <c r="S409" s="833"/>
      <c r="T409" s="833"/>
      <c r="U409" s="833"/>
      <c r="V409" s="833"/>
      <c r="W409" s="833"/>
      <c r="X409" s="833"/>
      <c r="Y409" s="833"/>
      <c r="Z409" s="833"/>
      <c r="AA409" s="833"/>
      <c r="AB409" s="833"/>
    </row>
    <row r="410" spans="2:28" ht="18" customHeight="1">
      <c r="B410" s="1227"/>
      <c r="C410" s="915" t="s">
        <v>308</v>
      </c>
      <c r="D410" s="439">
        <v>200</v>
      </c>
      <c r="E410" s="439"/>
      <c r="F410" s="788">
        <f t="shared" si="72"/>
        <v>0</v>
      </c>
      <c r="G410" s="833"/>
      <c r="H410" s="833"/>
      <c r="I410" s="833"/>
      <c r="J410" s="833"/>
      <c r="K410" s="833">
        <v>100</v>
      </c>
      <c r="L410" s="833"/>
      <c r="M410" s="833"/>
      <c r="N410" s="833"/>
      <c r="O410" s="833"/>
      <c r="P410" s="833"/>
      <c r="Q410" s="833"/>
      <c r="R410" s="833">
        <v>10</v>
      </c>
      <c r="S410" s="833"/>
      <c r="T410" s="833"/>
      <c r="U410" s="833"/>
      <c r="V410" s="833">
        <v>4</v>
      </c>
      <c r="W410" s="833"/>
      <c r="X410" s="833"/>
      <c r="Y410" s="833"/>
      <c r="Z410" s="833"/>
      <c r="AA410" s="833"/>
      <c r="AB410" s="833"/>
    </row>
    <row r="411" spans="2:28" ht="18" customHeight="1">
      <c r="B411" s="1227"/>
      <c r="C411" s="914" t="s">
        <v>992</v>
      </c>
      <c r="D411" s="164">
        <v>130</v>
      </c>
      <c r="E411" s="164"/>
      <c r="F411" s="788">
        <f t="shared" si="72"/>
        <v>0</v>
      </c>
      <c r="G411" s="833"/>
      <c r="H411" s="833"/>
      <c r="I411" s="833"/>
      <c r="J411" s="833"/>
      <c r="K411" s="833"/>
      <c r="L411" s="833"/>
      <c r="M411" s="833">
        <v>130</v>
      </c>
      <c r="N411" s="833"/>
      <c r="O411" s="833"/>
      <c r="P411" s="833"/>
      <c r="Q411" s="833"/>
      <c r="R411" s="833"/>
      <c r="S411" s="833"/>
      <c r="T411" s="833"/>
      <c r="U411" s="833"/>
      <c r="V411" s="833"/>
      <c r="W411" s="833"/>
      <c r="X411" s="833"/>
      <c r="Y411" s="833"/>
      <c r="Z411" s="833"/>
      <c r="AA411" s="833"/>
      <c r="AB411" s="833"/>
    </row>
    <row r="412" spans="2:28" ht="18" customHeight="1">
      <c r="B412" s="1227"/>
      <c r="C412" s="915" t="s">
        <v>26</v>
      </c>
      <c r="D412" s="164">
        <v>20</v>
      </c>
      <c r="E412" s="164"/>
      <c r="F412" s="788">
        <f t="shared" si="72"/>
        <v>0</v>
      </c>
      <c r="G412" s="833"/>
      <c r="H412" s="833"/>
      <c r="I412" s="833"/>
      <c r="J412" s="833"/>
      <c r="K412" s="833"/>
      <c r="L412" s="833"/>
      <c r="M412" s="833"/>
      <c r="N412" s="833">
        <v>20</v>
      </c>
      <c r="O412" s="833"/>
      <c r="P412" s="833"/>
      <c r="Q412" s="833"/>
      <c r="R412" s="833"/>
      <c r="S412" s="833"/>
      <c r="T412" s="833"/>
      <c r="U412" s="833"/>
      <c r="V412" s="833"/>
      <c r="W412" s="833"/>
      <c r="X412" s="833"/>
      <c r="Y412" s="833"/>
      <c r="Z412" s="833"/>
      <c r="AA412" s="833"/>
      <c r="AB412" s="833"/>
    </row>
    <row r="413" spans="2:28" ht="20.25" customHeight="1">
      <c r="B413" s="1227"/>
      <c r="C413" s="915" t="s">
        <v>22</v>
      </c>
      <c r="D413" s="164">
        <v>20</v>
      </c>
      <c r="E413" s="164"/>
      <c r="F413" s="788">
        <f t="shared" si="72"/>
        <v>0</v>
      </c>
      <c r="G413" s="833"/>
      <c r="H413" s="833"/>
      <c r="I413" s="833"/>
      <c r="J413" s="833"/>
      <c r="K413" s="833"/>
      <c r="L413" s="833"/>
      <c r="M413" s="833"/>
      <c r="N413" s="833"/>
      <c r="O413" s="833">
        <v>20</v>
      </c>
      <c r="P413" s="833"/>
      <c r="Q413" s="833"/>
      <c r="R413" s="833"/>
      <c r="S413" s="833"/>
      <c r="T413" s="833"/>
      <c r="U413" s="833"/>
      <c r="V413" s="833"/>
      <c r="W413" s="833"/>
      <c r="X413" s="833"/>
      <c r="Y413" s="833"/>
      <c r="Z413" s="833"/>
      <c r="AA413" s="833"/>
      <c r="AB413" s="833"/>
    </row>
    <row r="414" spans="2:28" ht="35.25" customHeight="1">
      <c r="B414" s="1227"/>
      <c r="C414" s="893"/>
      <c r="D414" s="1231">
        <f>SUMPRODUCT(E408:E413,F408:F413)</f>
        <v>0</v>
      </c>
      <c r="E414" s="1231"/>
      <c r="F414" s="803">
        <f>F408+F409+F410+F411+F412+F413</f>
        <v>0</v>
      </c>
      <c r="G414" s="833"/>
      <c r="H414" s="833"/>
      <c r="I414" s="833"/>
      <c r="J414" s="833"/>
      <c r="K414" s="833"/>
      <c r="L414" s="833"/>
      <c r="M414" s="833"/>
      <c r="N414" s="833"/>
      <c r="O414" s="833"/>
      <c r="P414" s="833"/>
      <c r="Q414" s="833"/>
      <c r="R414" s="833"/>
      <c r="S414" s="833"/>
      <c r="T414" s="833"/>
      <c r="U414" s="833"/>
      <c r="V414" s="833"/>
      <c r="W414" s="833"/>
      <c r="X414" s="833"/>
      <c r="Y414" s="833"/>
      <c r="Z414" s="833"/>
      <c r="AA414" s="833"/>
      <c r="AB414" s="833"/>
    </row>
    <row r="415" spans="2:28" ht="29.25" customHeight="1">
      <c r="B415" s="1227"/>
      <c r="C415" s="914"/>
      <c r="D415" s="164"/>
      <c r="E415" s="164"/>
      <c r="F415" s="788">
        <f>SUMPRODUCT(G415:AB415,G$801:AB$801)/1000</f>
        <v>0</v>
      </c>
      <c r="G415" s="833"/>
      <c r="H415" s="833"/>
      <c r="I415" s="833"/>
      <c r="J415" s="833"/>
      <c r="K415" s="833"/>
      <c r="L415" s="833"/>
      <c r="M415" s="833"/>
      <c r="N415" s="833"/>
      <c r="O415" s="833"/>
      <c r="P415" s="833"/>
      <c r="Q415" s="833"/>
      <c r="R415" s="833"/>
      <c r="S415" s="833"/>
      <c r="T415" s="833"/>
      <c r="U415" s="833"/>
      <c r="V415" s="833"/>
      <c r="W415" s="833"/>
      <c r="X415" s="833"/>
      <c r="Y415" s="833"/>
      <c r="Z415" s="833"/>
      <c r="AA415" s="833"/>
      <c r="AB415" s="833"/>
    </row>
    <row r="416" spans="2:28" ht="18" customHeight="1">
      <c r="B416" s="1227"/>
      <c r="C416" s="914"/>
      <c r="D416" s="165"/>
      <c r="E416" s="165"/>
      <c r="F416" s="788">
        <f>SUMPRODUCT(G416:AB416,G$801:AB$801)/1000</f>
        <v>0</v>
      </c>
      <c r="G416" s="833"/>
      <c r="H416" s="833"/>
      <c r="I416" s="833"/>
      <c r="J416" s="833"/>
      <c r="K416" s="833"/>
      <c r="L416" s="833"/>
      <c r="M416" s="833"/>
      <c r="N416" s="833"/>
      <c r="O416" s="833"/>
      <c r="P416" s="833"/>
      <c r="Q416" s="833"/>
      <c r="R416" s="833"/>
      <c r="S416" s="833"/>
      <c r="T416" s="833"/>
      <c r="U416" s="833"/>
      <c r="V416" s="833"/>
      <c r="W416" s="833"/>
      <c r="X416" s="833"/>
      <c r="Y416" s="833"/>
      <c r="Z416" s="833"/>
      <c r="AA416" s="833"/>
      <c r="AB416" s="833"/>
    </row>
    <row r="417" spans="2:28" ht="24" customHeight="1">
      <c r="B417" s="1227"/>
      <c r="C417" s="206"/>
      <c r="D417" s="164"/>
      <c r="E417" s="164"/>
      <c r="F417" s="788">
        <f>SUMPRODUCT(G417:AB417,G$801:AB$801)/1000</f>
        <v>0</v>
      </c>
      <c r="G417" s="887"/>
      <c r="H417" s="887"/>
      <c r="I417" s="887"/>
      <c r="J417" s="887"/>
      <c r="K417" s="887"/>
      <c r="L417" s="887"/>
      <c r="M417" s="887"/>
      <c r="N417" s="887"/>
      <c r="O417" s="887"/>
      <c r="P417" s="887"/>
      <c r="Q417" s="887"/>
      <c r="R417" s="887"/>
      <c r="S417" s="887"/>
      <c r="T417" s="887"/>
      <c r="U417" s="887"/>
      <c r="V417" s="887"/>
      <c r="W417" s="887"/>
      <c r="X417" s="887"/>
      <c r="Y417" s="887"/>
      <c r="Z417" s="887"/>
      <c r="AA417" s="887"/>
      <c r="AB417" s="887"/>
    </row>
    <row r="418" spans="2:28" ht="18" customHeight="1">
      <c r="B418" s="1228"/>
      <c r="C418" s="867" t="s">
        <v>815</v>
      </c>
      <c r="D418" s="1204">
        <f>E415*F415+E416*F416+E417*F417</f>
        <v>0</v>
      </c>
      <c r="E418" s="1205"/>
      <c r="F418" s="803">
        <f>F415+F416+F417</f>
        <v>0</v>
      </c>
      <c r="G418" s="920">
        <f>SUMPRODUCT(G408:G417,$E$408:$E$417)/1000</f>
        <v>0</v>
      </c>
      <c r="H418" s="920">
        <f aca="true" t="shared" si="73" ref="H418:AA418">SUMPRODUCT(H408:H417,$E$408:$E$417)/1000</f>
        <v>0</v>
      </c>
      <c r="I418" s="920">
        <f t="shared" si="73"/>
        <v>0</v>
      </c>
      <c r="J418" s="920">
        <f t="shared" si="73"/>
        <v>0</v>
      </c>
      <c r="K418" s="920">
        <f t="shared" si="73"/>
        <v>0</v>
      </c>
      <c r="L418" s="920">
        <f t="shared" si="73"/>
        <v>0</v>
      </c>
      <c r="M418" s="920">
        <f t="shared" si="73"/>
        <v>0</v>
      </c>
      <c r="N418" s="920">
        <f t="shared" si="73"/>
        <v>0</v>
      </c>
      <c r="O418" s="920">
        <f t="shared" si="73"/>
        <v>0</v>
      </c>
      <c r="P418" s="920">
        <f t="shared" si="73"/>
        <v>0</v>
      </c>
      <c r="Q418" s="920">
        <f t="shared" si="73"/>
        <v>0</v>
      </c>
      <c r="R418" s="920">
        <f t="shared" si="73"/>
        <v>0</v>
      </c>
      <c r="S418" s="920">
        <f t="shared" si="73"/>
        <v>0</v>
      </c>
      <c r="T418" s="920">
        <f t="shared" si="73"/>
        <v>0</v>
      </c>
      <c r="U418" s="920">
        <f t="shared" si="73"/>
        <v>0</v>
      </c>
      <c r="V418" s="920">
        <f t="shared" si="73"/>
        <v>0</v>
      </c>
      <c r="W418" s="920">
        <f t="shared" si="73"/>
        <v>0</v>
      </c>
      <c r="X418" s="920">
        <f t="shared" si="73"/>
        <v>0</v>
      </c>
      <c r="Y418" s="920">
        <f t="shared" si="73"/>
        <v>0</v>
      </c>
      <c r="Z418" s="920">
        <f t="shared" si="73"/>
        <v>0</v>
      </c>
      <c r="AA418" s="920">
        <f t="shared" si="73"/>
        <v>0</v>
      </c>
      <c r="AB418" s="920">
        <f>SUMPRODUCT(AB408:AB417,$E$768:$E$777)/1000</f>
        <v>0</v>
      </c>
    </row>
    <row r="419" spans="2:28" ht="24" customHeight="1" hidden="1">
      <c r="B419" s="1206" t="s">
        <v>186</v>
      </c>
      <c r="C419" s="1207"/>
      <c r="D419" s="794"/>
      <c r="E419" s="794"/>
      <c r="F419" s="803">
        <f aca="true" t="shared" si="74" ref="F419:Y419">SUM(F408:F418)</f>
        <v>0</v>
      </c>
      <c r="G419" s="832">
        <f t="shared" si="74"/>
        <v>30</v>
      </c>
      <c r="H419" s="832">
        <f t="shared" si="74"/>
        <v>1</v>
      </c>
      <c r="I419" s="832">
        <f t="shared" si="74"/>
        <v>5</v>
      </c>
      <c r="J419" s="832">
        <f t="shared" si="74"/>
        <v>0</v>
      </c>
      <c r="K419" s="832">
        <f t="shared" si="74"/>
        <v>290</v>
      </c>
      <c r="L419" s="832">
        <f t="shared" si="74"/>
        <v>0</v>
      </c>
      <c r="M419" s="832">
        <f t="shared" si="74"/>
        <v>130</v>
      </c>
      <c r="N419" s="832">
        <f t="shared" si="74"/>
        <v>20</v>
      </c>
      <c r="O419" s="832">
        <f t="shared" si="74"/>
        <v>20</v>
      </c>
      <c r="P419" s="832">
        <f t="shared" si="74"/>
        <v>16</v>
      </c>
      <c r="Q419" s="832">
        <f t="shared" si="74"/>
        <v>0</v>
      </c>
      <c r="R419" s="832">
        <f t="shared" si="74"/>
        <v>13</v>
      </c>
      <c r="S419" s="832">
        <f t="shared" si="74"/>
        <v>0</v>
      </c>
      <c r="T419" s="832">
        <f t="shared" si="74"/>
        <v>20</v>
      </c>
      <c r="U419" s="832">
        <f t="shared" si="74"/>
        <v>0</v>
      </c>
      <c r="V419" s="832">
        <f t="shared" si="74"/>
        <v>4</v>
      </c>
      <c r="W419" s="832">
        <f t="shared" si="74"/>
        <v>0</v>
      </c>
      <c r="X419" s="832">
        <f t="shared" si="74"/>
        <v>0</v>
      </c>
      <c r="Y419" s="832">
        <f t="shared" si="74"/>
        <v>0</v>
      </c>
      <c r="Z419" s="832"/>
      <c r="AA419" s="832"/>
      <c r="AB419" s="832">
        <f>SUM(AB408:AB418)</f>
        <v>0</v>
      </c>
    </row>
    <row r="420" spans="2:28" ht="18" customHeight="1">
      <c r="B420" s="1208" t="s">
        <v>990</v>
      </c>
      <c r="C420" s="1210" t="s">
        <v>677</v>
      </c>
      <c r="D420" s="1210"/>
      <c r="E420" s="876"/>
      <c r="F420" s="788">
        <f>F414+F418</f>
        <v>0</v>
      </c>
      <c r="G420" s="832"/>
      <c r="H420" s="832"/>
      <c r="I420" s="832"/>
      <c r="J420" s="832"/>
      <c r="K420" s="832"/>
      <c r="L420" s="832"/>
      <c r="M420" s="832"/>
      <c r="N420" s="832"/>
      <c r="O420" s="832"/>
      <c r="P420" s="832"/>
      <c r="Q420" s="832"/>
      <c r="R420" s="832"/>
      <c r="S420" s="832"/>
      <c r="T420" s="832"/>
      <c r="U420" s="832"/>
      <c r="V420" s="832"/>
      <c r="W420" s="832"/>
      <c r="X420" s="832"/>
      <c r="Y420" s="832"/>
      <c r="Z420" s="832"/>
      <c r="AA420" s="832"/>
      <c r="AB420" s="832"/>
    </row>
    <row r="421" spans="2:28" ht="18" customHeight="1">
      <c r="B421" s="1209"/>
      <c r="C421" s="915" t="s">
        <v>658</v>
      </c>
      <c r="D421" s="164" t="s">
        <v>577</v>
      </c>
      <c r="E421" s="164"/>
      <c r="F421" s="788">
        <f>SUMPRODUCT(G421:AB421,G441:AB$441)/1000</f>
        <v>0</v>
      </c>
      <c r="G421" s="833"/>
      <c r="H421" s="833"/>
      <c r="I421" s="833"/>
      <c r="J421" s="833"/>
      <c r="K421" s="833"/>
      <c r="L421" s="833"/>
      <c r="M421" s="833"/>
      <c r="N421" s="833"/>
      <c r="O421" s="833"/>
      <c r="P421" s="833">
        <v>21</v>
      </c>
      <c r="Q421" s="833"/>
      <c r="R421" s="833"/>
      <c r="S421" s="833"/>
      <c r="T421" s="833">
        <v>20</v>
      </c>
      <c r="U421" s="833"/>
      <c r="V421" s="833"/>
      <c r="W421" s="833"/>
      <c r="X421" s="833"/>
      <c r="Y421" s="833"/>
      <c r="Z421" s="833"/>
      <c r="AA421" s="833"/>
      <c r="AB421" s="833"/>
    </row>
    <row r="422" spans="2:28" ht="18" customHeight="1" hidden="1">
      <c r="B422" s="1209"/>
      <c r="C422" s="915"/>
      <c r="D422" s="164"/>
      <c r="E422" s="164"/>
      <c r="F422" s="788"/>
      <c r="G422" s="833"/>
      <c r="H422" s="833"/>
      <c r="I422" s="833"/>
      <c r="J422" s="833"/>
      <c r="K422" s="833"/>
      <c r="L422" s="833"/>
      <c r="M422" s="833"/>
      <c r="N422" s="833"/>
      <c r="O422" s="833"/>
      <c r="P422" s="833"/>
      <c r="Q422" s="833"/>
      <c r="R422" s="833"/>
      <c r="S422" s="833"/>
      <c r="T422" s="833"/>
      <c r="U422" s="833">
        <f>U421*$E$781</f>
        <v>0</v>
      </c>
      <c r="V422" s="833">
        <f>V421*$E$781</f>
        <v>0</v>
      </c>
      <c r="W422" s="833">
        <f>W421*$E$781</f>
        <v>0</v>
      </c>
      <c r="X422" s="833">
        <f>X421*$E$781</f>
        <v>0</v>
      </c>
      <c r="Y422" s="833">
        <f>Y421*$E$781</f>
        <v>0</v>
      </c>
      <c r="Z422" s="833"/>
      <c r="AA422" s="833"/>
      <c r="AB422" s="833">
        <f>AB421*$E$781</f>
        <v>0</v>
      </c>
    </row>
    <row r="423" spans="2:28" ht="18" customHeight="1">
      <c r="B423" s="1209"/>
      <c r="C423" s="914" t="s">
        <v>991</v>
      </c>
      <c r="D423" s="164">
        <v>200</v>
      </c>
      <c r="E423" s="164"/>
      <c r="F423" s="788">
        <f>SUMPRODUCT(G423:AB423,G$441:AB$441)/1000</f>
        <v>0</v>
      </c>
      <c r="G423" s="833">
        <v>30</v>
      </c>
      <c r="H423" s="833">
        <v>1</v>
      </c>
      <c r="I423" s="833">
        <v>5</v>
      </c>
      <c r="J423" s="896"/>
      <c r="K423" s="833">
        <v>190</v>
      </c>
      <c r="L423" s="833"/>
      <c r="M423" s="833"/>
      <c r="N423" s="833"/>
      <c r="O423" s="833"/>
      <c r="P423" s="833"/>
      <c r="Q423" s="833"/>
      <c r="R423" s="833">
        <v>3</v>
      </c>
      <c r="S423" s="833"/>
      <c r="T423" s="833"/>
      <c r="U423" s="833"/>
      <c r="V423" s="833"/>
      <c r="W423" s="833"/>
      <c r="X423" s="833"/>
      <c r="Y423" s="833"/>
      <c r="Z423" s="833"/>
      <c r="AA423" s="833"/>
      <c r="AB423" s="833"/>
    </row>
    <row r="424" spans="2:28" ht="18" customHeight="1" hidden="1">
      <c r="B424" s="1209"/>
      <c r="C424" s="914"/>
      <c r="D424" s="164"/>
      <c r="E424" s="164"/>
      <c r="F424" s="788"/>
      <c r="G424" s="833">
        <f aca="true" t="shared" si="75" ref="G424:Y424">G423*$E$783</f>
        <v>0</v>
      </c>
      <c r="H424" s="833">
        <f t="shared" si="75"/>
        <v>0</v>
      </c>
      <c r="I424" s="833">
        <f t="shared" si="75"/>
        <v>0</v>
      </c>
      <c r="J424" s="833">
        <f t="shared" si="75"/>
        <v>0</v>
      </c>
      <c r="K424" s="833">
        <f t="shared" si="75"/>
        <v>0</v>
      </c>
      <c r="L424" s="833">
        <f t="shared" si="75"/>
        <v>0</v>
      </c>
      <c r="M424" s="833">
        <f t="shared" si="75"/>
        <v>0</v>
      </c>
      <c r="N424" s="833">
        <f t="shared" si="75"/>
        <v>0</v>
      </c>
      <c r="O424" s="833">
        <f t="shared" si="75"/>
        <v>0</v>
      </c>
      <c r="P424" s="833">
        <f t="shared" si="75"/>
        <v>0</v>
      </c>
      <c r="Q424" s="833">
        <f t="shared" si="75"/>
        <v>0</v>
      </c>
      <c r="R424" s="833">
        <f t="shared" si="75"/>
        <v>0</v>
      </c>
      <c r="S424" s="833">
        <f t="shared" si="75"/>
        <v>0</v>
      </c>
      <c r="T424" s="833">
        <f t="shared" si="75"/>
        <v>0</v>
      </c>
      <c r="U424" s="833">
        <f t="shared" si="75"/>
        <v>0</v>
      </c>
      <c r="V424" s="833">
        <f t="shared" si="75"/>
        <v>0</v>
      </c>
      <c r="W424" s="833">
        <f t="shared" si="75"/>
        <v>0</v>
      </c>
      <c r="X424" s="833">
        <f t="shared" si="75"/>
        <v>0</v>
      </c>
      <c r="Y424" s="833">
        <f t="shared" si="75"/>
        <v>0</v>
      </c>
      <c r="Z424" s="833"/>
      <c r="AA424" s="833"/>
      <c r="AB424" s="833">
        <f>AB423*$E$783</f>
        <v>0</v>
      </c>
    </row>
    <row r="425" spans="2:28" ht="18" customHeight="1">
      <c r="B425" s="1209"/>
      <c r="C425" s="915" t="s">
        <v>308</v>
      </c>
      <c r="D425" s="439">
        <v>200</v>
      </c>
      <c r="E425" s="439"/>
      <c r="F425" s="788">
        <f>SUMPRODUCT(G425:AB425,G$441:AB$441)/1000</f>
        <v>0</v>
      </c>
      <c r="G425" s="833"/>
      <c r="H425" s="833"/>
      <c r="I425" s="833"/>
      <c r="J425" s="833"/>
      <c r="K425" s="833">
        <v>100</v>
      </c>
      <c r="L425" s="833"/>
      <c r="M425" s="833"/>
      <c r="N425" s="833"/>
      <c r="O425" s="833"/>
      <c r="P425" s="833"/>
      <c r="Q425" s="833"/>
      <c r="R425" s="833">
        <v>10</v>
      </c>
      <c r="S425" s="833"/>
      <c r="T425" s="833"/>
      <c r="U425" s="833"/>
      <c r="V425" s="833">
        <v>4</v>
      </c>
      <c r="W425" s="833"/>
      <c r="X425" s="833"/>
      <c r="Y425" s="833"/>
      <c r="Z425" s="833"/>
      <c r="AA425" s="833"/>
      <c r="AB425" s="833"/>
    </row>
    <row r="426" spans="2:28" ht="18" customHeight="1" hidden="1">
      <c r="B426" s="1209"/>
      <c r="C426" s="915"/>
      <c r="D426" s="439"/>
      <c r="E426" s="439"/>
      <c r="F426" s="788"/>
      <c r="G426" s="833">
        <f>G425*$E$785</f>
        <v>0</v>
      </c>
      <c r="H426" s="833"/>
      <c r="I426" s="833"/>
      <c r="J426" s="833"/>
      <c r="K426" s="833"/>
      <c r="L426" s="833"/>
      <c r="M426" s="833"/>
      <c r="N426" s="833"/>
      <c r="O426" s="833"/>
      <c r="P426" s="833"/>
      <c r="Q426" s="833"/>
      <c r="R426" s="833"/>
      <c r="S426" s="833"/>
      <c r="T426" s="833"/>
      <c r="U426" s="833"/>
      <c r="V426" s="833"/>
      <c r="W426" s="833"/>
      <c r="X426" s="833">
        <f>X425*$E$785</f>
        <v>0</v>
      </c>
      <c r="Y426" s="833">
        <f>Y425*$E$785</f>
        <v>0</v>
      </c>
      <c r="Z426" s="833"/>
      <c r="AA426" s="833"/>
      <c r="AB426" s="833">
        <f>AB425*$E$785</f>
        <v>0</v>
      </c>
    </row>
    <row r="427" spans="2:28" ht="18" customHeight="1">
      <c r="B427" s="1209"/>
      <c r="C427" s="914" t="s">
        <v>992</v>
      </c>
      <c r="D427" s="164">
        <v>130</v>
      </c>
      <c r="E427" s="164"/>
      <c r="F427" s="788">
        <f>SUMPRODUCT(G427:AB427,G$441:AB$441)/1000</f>
        <v>0</v>
      </c>
      <c r="G427" s="833"/>
      <c r="H427" s="833"/>
      <c r="I427" s="833"/>
      <c r="J427" s="833"/>
      <c r="K427" s="833"/>
      <c r="L427" s="833"/>
      <c r="M427" s="833">
        <v>130</v>
      </c>
      <c r="N427" s="833"/>
      <c r="O427" s="833"/>
      <c r="P427" s="833"/>
      <c r="Q427" s="833"/>
      <c r="R427" s="833"/>
      <c r="S427" s="833"/>
      <c r="T427" s="833"/>
      <c r="U427" s="833"/>
      <c r="V427" s="833"/>
      <c r="W427" s="833"/>
      <c r="X427" s="833"/>
      <c r="Y427" s="833"/>
      <c r="Z427" s="833"/>
      <c r="AA427" s="833"/>
      <c r="AB427" s="833"/>
    </row>
    <row r="428" spans="2:28" ht="18" customHeight="1" hidden="1">
      <c r="B428" s="1209"/>
      <c r="C428" s="914"/>
      <c r="D428" s="164"/>
      <c r="E428" s="164"/>
      <c r="F428" s="788"/>
      <c r="G428" s="833">
        <f>G427*$E$787</f>
        <v>0</v>
      </c>
      <c r="H428" s="833"/>
      <c r="I428" s="833"/>
      <c r="J428" s="833"/>
      <c r="K428" s="833"/>
      <c r="L428" s="833"/>
      <c r="M428" s="833"/>
      <c r="N428" s="833"/>
      <c r="O428" s="833"/>
      <c r="P428" s="833"/>
      <c r="Q428" s="833"/>
      <c r="R428" s="833"/>
      <c r="S428" s="833"/>
      <c r="T428" s="833"/>
      <c r="U428" s="833"/>
      <c r="V428" s="833"/>
      <c r="W428" s="833"/>
      <c r="X428" s="833">
        <f>X427*$E$787</f>
        <v>0</v>
      </c>
      <c r="Y428" s="833">
        <f>Y427*$E$787</f>
        <v>0</v>
      </c>
      <c r="Z428" s="833"/>
      <c r="AA428" s="833"/>
      <c r="AB428" s="833">
        <f>AB427*$E$787</f>
        <v>0</v>
      </c>
    </row>
    <row r="429" spans="2:28" ht="20.25" customHeight="1">
      <c r="B429" s="1209"/>
      <c r="C429" s="915" t="s">
        <v>26</v>
      </c>
      <c r="D429" s="164">
        <v>20</v>
      </c>
      <c r="E429" s="164"/>
      <c r="F429" s="788">
        <f>SUMPRODUCT(G429:AB429,G$441:AB$441)/1000</f>
        <v>0</v>
      </c>
      <c r="G429" s="833"/>
      <c r="H429" s="833"/>
      <c r="I429" s="833"/>
      <c r="J429" s="833"/>
      <c r="K429" s="833"/>
      <c r="L429" s="833"/>
      <c r="M429" s="833"/>
      <c r="N429" s="833">
        <v>20</v>
      </c>
      <c r="O429" s="833"/>
      <c r="P429" s="833"/>
      <c r="Q429" s="833"/>
      <c r="R429" s="833"/>
      <c r="S429" s="833"/>
      <c r="T429" s="833"/>
      <c r="U429" s="833"/>
      <c r="V429" s="833"/>
      <c r="W429" s="833"/>
      <c r="X429" s="833"/>
      <c r="Y429" s="833"/>
      <c r="Z429" s="833"/>
      <c r="AA429" s="833"/>
      <c r="AB429" s="833"/>
    </row>
    <row r="430" spans="2:28" ht="14.25" customHeight="1" hidden="1">
      <c r="B430" s="1209"/>
      <c r="C430" s="915"/>
      <c r="D430" s="164"/>
      <c r="E430" s="164"/>
      <c r="F430" s="788"/>
      <c r="G430" s="833">
        <f>G429*$E$789</f>
        <v>0</v>
      </c>
      <c r="H430" s="833"/>
      <c r="I430" s="833"/>
      <c r="J430" s="833"/>
      <c r="K430" s="833"/>
      <c r="L430" s="833"/>
      <c r="M430" s="833"/>
      <c r="N430" s="833"/>
      <c r="O430" s="833"/>
      <c r="P430" s="833"/>
      <c r="Q430" s="833"/>
      <c r="R430" s="833"/>
      <c r="S430" s="833"/>
      <c r="T430" s="833"/>
      <c r="U430" s="833"/>
      <c r="V430" s="833"/>
      <c r="W430" s="833"/>
      <c r="X430" s="833">
        <f>X429*$E$789</f>
        <v>0</v>
      </c>
      <c r="Y430" s="833">
        <f>Y429*$E$789</f>
        <v>0</v>
      </c>
      <c r="Z430" s="833"/>
      <c r="AA430" s="833"/>
      <c r="AB430" s="833">
        <f>AB429*$E$789</f>
        <v>0</v>
      </c>
    </row>
    <row r="431" spans="2:28" ht="19.5" customHeight="1">
      <c r="B431" s="1209"/>
      <c r="C431" s="915" t="s">
        <v>22</v>
      </c>
      <c r="D431" s="164">
        <v>20</v>
      </c>
      <c r="E431" s="164"/>
      <c r="F431" s="788">
        <f>SUMPRODUCT(G431:AB431,G$441:AB$441)/1000</f>
        <v>0</v>
      </c>
      <c r="G431" s="833"/>
      <c r="H431" s="833"/>
      <c r="I431" s="833"/>
      <c r="J431" s="833"/>
      <c r="K431" s="833"/>
      <c r="L431" s="833"/>
      <c r="M431" s="833"/>
      <c r="N431" s="833"/>
      <c r="O431" s="833">
        <v>20</v>
      </c>
      <c r="P431" s="833"/>
      <c r="Q431" s="833"/>
      <c r="R431" s="833"/>
      <c r="S431" s="833"/>
      <c r="T431" s="833"/>
      <c r="U431" s="833"/>
      <c r="V431" s="833"/>
      <c r="W431" s="833"/>
      <c r="X431" s="833"/>
      <c r="Y431" s="833"/>
      <c r="Z431" s="833"/>
      <c r="AA431" s="833"/>
      <c r="AB431" s="833"/>
    </row>
    <row r="432" spans="2:28" ht="14.25">
      <c r="B432" s="1209"/>
      <c r="C432" s="915"/>
      <c r="D432" s="164"/>
      <c r="E432" s="164"/>
      <c r="F432" s="788">
        <f>SUMPRODUCT(G432:AB432,G$441:AB$441)/1000</f>
        <v>0</v>
      </c>
      <c r="G432" s="833"/>
      <c r="H432" s="833"/>
      <c r="I432" s="833"/>
      <c r="J432" s="833"/>
      <c r="K432" s="833"/>
      <c r="L432" s="833"/>
      <c r="M432" s="833"/>
      <c r="N432" s="833"/>
      <c r="O432" s="833"/>
      <c r="P432" s="833"/>
      <c r="Q432" s="833"/>
      <c r="R432" s="833"/>
      <c r="S432" s="833"/>
      <c r="T432" s="833"/>
      <c r="U432" s="833"/>
      <c r="V432" s="833"/>
      <c r="W432" s="833"/>
      <c r="X432" s="833"/>
      <c r="Y432" s="833"/>
      <c r="Z432" s="833"/>
      <c r="AA432" s="833"/>
      <c r="AB432" s="833"/>
    </row>
    <row r="433" spans="2:28" ht="18" customHeight="1">
      <c r="B433" s="1209"/>
      <c r="C433" s="915"/>
      <c r="D433" s="164"/>
      <c r="E433" s="164"/>
      <c r="F433" s="788">
        <f>SUMPRODUCT(G433:AB433,G$801:AB$801)/1000</f>
        <v>0</v>
      </c>
      <c r="G433" s="833"/>
      <c r="H433" s="833"/>
      <c r="I433" s="833"/>
      <c r="J433" s="833"/>
      <c r="K433" s="833"/>
      <c r="L433" s="833"/>
      <c r="M433" s="833"/>
      <c r="N433" s="833"/>
      <c r="O433" s="833"/>
      <c r="P433" s="833"/>
      <c r="Q433" s="833"/>
      <c r="R433" s="833"/>
      <c r="S433" s="833"/>
      <c r="T433" s="833"/>
      <c r="U433" s="833"/>
      <c r="V433" s="833"/>
      <c r="W433" s="833"/>
      <c r="X433" s="833"/>
      <c r="Y433" s="833"/>
      <c r="Z433" s="833"/>
      <c r="AA433" s="833"/>
      <c r="AB433" s="833"/>
    </row>
    <row r="434" spans="2:28" ht="12.75" customHeight="1" hidden="1">
      <c r="B434" s="1209"/>
      <c r="C434" s="206"/>
      <c r="D434" s="164"/>
      <c r="E434" s="164"/>
      <c r="F434" s="788"/>
      <c r="G434" s="833">
        <f>G433*$E$794</f>
        <v>0</v>
      </c>
      <c r="H434" s="833"/>
      <c r="I434" s="833"/>
      <c r="J434" s="833"/>
      <c r="K434" s="833"/>
      <c r="L434" s="833"/>
      <c r="M434" s="833"/>
      <c r="N434" s="833"/>
      <c r="O434" s="833"/>
      <c r="P434" s="833"/>
      <c r="Q434" s="833"/>
      <c r="R434" s="833"/>
      <c r="S434" s="833"/>
      <c r="T434" s="833"/>
      <c r="U434" s="833"/>
      <c r="V434" s="833"/>
      <c r="W434" s="833"/>
      <c r="X434" s="833">
        <f>X433*$E$794</f>
        <v>0</v>
      </c>
      <c r="Y434" s="833">
        <f>Y433*$E$794</f>
        <v>0</v>
      </c>
      <c r="Z434" s="833"/>
      <c r="AA434" s="833"/>
      <c r="AB434" s="833">
        <f>AB433*$E$794</f>
        <v>0</v>
      </c>
    </row>
    <row r="435" spans="2:28" ht="18" customHeight="1">
      <c r="B435" s="1209"/>
      <c r="C435" s="893"/>
      <c r="D435" s="1211">
        <f>SUMPRODUCT(E421:E433,F421:F433)</f>
        <v>0</v>
      </c>
      <c r="E435" s="1211"/>
      <c r="F435" s="803">
        <f>F421+F423+F425+F427+F429+F433+F431+F432</f>
        <v>0</v>
      </c>
      <c r="G435" s="833"/>
      <c r="H435" s="833"/>
      <c r="I435" s="833"/>
      <c r="J435" s="833"/>
      <c r="K435" s="833"/>
      <c r="L435" s="833"/>
      <c r="M435" s="833"/>
      <c r="N435" s="833"/>
      <c r="O435" s="833"/>
      <c r="P435" s="833"/>
      <c r="Q435" s="833"/>
      <c r="R435" s="833"/>
      <c r="S435" s="833"/>
      <c r="T435" s="833"/>
      <c r="U435" s="833"/>
      <c r="V435" s="833"/>
      <c r="W435" s="833"/>
      <c r="X435" s="833"/>
      <c r="Y435" s="833"/>
      <c r="Z435" s="833"/>
      <c r="AA435" s="833"/>
      <c r="AB435" s="833"/>
    </row>
    <row r="436" spans="2:28" ht="28.5" customHeight="1">
      <c r="B436" s="1209"/>
      <c r="C436" s="914"/>
      <c r="D436" s="164"/>
      <c r="E436" s="164"/>
      <c r="F436" s="788">
        <f>SUMPRODUCT(G436:AB436,G$801:AB$801)/1000</f>
        <v>0</v>
      </c>
      <c r="G436" s="833"/>
      <c r="H436" s="833"/>
      <c r="I436" s="833"/>
      <c r="J436" s="833"/>
      <c r="K436" s="833"/>
      <c r="L436" s="833"/>
      <c r="M436" s="833"/>
      <c r="N436" s="833"/>
      <c r="O436" s="833"/>
      <c r="P436" s="833"/>
      <c r="Q436" s="833"/>
      <c r="R436" s="833"/>
      <c r="S436" s="833"/>
      <c r="T436" s="833"/>
      <c r="U436" s="833"/>
      <c r="V436" s="833"/>
      <c r="W436" s="833"/>
      <c r="X436" s="833"/>
      <c r="Y436" s="833"/>
      <c r="Z436" s="833"/>
      <c r="AA436" s="833"/>
      <c r="AB436" s="833"/>
    </row>
    <row r="437" spans="2:28" ht="24" customHeight="1">
      <c r="B437" s="1209"/>
      <c r="C437" s="915"/>
      <c r="D437" s="164"/>
      <c r="E437" s="164"/>
      <c r="F437" s="788">
        <f>SUMPRODUCT(G437:AB437,G$801:AB$801)/1000</f>
        <v>0</v>
      </c>
      <c r="G437" s="833"/>
      <c r="H437" s="833"/>
      <c r="I437" s="833"/>
      <c r="J437" s="833"/>
      <c r="K437" s="833"/>
      <c r="L437" s="833"/>
      <c r="M437" s="833"/>
      <c r="N437" s="833"/>
      <c r="O437" s="833"/>
      <c r="P437" s="833"/>
      <c r="Q437" s="833"/>
      <c r="R437" s="833"/>
      <c r="S437" s="833"/>
      <c r="T437" s="833"/>
      <c r="U437" s="833"/>
      <c r="V437" s="833"/>
      <c r="W437" s="833"/>
      <c r="X437" s="833"/>
      <c r="Y437" s="833"/>
      <c r="Z437" s="833"/>
      <c r="AA437" s="833"/>
      <c r="AB437" s="833"/>
    </row>
    <row r="438" spans="2:28" ht="18" customHeight="1" hidden="1">
      <c r="B438" s="1206" t="s">
        <v>189</v>
      </c>
      <c r="C438" s="1207"/>
      <c r="D438" s="794"/>
      <c r="E438" s="794"/>
      <c r="F438" s="803">
        <f>SUM(F421:F437)</f>
        <v>0</v>
      </c>
      <c r="G438" s="833">
        <f>G421+G423+G425+G427+G429+G433+G435+G436+G437</f>
        <v>30</v>
      </c>
      <c r="H438" s="833">
        <f aca="true" t="shared" si="76" ref="H438:Y438">H421+H423+H425+H427+H429+H433+H435+H436+H437</f>
        <v>1</v>
      </c>
      <c r="I438" s="833">
        <f t="shared" si="76"/>
        <v>5</v>
      </c>
      <c r="J438" s="833">
        <f t="shared" si="76"/>
        <v>0</v>
      </c>
      <c r="K438" s="833">
        <f t="shared" si="76"/>
        <v>290</v>
      </c>
      <c r="L438" s="833">
        <f t="shared" si="76"/>
        <v>0</v>
      </c>
      <c r="M438" s="833">
        <f t="shared" si="76"/>
        <v>130</v>
      </c>
      <c r="N438" s="833">
        <f t="shared" si="76"/>
        <v>20</v>
      </c>
      <c r="O438" s="833">
        <f t="shared" si="76"/>
        <v>0</v>
      </c>
      <c r="P438" s="833">
        <f t="shared" si="76"/>
        <v>21</v>
      </c>
      <c r="Q438" s="833">
        <f t="shared" si="76"/>
        <v>0</v>
      </c>
      <c r="R438" s="833">
        <f t="shared" si="76"/>
        <v>13</v>
      </c>
      <c r="S438" s="833">
        <f t="shared" si="76"/>
        <v>0</v>
      </c>
      <c r="T438" s="833">
        <f t="shared" si="76"/>
        <v>20</v>
      </c>
      <c r="U438" s="833">
        <f t="shared" si="76"/>
        <v>0</v>
      </c>
      <c r="V438" s="833">
        <f t="shared" si="76"/>
        <v>4</v>
      </c>
      <c r="W438" s="833">
        <f t="shared" si="76"/>
        <v>0</v>
      </c>
      <c r="X438" s="833">
        <f t="shared" si="76"/>
        <v>0</v>
      </c>
      <c r="Y438" s="833">
        <f t="shared" si="76"/>
        <v>0</v>
      </c>
      <c r="Z438" s="833"/>
      <c r="AA438" s="833"/>
      <c r="AB438" s="833">
        <f>AB421+AB423+AB425+AB427+AB429+AB433+AB435+AB436+AB437</f>
        <v>0</v>
      </c>
    </row>
    <row r="439" spans="2:28" s="860" customFormat="1" ht="18" customHeight="1">
      <c r="B439" s="1196" t="s">
        <v>806</v>
      </c>
      <c r="C439" s="1197"/>
      <c r="D439" s="1198">
        <f>E436*F436+E437*F437</f>
        <v>0</v>
      </c>
      <c r="E439" s="1199"/>
      <c r="F439" s="803">
        <f>F436+F437</f>
        <v>0</v>
      </c>
      <c r="G439" s="880">
        <f>SUMPRODUCT(G421:G437,$E$421:$E$437)/1000</f>
        <v>0</v>
      </c>
      <c r="H439" s="880">
        <f aca="true" t="shared" si="77" ref="H439:AB439">SUMPRODUCT(H421:H437,$E$421:$E$437)/1000</f>
        <v>0</v>
      </c>
      <c r="I439" s="880">
        <f t="shared" si="77"/>
        <v>0</v>
      </c>
      <c r="J439" s="880">
        <f t="shared" si="77"/>
        <v>0</v>
      </c>
      <c r="K439" s="880">
        <f t="shared" si="77"/>
        <v>0</v>
      </c>
      <c r="L439" s="880">
        <f t="shared" si="77"/>
        <v>0</v>
      </c>
      <c r="M439" s="880">
        <f t="shared" si="77"/>
        <v>0</v>
      </c>
      <c r="N439" s="880">
        <f t="shared" si="77"/>
        <v>0</v>
      </c>
      <c r="O439" s="880">
        <f t="shared" si="77"/>
        <v>0</v>
      </c>
      <c r="P439" s="880">
        <f t="shared" si="77"/>
        <v>0</v>
      </c>
      <c r="Q439" s="880">
        <f t="shared" si="77"/>
        <v>0</v>
      </c>
      <c r="R439" s="880">
        <f t="shared" si="77"/>
        <v>0</v>
      </c>
      <c r="S439" s="880">
        <f t="shared" si="77"/>
        <v>0</v>
      </c>
      <c r="T439" s="880">
        <f t="shared" si="77"/>
        <v>0</v>
      </c>
      <c r="U439" s="880">
        <f t="shared" si="77"/>
        <v>0</v>
      </c>
      <c r="V439" s="880">
        <f t="shared" si="77"/>
        <v>0</v>
      </c>
      <c r="W439" s="880">
        <f t="shared" si="77"/>
        <v>0</v>
      </c>
      <c r="X439" s="880">
        <f t="shared" si="77"/>
        <v>0</v>
      </c>
      <c r="Y439" s="880">
        <f t="shared" si="77"/>
        <v>0</v>
      </c>
      <c r="Z439" s="880">
        <f t="shared" si="77"/>
        <v>0</v>
      </c>
      <c r="AA439" s="880">
        <f t="shared" si="77"/>
        <v>0</v>
      </c>
      <c r="AB439" s="880">
        <f t="shared" si="77"/>
        <v>0</v>
      </c>
    </row>
    <row r="440" spans="2:28" s="860" customFormat="1" ht="18" customHeight="1">
      <c r="B440" s="1196" t="s">
        <v>807</v>
      </c>
      <c r="C440" s="1197"/>
      <c r="D440" s="852"/>
      <c r="E440" s="852"/>
      <c r="F440" s="803">
        <f>F435+F439</f>
        <v>0</v>
      </c>
      <c r="G440" s="880">
        <f>G439+G418</f>
        <v>0</v>
      </c>
      <c r="H440" s="880">
        <f aca="true" t="shared" si="78" ref="H440:AB440">H439+H418</f>
        <v>0</v>
      </c>
      <c r="I440" s="880">
        <f t="shared" si="78"/>
        <v>0</v>
      </c>
      <c r="J440" s="880">
        <f t="shared" si="78"/>
        <v>0</v>
      </c>
      <c r="K440" s="880">
        <f t="shared" si="78"/>
        <v>0</v>
      </c>
      <c r="L440" s="880">
        <f t="shared" si="78"/>
        <v>0</v>
      </c>
      <c r="M440" s="880">
        <f t="shared" si="78"/>
        <v>0</v>
      </c>
      <c r="N440" s="880">
        <f t="shared" si="78"/>
        <v>0</v>
      </c>
      <c r="O440" s="880">
        <f t="shared" si="78"/>
        <v>0</v>
      </c>
      <c r="P440" s="880">
        <f t="shared" si="78"/>
        <v>0</v>
      </c>
      <c r="Q440" s="880">
        <f t="shared" si="78"/>
        <v>0</v>
      </c>
      <c r="R440" s="880">
        <f t="shared" si="78"/>
        <v>0</v>
      </c>
      <c r="S440" s="880">
        <f t="shared" si="78"/>
        <v>0</v>
      </c>
      <c r="T440" s="880">
        <f t="shared" si="78"/>
        <v>0</v>
      </c>
      <c r="U440" s="880">
        <f t="shared" si="78"/>
        <v>0</v>
      </c>
      <c r="V440" s="880">
        <f t="shared" si="78"/>
        <v>0</v>
      </c>
      <c r="W440" s="880">
        <f t="shared" si="78"/>
        <v>0</v>
      </c>
      <c r="X440" s="880">
        <f t="shared" si="78"/>
        <v>0</v>
      </c>
      <c r="Y440" s="880">
        <f t="shared" si="78"/>
        <v>0</v>
      </c>
      <c r="Z440" s="880">
        <f t="shared" si="78"/>
        <v>0</v>
      </c>
      <c r="AA440" s="880">
        <f t="shared" si="78"/>
        <v>0</v>
      </c>
      <c r="AB440" s="880">
        <f t="shared" si="78"/>
        <v>0</v>
      </c>
    </row>
    <row r="441" spans="2:28" s="860" customFormat="1" ht="51" customHeight="1">
      <c r="B441" s="1200" t="s">
        <v>267</v>
      </c>
      <c r="C441" s="1201"/>
      <c r="D441" s="852"/>
      <c r="E441" s="852"/>
      <c r="F441" s="855"/>
      <c r="G441" s="856"/>
      <c r="H441" s="856"/>
      <c r="I441" s="856"/>
      <c r="J441" s="856"/>
      <c r="K441" s="856"/>
      <c r="L441" s="856"/>
      <c r="M441" s="856"/>
      <c r="N441" s="856"/>
      <c r="O441" s="856"/>
      <c r="P441" s="856"/>
      <c r="Q441" s="856"/>
      <c r="R441" s="856"/>
      <c r="S441" s="856"/>
      <c r="T441" s="856"/>
      <c r="U441" s="856"/>
      <c r="V441" s="856"/>
      <c r="W441" s="856"/>
      <c r="X441" s="856"/>
      <c r="Y441" s="856"/>
      <c r="Z441" s="856"/>
      <c r="AA441" s="856"/>
      <c r="AB441" s="856"/>
    </row>
    <row r="442" spans="2:29" s="860" customFormat="1" ht="53.25" customHeight="1">
      <c r="B442" s="1200" t="s">
        <v>808</v>
      </c>
      <c r="C442" s="1201"/>
      <c r="D442" s="852"/>
      <c r="E442" s="852"/>
      <c r="F442" s="883">
        <f>SUM(G442:AB442)</f>
        <v>0</v>
      </c>
      <c r="G442" s="883">
        <f aca="true" t="shared" si="79" ref="G442:M442">G440*G441</f>
        <v>0</v>
      </c>
      <c r="H442" s="883">
        <f t="shared" si="79"/>
        <v>0</v>
      </c>
      <c r="I442" s="883">
        <f t="shared" si="79"/>
        <v>0</v>
      </c>
      <c r="J442" s="883">
        <f t="shared" si="79"/>
        <v>0</v>
      </c>
      <c r="K442" s="883">
        <f t="shared" si="79"/>
        <v>0</v>
      </c>
      <c r="L442" s="883">
        <f t="shared" si="79"/>
        <v>0</v>
      </c>
      <c r="M442" s="883">
        <f t="shared" si="79"/>
        <v>0</v>
      </c>
      <c r="N442" s="883">
        <f aca="true" t="shared" si="80" ref="N442:Y442">N440*N441</f>
        <v>0</v>
      </c>
      <c r="O442" s="883">
        <f t="shared" si="80"/>
        <v>0</v>
      </c>
      <c r="P442" s="883">
        <f t="shared" si="80"/>
        <v>0</v>
      </c>
      <c r="Q442" s="883">
        <f t="shared" si="80"/>
        <v>0</v>
      </c>
      <c r="R442" s="883">
        <f t="shared" si="80"/>
        <v>0</v>
      </c>
      <c r="S442" s="883">
        <f t="shared" si="80"/>
        <v>0</v>
      </c>
      <c r="T442" s="883">
        <f t="shared" si="80"/>
        <v>0</v>
      </c>
      <c r="U442" s="883">
        <f t="shared" si="80"/>
        <v>0</v>
      </c>
      <c r="V442" s="883">
        <f t="shared" si="80"/>
        <v>0</v>
      </c>
      <c r="W442" s="883">
        <f t="shared" si="80"/>
        <v>0</v>
      </c>
      <c r="X442" s="883">
        <f t="shared" si="80"/>
        <v>0</v>
      </c>
      <c r="Y442" s="883">
        <f t="shared" si="80"/>
        <v>0</v>
      </c>
      <c r="Z442" s="883"/>
      <c r="AA442" s="883"/>
      <c r="AB442" s="883">
        <f>AB440*AB441</f>
        <v>0</v>
      </c>
      <c r="AC442" s="858"/>
    </row>
    <row r="443" spans="2:28" ht="17.25" customHeight="1">
      <c r="B443" s="1202"/>
      <c r="C443" s="1203"/>
      <c r="D443" s="1203"/>
      <c r="E443" s="1203"/>
      <c r="F443" s="1203"/>
      <c r="G443" s="1203"/>
      <c r="H443" s="1203"/>
      <c r="I443" s="1203"/>
      <c r="J443" s="1203"/>
      <c r="K443" s="1203"/>
      <c r="L443" s="1203"/>
      <c r="M443" s="1203"/>
      <c r="N443" s="1203"/>
      <c r="O443" s="1203"/>
      <c r="P443" s="1203"/>
      <c r="Q443" s="1203"/>
      <c r="R443" s="1203"/>
      <c r="S443" s="1203"/>
      <c r="T443" s="1203"/>
      <c r="U443" s="1203"/>
      <c r="V443" s="1203"/>
      <c r="W443" s="1203"/>
      <c r="X443" s="1203"/>
      <c r="Y443" s="1203"/>
      <c r="Z443" s="1203"/>
      <c r="AA443" s="1203"/>
      <c r="AB443" s="1203"/>
    </row>
    <row r="444" spans="2:28" ht="20.25" customHeight="1" thickBot="1">
      <c r="B444" s="1212" t="s">
        <v>979</v>
      </c>
      <c r="C444" s="1213"/>
      <c r="D444" s="1213"/>
      <c r="E444" s="1213"/>
      <c r="F444" s="1213"/>
      <c r="G444" s="1213"/>
      <c r="H444" s="1213"/>
      <c r="I444" s="1213"/>
      <c r="J444" s="1213"/>
      <c r="K444" s="1213"/>
      <c r="L444" s="1213"/>
      <c r="M444" s="1213"/>
      <c r="N444" s="1213"/>
      <c r="O444" s="1213"/>
      <c r="P444" s="1213"/>
      <c r="Q444" s="1213"/>
      <c r="R444" s="1213"/>
      <c r="S444" s="1213"/>
      <c r="T444" s="1213"/>
      <c r="U444" s="1213"/>
      <c r="V444" s="1213"/>
      <c r="W444" s="1213"/>
      <c r="X444" s="1213"/>
      <c r="Y444" s="1213"/>
      <c r="Z444" s="1213"/>
      <c r="AA444" s="1213"/>
      <c r="AB444" s="1213"/>
    </row>
    <row r="445" spans="2:28" ht="18" customHeight="1">
      <c r="B445" s="1214" t="s">
        <v>166</v>
      </c>
      <c r="C445" s="1215"/>
      <c r="D445" s="1218" t="s">
        <v>167</v>
      </c>
      <c r="E445" s="1220" t="s">
        <v>814</v>
      </c>
      <c r="F445" s="1222" t="s">
        <v>168</v>
      </c>
      <c r="G445" s="1224" t="s">
        <v>169</v>
      </c>
      <c r="H445" s="1225"/>
      <c r="I445" s="1225"/>
      <c r="J445" s="1225"/>
      <c r="K445" s="1225"/>
      <c r="L445" s="1225"/>
      <c r="M445" s="1225"/>
      <c r="N445" s="1225"/>
      <c r="O445" s="1225"/>
      <c r="P445" s="1225"/>
      <c r="Q445" s="1225"/>
      <c r="R445" s="1225"/>
      <c r="S445" s="1225"/>
      <c r="T445" s="1225"/>
      <c r="U445" s="1225"/>
      <c r="V445" s="1225"/>
      <c r="W445" s="1225"/>
      <c r="X445" s="1225"/>
      <c r="Y445" s="1225"/>
      <c r="Z445" s="1225"/>
      <c r="AA445" s="1225"/>
      <c r="AB445" s="1225"/>
    </row>
    <row r="446" spans="2:28" ht="82.5" customHeight="1">
      <c r="B446" s="1216"/>
      <c r="C446" s="1217"/>
      <c r="D446" s="1219"/>
      <c r="E446" s="1221"/>
      <c r="F446" s="1223"/>
      <c r="G446" s="898" t="s">
        <v>821</v>
      </c>
      <c r="H446" s="898" t="s">
        <v>38</v>
      </c>
      <c r="I446" s="898" t="s">
        <v>846</v>
      </c>
      <c r="J446" s="898" t="s">
        <v>1041</v>
      </c>
      <c r="K446" s="898" t="s">
        <v>175</v>
      </c>
      <c r="L446" s="899" t="s">
        <v>844</v>
      </c>
      <c r="M446" s="899" t="s">
        <v>174</v>
      </c>
      <c r="N446" s="900" t="s">
        <v>845</v>
      </c>
      <c r="O446" s="899" t="s">
        <v>22</v>
      </c>
      <c r="P446" s="899" t="s">
        <v>537</v>
      </c>
      <c r="Q446" s="899" t="s">
        <v>193</v>
      </c>
      <c r="R446" s="899" t="s">
        <v>37</v>
      </c>
      <c r="S446" s="899" t="s">
        <v>247</v>
      </c>
      <c r="T446" s="928" t="s">
        <v>373</v>
      </c>
      <c r="U446" s="928" t="s">
        <v>360</v>
      </c>
      <c r="V446" s="928" t="s">
        <v>213</v>
      </c>
      <c r="W446" s="966" t="s">
        <v>84</v>
      </c>
      <c r="X446" s="928" t="s">
        <v>244</v>
      </c>
      <c r="Y446" s="934"/>
      <c r="AB446" s="864"/>
    </row>
    <row r="447" spans="2:28" ht="18" customHeight="1">
      <c r="B447" s="1226" t="s">
        <v>963</v>
      </c>
      <c r="C447" s="1229" t="s">
        <v>677</v>
      </c>
      <c r="D447" s="1230"/>
      <c r="E447" s="875"/>
      <c r="F447" s="788"/>
      <c r="G447" s="832"/>
      <c r="H447" s="832"/>
      <c r="I447" s="832"/>
      <c r="J447" s="832"/>
      <c r="K447" s="832"/>
      <c r="L447" s="832"/>
      <c r="M447" s="832"/>
      <c r="N447" s="832"/>
      <c r="O447" s="832"/>
      <c r="P447" s="832"/>
      <c r="Q447" s="832"/>
      <c r="R447" s="832"/>
      <c r="S447" s="832"/>
      <c r="T447" s="832"/>
      <c r="U447" s="832"/>
      <c r="V447" s="832"/>
      <c r="W447" s="832"/>
      <c r="X447" s="832"/>
      <c r="Y447" s="832"/>
      <c r="Z447" s="832"/>
      <c r="AA447" s="832"/>
      <c r="AB447" s="832"/>
    </row>
    <row r="448" spans="2:28" ht="18" customHeight="1">
      <c r="B448" s="1227"/>
      <c r="C448" s="915" t="s">
        <v>993</v>
      </c>
      <c r="D448" s="164">
        <v>80</v>
      </c>
      <c r="E448" s="164"/>
      <c r="F448" s="788">
        <f aca="true" t="shared" si="81" ref="F448:F453">SUMPRODUCT(G448:AB448,G$481:AB$481)/1000</f>
        <v>0</v>
      </c>
      <c r="G448" s="833"/>
      <c r="H448" s="833"/>
      <c r="I448" s="833"/>
      <c r="J448" s="833"/>
      <c r="K448" s="833"/>
      <c r="L448" s="833"/>
      <c r="M448" s="833">
        <v>79</v>
      </c>
      <c r="N448" s="833"/>
      <c r="O448" s="833"/>
      <c r="P448" s="833">
        <v>9</v>
      </c>
      <c r="Q448" s="833"/>
      <c r="R448" s="833">
        <v>8</v>
      </c>
      <c r="S448" s="833"/>
      <c r="T448" s="833"/>
      <c r="U448" s="833"/>
      <c r="V448" s="833"/>
      <c r="W448" s="833">
        <v>10</v>
      </c>
      <c r="X448" s="833"/>
      <c r="Y448" s="833"/>
      <c r="Z448" s="833"/>
      <c r="AA448" s="833"/>
      <c r="AB448" s="833"/>
    </row>
    <row r="449" spans="2:28" ht="18" customHeight="1">
      <c r="B449" s="1227"/>
      <c r="C449" s="914" t="s">
        <v>994</v>
      </c>
      <c r="D449" s="164">
        <v>100</v>
      </c>
      <c r="E449" s="164"/>
      <c r="F449" s="788">
        <f t="shared" si="81"/>
        <v>0</v>
      </c>
      <c r="G449" s="833"/>
      <c r="H449" s="833">
        <v>1</v>
      </c>
      <c r="I449" s="833"/>
      <c r="J449" s="896">
        <v>63</v>
      </c>
      <c r="K449" s="833">
        <v>14</v>
      </c>
      <c r="L449" s="833">
        <v>6</v>
      </c>
      <c r="M449" s="833"/>
      <c r="N449" s="833"/>
      <c r="O449" s="833"/>
      <c r="P449" s="833"/>
      <c r="Q449" s="833"/>
      <c r="R449" s="833"/>
      <c r="S449" s="833">
        <v>4</v>
      </c>
      <c r="T449" s="833"/>
      <c r="U449" s="833"/>
      <c r="V449" s="833"/>
      <c r="W449" s="833"/>
      <c r="X449" s="833">
        <v>4</v>
      </c>
      <c r="Y449" s="833"/>
      <c r="Z449" s="833"/>
      <c r="AA449" s="833"/>
      <c r="AB449" s="833"/>
    </row>
    <row r="450" spans="2:28" ht="18" customHeight="1">
      <c r="B450" s="1227"/>
      <c r="C450" s="915" t="s">
        <v>995</v>
      </c>
      <c r="D450" s="439">
        <v>150</v>
      </c>
      <c r="E450" s="439"/>
      <c r="F450" s="788">
        <f t="shared" si="81"/>
        <v>0</v>
      </c>
      <c r="G450" s="833">
        <v>71</v>
      </c>
      <c r="H450" s="833">
        <v>1</v>
      </c>
      <c r="I450" s="833">
        <v>8</v>
      </c>
      <c r="J450" s="833"/>
      <c r="K450" s="833"/>
      <c r="L450" s="833"/>
      <c r="M450" s="833"/>
      <c r="N450" s="833"/>
      <c r="O450" s="833"/>
      <c r="P450" s="833"/>
      <c r="Q450" s="833"/>
      <c r="R450" s="833"/>
      <c r="S450" s="833"/>
      <c r="T450" s="833"/>
      <c r="U450" s="833"/>
      <c r="V450" s="833"/>
      <c r="W450" s="833"/>
      <c r="X450" s="833"/>
      <c r="Y450" s="833"/>
      <c r="Z450" s="833"/>
      <c r="AA450" s="833"/>
      <c r="AB450" s="833"/>
    </row>
    <row r="451" spans="2:28" ht="18" customHeight="1">
      <c r="B451" s="1227"/>
      <c r="C451" s="914" t="s">
        <v>144</v>
      </c>
      <c r="D451" s="164">
        <v>200</v>
      </c>
      <c r="E451" s="164"/>
      <c r="F451" s="788">
        <f t="shared" si="81"/>
        <v>0</v>
      </c>
      <c r="G451" s="833"/>
      <c r="H451" s="833"/>
      <c r="I451" s="833"/>
      <c r="J451" s="833"/>
      <c r="K451" s="833"/>
      <c r="L451" s="833"/>
      <c r="M451" s="833"/>
      <c r="N451" s="833"/>
      <c r="O451" s="833"/>
      <c r="P451" s="833"/>
      <c r="Q451" s="833">
        <v>130</v>
      </c>
      <c r="R451" s="833">
        <v>15</v>
      </c>
      <c r="S451" s="833"/>
      <c r="T451" s="833"/>
      <c r="U451" s="833"/>
      <c r="V451" s="833">
        <v>5</v>
      </c>
      <c r="W451" s="833"/>
      <c r="X451" s="833"/>
      <c r="Y451" s="833"/>
      <c r="Z451" s="833"/>
      <c r="AA451" s="833"/>
      <c r="AB451" s="833"/>
    </row>
    <row r="452" spans="2:28" ht="18" customHeight="1">
      <c r="B452" s="1227"/>
      <c r="C452" s="915" t="s">
        <v>26</v>
      </c>
      <c r="D452" s="164">
        <v>20</v>
      </c>
      <c r="E452" s="164"/>
      <c r="F452" s="788">
        <f t="shared" si="81"/>
        <v>0</v>
      </c>
      <c r="G452" s="833"/>
      <c r="H452" s="833"/>
      <c r="I452" s="833"/>
      <c r="J452" s="833"/>
      <c r="K452" s="833"/>
      <c r="L452" s="833"/>
      <c r="M452" s="833"/>
      <c r="N452" s="833">
        <v>20</v>
      </c>
      <c r="O452" s="833"/>
      <c r="P452" s="833"/>
      <c r="Q452" s="833"/>
      <c r="R452" s="833"/>
      <c r="S452" s="833"/>
      <c r="T452" s="833"/>
      <c r="U452" s="833"/>
      <c r="V452" s="833"/>
      <c r="W452" s="833"/>
      <c r="X452" s="833"/>
      <c r="Y452" s="833"/>
      <c r="Z452" s="833"/>
      <c r="AA452" s="833"/>
      <c r="AB452" s="833"/>
    </row>
    <row r="453" spans="2:28" ht="20.25" customHeight="1">
      <c r="B453" s="1227"/>
      <c r="C453" s="915" t="s">
        <v>22</v>
      </c>
      <c r="D453" s="164">
        <v>20</v>
      </c>
      <c r="E453" s="164"/>
      <c r="F453" s="788">
        <f t="shared" si="81"/>
        <v>0</v>
      </c>
      <c r="G453" s="833"/>
      <c r="H453" s="833"/>
      <c r="I453" s="833"/>
      <c r="J453" s="833"/>
      <c r="K453" s="833"/>
      <c r="L453" s="833"/>
      <c r="M453" s="833"/>
      <c r="N453" s="833"/>
      <c r="O453" s="833">
        <v>20</v>
      </c>
      <c r="P453" s="833"/>
      <c r="Q453" s="833"/>
      <c r="R453" s="833"/>
      <c r="S453" s="833"/>
      <c r="T453" s="833"/>
      <c r="U453" s="833"/>
      <c r="V453" s="833"/>
      <c r="W453" s="833"/>
      <c r="X453" s="833"/>
      <c r="Y453" s="833"/>
      <c r="Z453" s="833"/>
      <c r="AA453" s="833"/>
      <c r="AB453" s="833"/>
    </row>
    <row r="454" spans="2:28" ht="35.25" customHeight="1">
      <c r="B454" s="1227"/>
      <c r="C454" s="893"/>
      <c r="D454" s="1231">
        <f>SUMPRODUCT(E448:E453,F448:F453)</f>
        <v>0</v>
      </c>
      <c r="E454" s="1231"/>
      <c r="F454" s="803">
        <f>F448+F449+F450+F451+F452+F453</f>
        <v>0</v>
      </c>
      <c r="G454" s="833"/>
      <c r="H454" s="833"/>
      <c r="I454" s="833"/>
      <c r="J454" s="833"/>
      <c r="K454" s="833"/>
      <c r="L454" s="833"/>
      <c r="M454" s="833"/>
      <c r="N454" s="833"/>
      <c r="O454" s="833"/>
      <c r="P454" s="833"/>
      <c r="Q454" s="833"/>
      <c r="R454" s="833"/>
      <c r="S454" s="833"/>
      <c r="T454" s="833"/>
      <c r="U454" s="833"/>
      <c r="V454" s="833"/>
      <c r="W454" s="833"/>
      <c r="X454" s="833"/>
      <c r="Y454" s="833"/>
      <c r="Z454" s="833"/>
      <c r="AA454" s="833"/>
      <c r="AB454" s="833"/>
    </row>
    <row r="455" spans="2:28" ht="29.25" customHeight="1">
      <c r="B455" s="1227"/>
      <c r="C455" s="914"/>
      <c r="D455" s="164"/>
      <c r="E455" s="164"/>
      <c r="F455" s="788">
        <f>SUMPRODUCT(G455:AB455,G$801:AB$801)/1000</f>
        <v>0</v>
      </c>
      <c r="G455" s="833"/>
      <c r="H455" s="833"/>
      <c r="I455" s="833"/>
      <c r="J455" s="833"/>
      <c r="K455" s="833"/>
      <c r="L455" s="833"/>
      <c r="M455" s="833"/>
      <c r="N455" s="833"/>
      <c r="O455" s="833"/>
      <c r="P455" s="833"/>
      <c r="Q455" s="833"/>
      <c r="R455" s="833"/>
      <c r="S455" s="833"/>
      <c r="T455" s="833"/>
      <c r="U455" s="833"/>
      <c r="V455" s="833"/>
      <c r="W455" s="833"/>
      <c r="X455" s="833"/>
      <c r="Y455" s="833"/>
      <c r="Z455" s="833"/>
      <c r="AA455" s="833"/>
      <c r="AB455" s="833"/>
    </row>
    <row r="456" spans="2:28" ht="18" customHeight="1">
      <c r="B456" s="1227"/>
      <c r="C456" s="914"/>
      <c r="D456" s="165"/>
      <c r="E456" s="165"/>
      <c r="F456" s="788">
        <f>SUMPRODUCT(G456:AB456,G$801:AB$801)/1000</f>
        <v>0</v>
      </c>
      <c r="G456" s="833"/>
      <c r="H456" s="833"/>
      <c r="I456" s="833"/>
      <c r="J456" s="833"/>
      <c r="K456" s="833"/>
      <c r="L456" s="833"/>
      <c r="M456" s="833"/>
      <c r="N456" s="833"/>
      <c r="O456" s="833"/>
      <c r="P456" s="833"/>
      <c r="Q456" s="833"/>
      <c r="R456" s="833"/>
      <c r="S456" s="833"/>
      <c r="T456" s="833"/>
      <c r="U456" s="833"/>
      <c r="V456" s="833"/>
      <c r="W456" s="833"/>
      <c r="X456" s="833"/>
      <c r="Y456" s="833"/>
      <c r="Z456" s="833"/>
      <c r="AA456" s="833"/>
      <c r="AB456" s="833"/>
    </row>
    <row r="457" spans="2:28" ht="24" customHeight="1">
      <c r="B457" s="1227"/>
      <c r="C457" s="206"/>
      <c r="D457" s="164"/>
      <c r="E457" s="164"/>
      <c r="F457" s="788">
        <f>SUMPRODUCT(G457:AB457,G$801:AB$801)/1000</f>
        <v>0</v>
      </c>
      <c r="G457" s="887"/>
      <c r="H457" s="887"/>
      <c r="I457" s="887"/>
      <c r="J457" s="887"/>
      <c r="K457" s="887"/>
      <c r="L457" s="887"/>
      <c r="M457" s="887"/>
      <c r="N457" s="887"/>
      <c r="O457" s="887"/>
      <c r="P457" s="887"/>
      <c r="Q457" s="887"/>
      <c r="R457" s="887"/>
      <c r="S457" s="887"/>
      <c r="T457" s="887"/>
      <c r="U457" s="887"/>
      <c r="V457" s="887"/>
      <c r="W457" s="887"/>
      <c r="X457" s="887"/>
      <c r="Y457" s="887"/>
      <c r="Z457" s="887"/>
      <c r="AA457" s="887"/>
      <c r="AB457" s="887"/>
    </row>
    <row r="458" spans="2:28" ht="18" customHeight="1">
      <c r="B458" s="1228"/>
      <c r="C458" s="867" t="s">
        <v>815</v>
      </c>
      <c r="D458" s="1204">
        <f>E455*F455+E456*F456+E457*F457</f>
        <v>0</v>
      </c>
      <c r="E458" s="1205"/>
      <c r="F458" s="803">
        <f>F455+F456+F457</f>
        <v>0</v>
      </c>
      <c r="G458" s="920">
        <f>SUMPRODUCT(G448:G457,$E$448:$E$457)/1000</f>
        <v>0</v>
      </c>
      <c r="H458" s="920">
        <f aca="true" t="shared" si="82" ref="H458:AB458">SUMPRODUCT(H448:H457,$E$448:$E$457)/1000</f>
        <v>0</v>
      </c>
      <c r="I458" s="920">
        <f t="shared" si="82"/>
        <v>0</v>
      </c>
      <c r="J458" s="920">
        <f t="shared" si="82"/>
        <v>0</v>
      </c>
      <c r="K458" s="920">
        <f t="shared" si="82"/>
        <v>0</v>
      </c>
      <c r="L458" s="920">
        <f t="shared" si="82"/>
        <v>0</v>
      </c>
      <c r="M458" s="920">
        <f t="shared" si="82"/>
        <v>0</v>
      </c>
      <c r="N458" s="920">
        <f t="shared" si="82"/>
        <v>0</v>
      </c>
      <c r="O458" s="920">
        <f t="shared" si="82"/>
        <v>0</v>
      </c>
      <c r="P458" s="920">
        <f t="shared" si="82"/>
        <v>0</v>
      </c>
      <c r="Q458" s="920">
        <f t="shared" si="82"/>
        <v>0</v>
      </c>
      <c r="R458" s="920">
        <f t="shared" si="82"/>
        <v>0</v>
      </c>
      <c r="S458" s="920">
        <f t="shared" si="82"/>
        <v>0</v>
      </c>
      <c r="T458" s="920">
        <f t="shared" si="82"/>
        <v>0</v>
      </c>
      <c r="U458" s="920">
        <f t="shared" si="82"/>
        <v>0</v>
      </c>
      <c r="V458" s="920">
        <f t="shared" si="82"/>
        <v>0</v>
      </c>
      <c r="W458" s="920">
        <f t="shared" si="82"/>
        <v>0</v>
      </c>
      <c r="X458" s="920">
        <f t="shared" si="82"/>
        <v>0</v>
      </c>
      <c r="Y458" s="920">
        <f t="shared" si="82"/>
        <v>0</v>
      </c>
      <c r="Z458" s="920">
        <f t="shared" si="82"/>
        <v>0</v>
      </c>
      <c r="AA458" s="920">
        <f t="shared" si="82"/>
        <v>0</v>
      </c>
      <c r="AB458" s="920">
        <f t="shared" si="82"/>
        <v>0</v>
      </c>
    </row>
    <row r="459" spans="2:28" ht="24" customHeight="1" hidden="1">
      <c r="B459" s="1206" t="s">
        <v>186</v>
      </c>
      <c r="C459" s="1207"/>
      <c r="D459" s="794"/>
      <c r="E459" s="794"/>
      <c r="F459" s="803">
        <f aca="true" t="shared" si="83" ref="F459:Y459">SUM(F448:F458)</f>
        <v>0</v>
      </c>
      <c r="G459" s="832">
        <f t="shared" si="83"/>
        <v>71</v>
      </c>
      <c r="H459" s="832">
        <f t="shared" si="83"/>
        <v>2</v>
      </c>
      <c r="I459" s="832">
        <f t="shared" si="83"/>
        <v>8</v>
      </c>
      <c r="J459" s="832">
        <f t="shared" si="83"/>
        <v>63</v>
      </c>
      <c r="K459" s="832">
        <f t="shared" si="83"/>
        <v>14</v>
      </c>
      <c r="L459" s="832">
        <f t="shared" si="83"/>
        <v>6</v>
      </c>
      <c r="M459" s="832">
        <f t="shared" si="83"/>
        <v>79</v>
      </c>
      <c r="N459" s="832">
        <f t="shared" si="83"/>
        <v>20</v>
      </c>
      <c r="O459" s="832">
        <f t="shared" si="83"/>
        <v>20</v>
      </c>
      <c r="P459" s="832">
        <f t="shared" si="83"/>
        <v>9</v>
      </c>
      <c r="Q459" s="832">
        <f t="shared" si="83"/>
        <v>130</v>
      </c>
      <c r="R459" s="832">
        <f t="shared" si="83"/>
        <v>23</v>
      </c>
      <c r="S459" s="832">
        <f t="shared" si="83"/>
        <v>4</v>
      </c>
      <c r="T459" s="832">
        <f t="shared" si="83"/>
        <v>0</v>
      </c>
      <c r="U459" s="832">
        <f t="shared" si="83"/>
        <v>0</v>
      </c>
      <c r="V459" s="832">
        <f t="shared" si="83"/>
        <v>5</v>
      </c>
      <c r="W459" s="832">
        <f t="shared" si="83"/>
        <v>10</v>
      </c>
      <c r="X459" s="832">
        <f t="shared" si="83"/>
        <v>4</v>
      </c>
      <c r="Y459" s="832">
        <f t="shared" si="83"/>
        <v>0</v>
      </c>
      <c r="Z459" s="832"/>
      <c r="AA459" s="832"/>
      <c r="AB459" s="832">
        <f>SUM(AB448:AB458)</f>
        <v>0</v>
      </c>
    </row>
    <row r="460" spans="2:28" ht="18" customHeight="1">
      <c r="B460" s="1208" t="s">
        <v>990</v>
      </c>
      <c r="C460" s="1210" t="s">
        <v>677</v>
      </c>
      <c r="D460" s="1210"/>
      <c r="E460" s="876"/>
      <c r="F460" s="788">
        <f>F454+F458</f>
        <v>0</v>
      </c>
      <c r="G460" s="832"/>
      <c r="H460" s="832"/>
      <c r="I460" s="832"/>
      <c r="J460" s="832"/>
      <c r="K460" s="832"/>
      <c r="L460" s="832"/>
      <c r="M460" s="832"/>
      <c r="N460" s="832"/>
      <c r="O460" s="832"/>
      <c r="P460" s="832"/>
      <c r="Q460" s="832"/>
      <c r="R460" s="832"/>
      <c r="S460" s="832"/>
      <c r="T460" s="832"/>
      <c r="U460" s="832"/>
      <c r="V460" s="832"/>
      <c r="W460" s="832"/>
      <c r="X460" s="832"/>
      <c r="Y460" s="832"/>
      <c r="Z460" s="832"/>
      <c r="AA460" s="832"/>
      <c r="AB460" s="832"/>
    </row>
    <row r="461" spans="2:28" ht="18" customHeight="1">
      <c r="B461" s="1209"/>
      <c r="C461" s="915" t="s">
        <v>993</v>
      </c>
      <c r="D461" s="164">
        <v>100</v>
      </c>
      <c r="E461" s="164"/>
      <c r="F461" s="788">
        <f>SUMPRODUCT(G461:AB461,G$481:AB$481)/1000</f>
        <v>0</v>
      </c>
      <c r="G461" s="833"/>
      <c r="H461" s="833"/>
      <c r="I461" s="833"/>
      <c r="J461" s="833"/>
      <c r="K461" s="833"/>
      <c r="L461" s="833"/>
      <c r="M461" s="833">
        <v>96</v>
      </c>
      <c r="N461" s="833"/>
      <c r="O461" s="833"/>
      <c r="P461" s="833">
        <v>11</v>
      </c>
      <c r="Q461" s="833"/>
      <c r="R461" s="833">
        <v>10</v>
      </c>
      <c r="S461" s="833"/>
      <c r="T461" s="833"/>
      <c r="U461" s="833"/>
      <c r="V461" s="833"/>
      <c r="W461" s="833">
        <v>12</v>
      </c>
      <c r="X461" s="833"/>
      <c r="Y461" s="833"/>
      <c r="Z461" s="833"/>
      <c r="AA461" s="833"/>
      <c r="AB461" s="833"/>
    </row>
    <row r="462" spans="2:28" ht="18" customHeight="1" hidden="1">
      <c r="B462" s="1209"/>
      <c r="C462" s="915"/>
      <c r="D462" s="164"/>
      <c r="E462" s="164"/>
      <c r="F462" s="788">
        <f aca="true" t="shared" si="84" ref="F462:F473">SUMPRODUCT(G462:AB462,G$481:AB$481)/1000</f>
        <v>0</v>
      </c>
      <c r="G462" s="833"/>
      <c r="H462" s="833"/>
      <c r="I462" s="833"/>
      <c r="J462" s="833"/>
      <c r="K462" s="833"/>
      <c r="L462" s="833"/>
      <c r="M462" s="833"/>
      <c r="N462" s="833"/>
      <c r="O462" s="833"/>
      <c r="P462" s="833"/>
      <c r="Q462" s="833"/>
      <c r="R462" s="833"/>
      <c r="S462" s="833"/>
      <c r="T462" s="833"/>
      <c r="U462" s="833">
        <f>U461*$E$781</f>
        <v>0</v>
      </c>
      <c r="V462" s="833">
        <f>V461*$E$781</f>
        <v>0</v>
      </c>
      <c r="W462" s="833">
        <f>W461*$E$781</f>
        <v>0</v>
      </c>
      <c r="X462" s="833">
        <f>X461*$E$781</f>
        <v>0</v>
      </c>
      <c r="Y462" s="833">
        <f>Y461*$E$781</f>
        <v>0</v>
      </c>
      <c r="Z462" s="833"/>
      <c r="AA462" s="833"/>
      <c r="AB462" s="833">
        <f>AB461*$E$781</f>
        <v>0</v>
      </c>
    </row>
    <row r="463" spans="2:28" ht="18" customHeight="1">
      <c r="B463" s="1209"/>
      <c r="C463" s="914" t="s">
        <v>994</v>
      </c>
      <c r="D463" s="164">
        <v>100</v>
      </c>
      <c r="E463" s="164"/>
      <c r="F463" s="788">
        <f t="shared" si="84"/>
        <v>0</v>
      </c>
      <c r="G463" s="833"/>
      <c r="H463" s="833">
        <v>1</v>
      </c>
      <c r="I463" s="833"/>
      <c r="J463" s="896">
        <v>63</v>
      </c>
      <c r="K463" s="833">
        <v>14</v>
      </c>
      <c r="L463" s="833">
        <v>6</v>
      </c>
      <c r="M463" s="833"/>
      <c r="N463" s="833"/>
      <c r="O463" s="833"/>
      <c r="P463" s="833"/>
      <c r="Q463" s="833"/>
      <c r="R463" s="833"/>
      <c r="S463" s="833">
        <v>4</v>
      </c>
      <c r="T463" s="833"/>
      <c r="U463" s="833"/>
      <c r="V463" s="833"/>
      <c r="W463" s="833"/>
      <c r="X463" s="833">
        <v>4</v>
      </c>
      <c r="Y463" s="833"/>
      <c r="Z463" s="833"/>
      <c r="AA463" s="833"/>
      <c r="AB463" s="833"/>
    </row>
    <row r="464" spans="2:28" ht="18" customHeight="1" hidden="1">
      <c r="B464" s="1209"/>
      <c r="C464" s="914"/>
      <c r="D464" s="164"/>
      <c r="E464" s="164"/>
      <c r="F464" s="788">
        <f t="shared" si="84"/>
        <v>0</v>
      </c>
      <c r="G464" s="833">
        <f aca="true" t="shared" si="85" ref="G464:Y464">G463*$E$783</f>
        <v>0</v>
      </c>
      <c r="H464" s="833">
        <f t="shared" si="85"/>
        <v>0</v>
      </c>
      <c r="I464" s="833">
        <f t="shared" si="85"/>
        <v>0</v>
      </c>
      <c r="J464" s="833">
        <f t="shared" si="85"/>
        <v>0</v>
      </c>
      <c r="K464" s="833">
        <f t="shared" si="85"/>
        <v>0</v>
      </c>
      <c r="L464" s="833">
        <f t="shared" si="85"/>
        <v>0</v>
      </c>
      <c r="M464" s="833">
        <f t="shared" si="85"/>
        <v>0</v>
      </c>
      <c r="N464" s="833">
        <f t="shared" si="85"/>
        <v>0</v>
      </c>
      <c r="O464" s="833">
        <f t="shared" si="85"/>
        <v>0</v>
      </c>
      <c r="P464" s="833">
        <f t="shared" si="85"/>
        <v>0</v>
      </c>
      <c r="Q464" s="833">
        <f t="shared" si="85"/>
        <v>0</v>
      </c>
      <c r="R464" s="833">
        <f t="shared" si="85"/>
        <v>0</v>
      </c>
      <c r="S464" s="833">
        <f t="shared" si="85"/>
        <v>0</v>
      </c>
      <c r="T464" s="833">
        <f t="shared" si="85"/>
        <v>0</v>
      </c>
      <c r="U464" s="833">
        <f t="shared" si="85"/>
        <v>0</v>
      </c>
      <c r="V464" s="833">
        <f t="shared" si="85"/>
        <v>0</v>
      </c>
      <c r="W464" s="833">
        <f t="shared" si="85"/>
        <v>0</v>
      </c>
      <c r="X464" s="833">
        <f t="shared" si="85"/>
        <v>0</v>
      </c>
      <c r="Y464" s="833">
        <f t="shared" si="85"/>
        <v>0</v>
      </c>
      <c r="Z464" s="833"/>
      <c r="AA464" s="833"/>
      <c r="AB464" s="833">
        <f>AB463*$E$783</f>
        <v>0</v>
      </c>
    </row>
    <row r="465" spans="2:28" ht="18" customHeight="1">
      <c r="B465" s="1209"/>
      <c r="C465" s="915" t="s">
        <v>995</v>
      </c>
      <c r="D465" s="439">
        <v>180</v>
      </c>
      <c r="E465" s="439"/>
      <c r="F465" s="788">
        <f t="shared" si="84"/>
        <v>0</v>
      </c>
      <c r="G465" s="833">
        <v>85</v>
      </c>
      <c r="H465" s="833"/>
      <c r="I465" s="833">
        <v>10</v>
      </c>
      <c r="J465" s="833"/>
      <c r="K465" s="833"/>
      <c r="L465" s="833"/>
      <c r="M465" s="833"/>
      <c r="N465" s="833"/>
      <c r="O465" s="833"/>
      <c r="P465" s="833"/>
      <c r="Q465" s="833"/>
      <c r="R465" s="833"/>
      <c r="S465" s="833"/>
      <c r="T465" s="833"/>
      <c r="U465" s="833"/>
      <c r="V465" s="833"/>
      <c r="W465" s="833"/>
      <c r="X465" s="833"/>
      <c r="Y465" s="833"/>
      <c r="Z465" s="833"/>
      <c r="AA465" s="833"/>
      <c r="AB465" s="833"/>
    </row>
    <row r="466" spans="2:28" ht="18" customHeight="1" hidden="1">
      <c r="B466" s="1209"/>
      <c r="C466" s="915"/>
      <c r="D466" s="439"/>
      <c r="E466" s="439"/>
      <c r="F466" s="788">
        <f t="shared" si="84"/>
        <v>0</v>
      </c>
      <c r="G466" s="833">
        <f>G465*$E$785</f>
        <v>0</v>
      </c>
      <c r="H466" s="833"/>
      <c r="I466" s="833"/>
      <c r="J466" s="833"/>
      <c r="K466" s="833"/>
      <c r="L466" s="833"/>
      <c r="M466" s="833"/>
      <c r="N466" s="833"/>
      <c r="O466" s="833"/>
      <c r="P466" s="833"/>
      <c r="Q466" s="833"/>
      <c r="R466" s="833"/>
      <c r="S466" s="833"/>
      <c r="T466" s="833"/>
      <c r="U466" s="833"/>
      <c r="V466" s="833"/>
      <c r="W466" s="833"/>
      <c r="X466" s="833">
        <f>X465*$E$785</f>
        <v>0</v>
      </c>
      <c r="Y466" s="833">
        <f>Y465*$E$785</f>
        <v>0</v>
      </c>
      <c r="Z466" s="833"/>
      <c r="AA466" s="833"/>
      <c r="AB466" s="833">
        <f>AB465*$E$785</f>
        <v>0</v>
      </c>
    </row>
    <row r="467" spans="2:28" ht="18" customHeight="1">
      <c r="B467" s="1209"/>
      <c r="C467" s="914" t="s">
        <v>144</v>
      </c>
      <c r="D467" s="164">
        <v>200</v>
      </c>
      <c r="E467" s="164"/>
      <c r="F467" s="788">
        <f t="shared" si="84"/>
        <v>0</v>
      </c>
      <c r="G467" s="833"/>
      <c r="H467" s="833"/>
      <c r="I467" s="833"/>
      <c r="J467" s="833"/>
      <c r="K467" s="833"/>
      <c r="L467" s="833"/>
      <c r="M467" s="833"/>
      <c r="N467" s="833"/>
      <c r="O467" s="833"/>
      <c r="P467" s="833"/>
      <c r="Q467" s="833">
        <v>130</v>
      </c>
      <c r="R467" s="833">
        <v>15</v>
      </c>
      <c r="S467" s="833"/>
      <c r="T467" s="833"/>
      <c r="U467" s="833"/>
      <c r="V467" s="833">
        <v>5</v>
      </c>
      <c r="W467" s="833"/>
      <c r="X467" s="833"/>
      <c r="Y467" s="833"/>
      <c r="Z467" s="833"/>
      <c r="AA467" s="833"/>
      <c r="AB467" s="833"/>
    </row>
    <row r="468" spans="2:28" ht="18" customHeight="1" hidden="1">
      <c r="B468" s="1209"/>
      <c r="C468" s="914"/>
      <c r="D468" s="164"/>
      <c r="E468" s="164"/>
      <c r="F468" s="788">
        <f t="shared" si="84"/>
        <v>0</v>
      </c>
      <c r="G468" s="833">
        <f>G467*$E$787</f>
        <v>0</v>
      </c>
      <c r="H468" s="833"/>
      <c r="I468" s="833"/>
      <c r="J468" s="833"/>
      <c r="K468" s="833"/>
      <c r="L468" s="833"/>
      <c r="M468" s="833"/>
      <c r="N468" s="833"/>
      <c r="O468" s="833"/>
      <c r="P468" s="833"/>
      <c r="Q468" s="833"/>
      <c r="R468" s="833"/>
      <c r="S468" s="833"/>
      <c r="T468" s="833"/>
      <c r="U468" s="833"/>
      <c r="V468" s="833"/>
      <c r="W468" s="833"/>
      <c r="X468" s="833">
        <f>X467*$E$787</f>
        <v>0</v>
      </c>
      <c r="Y468" s="833">
        <f>Y467*$E$787</f>
        <v>0</v>
      </c>
      <c r="Z468" s="833"/>
      <c r="AA468" s="833"/>
      <c r="AB468" s="833">
        <f>AB467*$E$787</f>
        <v>0</v>
      </c>
    </row>
    <row r="469" spans="2:28" ht="20.25" customHeight="1">
      <c r="B469" s="1209"/>
      <c r="C469" s="915" t="s">
        <v>26</v>
      </c>
      <c r="D469" s="164">
        <v>20</v>
      </c>
      <c r="E469" s="164"/>
      <c r="F469" s="788">
        <f t="shared" si="84"/>
        <v>0</v>
      </c>
      <c r="G469" s="833"/>
      <c r="H469" s="833"/>
      <c r="I469" s="833"/>
      <c r="J469" s="833"/>
      <c r="K469" s="833"/>
      <c r="L469" s="833"/>
      <c r="M469" s="833"/>
      <c r="N469" s="833">
        <v>20</v>
      </c>
      <c r="O469" s="833"/>
      <c r="P469" s="833"/>
      <c r="Q469" s="833"/>
      <c r="R469" s="833"/>
      <c r="S469" s="833"/>
      <c r="T469" s="833"/>
      <c r="U469" s="833"/>
      <c r="V469" s="833"/>
      <c r="W469" s="833"/>
      <c r="X469" s="833"/>
      <c r="Y469" s="833"/>
      <c r="Z469" s="833"/>
      <c r="AA469" s="833"/>
      <c r="AB469" s="833"/>
    </row>
    <row r="470" spans="2:28" ht="14.25" customHeight="1" hidden="1">
      <c r="B470" s="1209"/>
      <c r="C470" s="915"/>
      <c r="D470" s="164"/>
      <c r="E470" s="164"/>
      <c r="F470" s="788">
        <f t="shared" si="84"/>
        <v>0</v>
      </c>
      <c r="G470" s="833">
        <f>G469*$E$789</f>
        <v>0</v>
      </c>
      <c r="H470" s="833"/>
      <c r="I470" s="833"/>
      <c r="J470" s="833"/>
      <c r="K470" s="833"/>
      <c r="L470" s="833"/>
      <c r="M470" s="833"/>
      <c r="N470" s="833"/>
      <c r="O470" s="833"/>
      <c r="P470" s="833"/>
      <c r="Q470" s="833"/>
      <c r="R470" s="833"/>
      <c r="S470" s="833"/>
      <c r="T470" s="833"/>
      <c r="U470" s="833"/>
      <c r="V470" s="833"/>
      <c r="W470" s="833"/>
      <c r="X470" s="833">
        <f>X469*$E$789</f>
        <v>0</v>
      </c>
      <c r="Y470" s="833">
        <f>Y469*$E$789</f>
        <v>0</v>
      </c>
      <c r="Z470" s="833"/>
      <c r="AA470" s="833"/>
      <c r="AB470" s="833">
        <f>AB469*$E$789</f>
        <v>0</v>
      </c>
    </row>
    <row r="471" spans="2:28" ht="19.5" customHeight="1">
      <c r="B471" s="1209"/>
      <c r="C471" s="915" t="s">
        <v>22</v>
      </c>
      <c r="D471" s="164">
        <v>20</v>
      </c>
      <c r="E471" s="164"/>
      <c r="F471" s="788">
        <f t="shared" si="84"/>
        <v>0</v>
      </c>
      <c r="G471" s="833"/>
      <c r="H471" s="833"/>
      <c r="I471" s="833"/>
      <c r="J471" s="833"/>
      <c r="K471" s="833"/>
      <c r="L471" s="833"/>
      <c r="M471" s="833"/>
      <c r="N471" s="833"/>
      <c r="O471" s="833">
        <v>20</v>
      </c>
      <c r="P471" s="833"/>
      <c r="Q471" s="833"/>
      <c r="R471" s="833"/>
      <c r="S471" s="833"/>
      <c r="T471" s="833"/>
      <c r="U471" s="833"/>
      <c r="V471" s="833"/>
      <c r="W471" s="833"/>
      <c r="X471" s="833"/>
      <c r="Y471" s="833"/>
      <c r="Z471" s="833"/>
      <c r="AA471" s="833"/>
      <c r="AB471" s="833"/>
    </row>
    <row r="472" spans="2:28" ht="14.25">
      <c r="B472" s="1209"/>
      <c r="C472" s="915"/>
      <c r="D472" s="164"/>
      <c r="E472" s="164"/>
      <c r="F472" s="788">
        <f t="shared" si="84"/>
        <v>0</v>
      </c>
      <c r="G472" s="833"/>
      <c r="H472" s="833"/>
      <c r="I472" s="833"/>
      <c r="J472" s="833"/>
      <c r="K472" s="833"/>
      <c r="L472" s="833"/>
      <c r="M472" s="833"/>
      <c r="N472" s="833"/>
      <c r="O472" s="833"/>
      <c r="P472" s="833"/>
      <c r="Q472" s="833"/>
      <c r="R472" s="833"/>
      <c r="S472" s="833"/>
      <c r="T472" s="833"/>
      <c r="U472" s="833"/>
      <c r="V472" s="833"/>
      <c r="W472" s="833"/>
      <c r="X472" s="833"/>
      <c r="Y472" s="833"/>
      <c r="Z472" s="833"/>
      <c r="AA472" s="833"/>
      <c r="AB472" s="833"/>
    </row>
    <row r="473" spans="2:28" ht="18" customHeight="1">
      <c r="B473" s="1209"/>
      <c r="C473" s="915"/>
      <c r="D473" s="164"/>
      <c r="E473" s="164"/>
      <c r="F473" s="788">
        <f t="shared" si="84"/>
        <v>0</v>
      </c>
      <c r="G473" s="833"/>
      <c r="H473" s="833"/>
      <c r="I473" s="833"/>
      <c r="J473" s="833"/>
      <c r="K473" s="833"/>
      <c r="L473" s="833"/>
      <c r="M473" s="833"/>
      <c r="N473" s="833"/>
      <c r="O473" s="833"/>
      <c r="P473" s="833"/>
      <c r="Q473" s="833"/>
      <c r="R473" s="833"/>
      <c r="S473" s="833"/>
      <c r="T473" s="833"/>
      <c r="U473" s="833"/>
      <c r="V473" s="833"/>
      <c r="W473" s="833"/>
      <c r="X473" s="833"/>
      <c r="Y473" s="833"/>
      <c r="Z473" s="833"/>
      <c r="AA473" s="833"/>
      <c r="AB473" s="833"/>
    </row>
    <row r="474" spans="2:28" ht="12.75" customHeight="1" hidden="1">
      <c r="B474" s="1209"/>
      <c r="C474" s="206"/>
      <c r="D474" s="164"/>
      <c r="E474" s="164"/>
      <c r="F474" s="788"/>
      <c r="G474" s="833">
        <f>G473*$E$794</f>
        <v>0</v>
      </c>
      <c r="H474" s="833"/>
      <c r="I474" s="833"/>
      <c r="J474" s="833"/>
      <c r="K474" s="833"/>
      <c r="L474" s="833"/>
      <c r="M474" s="833"/>
      <c r="N474" s="833"/>
      <c r="O474" s="833"/>
      <c r="P474" s="833"/>
      <c r="Q474" s="833"/>
      <c r="R474" s="833"/>
      <c r="S474" s="833"/>
      <c r="T474" s="833"/>
      <c r="U474" s="833"/>
      <c r="V474" s="833"/>
      <c r="W474" s="833"/>
      <c r="X474" s="833">
        <f>X473*$E$794</f>
        <v>0</v>
      </c>
      <c r="Y474" s="833">
        <f>Y473*$E$794</f>
        <v>0</v>
      </c>
      <c r="Z474" s="833"/>
      <c r="AA474" s="833"/>
      <c r="AB474" s="833">
        <f>AB473*$E$794</f>
        <v>0</v>
      </c>
    </row>
    <row r="475" spans="2:28" ht="18" customHeight="1">
      <c r="B475" s="1209"/>
      <c r="C475" s="893"/>
      <c r="D475" s="1211">
        <f>SUMPRODUCT(E461:E473,F461:F473)</f>
        <v>0</v>
      </c>
      <c r="E475" s="1211"/>
      <c r="F475" s="803">
        <f>F461+F463+F465+F467+F469+F473+F471+F472</f>
        <v>0</v>
      </c>
      <c r="G475" s="833"/>
      <c r="H475" s="833"/>
      <c r="I475" s="833"/>
      <c r="J475" s="833"/>
      <c r="K475" s="833"/>
      <c r="L475" s="833"/>
      <c r="M475" s="833"/>
      <c r="N475" s="833"/>
      <c r="O475" s="833"/>
      <c r="P475" s="833"/>
      <c r="Q475" s="833"/>
      <c r="R475" s="833"/>
      <c r="S475" s="833"/>
      <c r="T475" s="833"/>
      <c r="U475" s="833"/>
      <c r="V475" s="833"/>
      <c r="W475" s="833"/>
      <c r="X475" s="833"/>
      <c r="Y475" s="833"/>
      <c r="Z475" s="833"/>
      <c r="AA475" s="833"/>
      <c r="AB475" s="833"/>
    </row>
    <row r="476" spans="2:28" ht="28.5" customHeight="1">
      <c r="B476" s="1209"/>
      <c r="C476" s="914"/>
      <c r="D476" s="164"/>
      <c r="E476" s="164"/>
      <c r="F476" s="788">
        <f>SUMPRODUCT(G476:AB476,G$801:AB$801)/1000</f>
        <v>0</v>
      </c>
      <c r="G476" s="833"/>
      <c r="H476" s="833"/>
      <c r="I476" s="833"/>
      <c r="J476" s="833"/>
      <c r="K476" s="833"/>
      <c r="L476" s="833"/>
      <c r="M476" s="833"/>
      <c r="N476" s="833"/>
      <c r="O476" s="833"/>
      <c r="P476" s="833"/>
      <c r="Q476" s="833"/>
      <c r="R476" s="833"/>
      <c r="S476" s="833"/>
      <c r="T476" s="833"/>
      <c r="U476" s="833"/>
      <c r="V476" s="833"/>
      <c r="W476" s="833"/>
      <c r="X476" s="833"/>
      <c r="Y476" s="833"/>
      <c r="Z476" s="833"/>
      <c r="AA476" s="833"/>
      <c r="AB476" s="833"/>
    </row>
    <row r="477" spans="2:28" ht="24" customHeight="1">
      <c r="B477" s="1209"/>
      <c r="C477" s="915"/>
      <c r="D477" s="164"/>
      <c r="E477" s="164"/>
      <c r="F477" s="788">
        <f>SUMPRODUCT(G477:AB477,G$801:AB$801)/1000</f>
        <v>0</v>
      </c>
      <c r="G477" s="833"/>
      <c r="H477" s="833"/>
      <c r="I477" s="833"/>
      <c r="J477" s="833"/>
      <c r="K477" s="833"/>
      <c r="L477" s="833"/>
      <c r="M477" s="833"/>
      <c r="N477" s="833"/>
      <c r="O477" s="833"/>
      <c r="P477" s="833"/>
      <c r="Q477" s="833"/>
      <c r="R477" s="833"/>
      <c r="S477" s="833"/>
      <c r="T477" s="833"/>
      <c r="U477" s="833"/>
      <c r="V477" s="833"/>
      <c r="W477" s="833"/>
      <c r="X477" s="833"/>
      <c r="Y477" s="833"/>
      <c r="Z477" s="833"/>
      <c r="AA477" s="833"/>
      <c r="AB477" s="833"/>
    </row>
    <row r="478" spans="2:28" ht="18" customHeight="1" hidden="1">
      <c r="B478" s="1206" t="s">
        <v>189</v>
      </c>
      <c r="C478" s="1207"/>
      <c r="D478" s="794"/>
      <c r="E478" s="794"/>
      <c r="F478" s="803">
        <f>SUM(F461:F477)</f>
        <v>0</v>
      </c>
      <c r="G478" s="833">
        <f>G461+G463+G465+G467+G469+G473+G475+G476+G477</f>
        <v>85</v>
      </c>
      <c r="H478" s="833">
        <f aca="true" t="shared" si="86" ref="H478:Y478">H461+H463+H465+H467+H469+H473+H475+H476+H477</f>
        <v>1</v>
      </c>
      <c r="I478" s="833">
        <f t="shared" si="86"/>
        <v>10</v>
      </c>
      <c r="J478" s="833">
        <f t="shared" si="86"/>
        <v>63</v>
      </c>
      <c r="K478" s="833">
        <f t="shared" si="86"/>
        <v>14</v>
      </c>
      <c r="L478" s="833">
        <f t="shared" si="86"/>
        <v>6</v>
      </c>
      <c r="M478" s="833">
        <f t="shared" si="86"/>
        <v>96</v>
      </c>
      <c r="N478" s="833">
        <f t="shared" si="86"/>
        <v>20</v>
      </c>
      <c r="O478" s="833">
        <f t="shared" si="86"/>
        <v>0</v>
      </c>
      <c r="P478" s="833">
        <f t="shared" si="86"/>
        <v>11</v>
      </c>
      <c r="Q478" s="833">
        <f t="shared" si="86"/>
        <v>130</v>
      </c>
      <c r="R478" s="833">
        <f t="shared" si="86"/>
        <v>25</v>
      </c>
      <c r="S478" s="833">
        <f t="shared" si="86"/>
        <v>4</v>
      </c>
      <c r="T478" s="833">
        <f t="shared" si="86"/>
        <v>0</v>
      </c>
      <c r="U478" s="833">
        <f t="shared" si="86"/>
        <v>0</v>
      </c>
      <c r="V478" s="833">
        <f t="shared" si="86"/>
        <v>5</v>
      </c>
      <c r="W478" s="833">
        <f t="shared" si="86"/>
        <v>12</v>
      </c>
      <c r="X478" s="833">
        <f t="shared" si="86"/>
        <v>4</v>
      </c>
      <c r="Y478" s="833">
        <f t="shared" si="86"/>
        <v>0</v>
      </c>
      <c r="Z478" s="833"/>
      <c r="AA478" s="833"/>
      <c r="AB478" s="833">
        <f>AB461+AB463+AB465+AB467+AB469+AB473+AB475+AB476+AB477</f>
        <v>0</v>
      </c>
    </row>
    <row r="479" spans="2:28" s="860" customFormat="1" ht="18" customHeight="1">
      <c r="B479" s="1196" t="s">
        <v>806</v>
      </c>
      <c r="C479" s="1197"/>
      <c r="D479" s="1198">
        <f>E476*F476+E477*F477</f>
        <v>0</v>
      </c>
      <c r="E479" s="1199"/>
      <c r="F479" s="803">
        <f>F476+F477</f>
        <v>0</v>
      </c>
      <c r="G479" s="880">
        <f>SUMPRODUCT(G461:G477,$E$461:$E477)/1000</f>
        <v>0</v>
      </c>
      <c r="H479" s="880">
        <f>SUMPRODUCT(H461:H477,$E$461:$E477)/1000</f>
        <v>0</v>
      </c>
      <c r="I479" s="880">
        <f>SUMPRODUCT(I461:I477,$E$461:$E477)/1000</f>
        <v>0</v>
      </c>
      <c r="J479" s="880">
        <f>SUMPRODUCT(J461:J477,$E$461:$E477)/1000</f>
        <v>0</v>
      </c>
      <c r="K479" s="880">
        <f>SUMPRODUCT(K461:K477,$E$461:$E477)/1000</f>
        <v>0</v>
      </c>
      <c r="L479" s="880">
        <f>SUMPRODUCT(L461:L477,$E$461:$E477)/1000</f>
        <v>0</v>
      </c>
      <c r="M479" s="880">
        <f>SUMPRODUCT(M461:M477,$E$461:$E477)/1000</f>
        <v>0</v>
      </c>
      <c r="N479" s="880">
        <f>SUMPRODUCT(N461:N477,$E$461:$E477)/1000</f>
        <v>0</v>
      </c>
      <c r="O479" s="880">
        <f>SUMPRODUCT(O461:O477,$E$461:$E477)/1000</f>
        <v>0</v>
      </c>
      <c r="P479" s="880">
        <f>SUMPRODUCT(P461:P477,$E$461:$E477)/1000</f>
        <v>0</v>
      </c>
      <c r="Q479" s="880">
        <f>SUMPRODUCT(Q461:Q477,$E$461:$E477)/1000</f>
        <v>0</v>
      </c>
      <c r="R479" s="880">
        <f>SUMPRODUCT(R461:R477,$E$461:$E477)/1000</f>
        <v>0</v>
      </c>
      <c r="S479" s="880">
        <f>SUMPRODUCT(S461:S477,$E$461:$E477)/1000</f>
        <v>0</v>
      </c>
      <c r="T479" s="880">
        <f>SUMPRODUCT(T461:T477,$E$461:$E477)/1000</f>
        <v>0</v>
      </c>
      <c r="U479" s="880">
        <f>SUMPRODUCT(U461:U477,$E$461:$E477)/1000</f>
        <v>0</v>
      </c>
      <c r="V479" s="880">
        <f>SUMPRODUCT(V461:V477,$E$461:$E477)/1000</f>
        <v>0</v>
      </c>
      <c r="W479" s="880">
        <f>SUMPRODUCT(W461:W477,$E$461:$E477)/1000</f>
        <v>0</v>
      </c>
      <c r="X479" s="880">
        <f>SUMPRODUCT(X461:X477,$E$461:$E477)/1000</f>
        <v>0</v>
      </c>
      <c r="Y479" s="880">
        <f>SUMPRODUCT(Y461:Y477,$E$461:$E477)/1000</f>
        <v>0</v>
      </c>
      <c r="Z479" s="880">
        <f>SUMPRODUCT(Z461:Z477,$E$461:$E477)/1000</f>
        <v>0</v>
      </c>
      <c r="AA479" s="880">
        <f>SUMPRODUCT(AA461:AA477,$E$461:$E477)/1000</f>
        <v>0</v>
      </c>
      <c r="AB479" s="880">
        <f>SUMPRODUCT(AB461:AB477,$E$461:$E477)/1000</f>
        <v>0</v>
      </c>
    </row>
    <row r="480" spans="2:28" s="860" customFormat="1" ht="18" customHeight="1">
      <c r="B480" s="1196" t="s">
        <v>807</v>
      </c>
      <c r="C480" s="1197"/>
      <c r="D480" s="852"/>
      <c r="E480" s="852"/>
      <c r="F480" s="803">
        <f>F475+F479</f>
        <v>0</v>
      </c>
      <c r="G480" s="880">
        <f>G479+G458</f>
        <v>0</v>
      </c>
      <c r="H480" s="880">
        <f aca="true" t="shared" si="87" ref="H480:AB480">H479+H458</f>
        <v>0</v>
      </c>
      <c r="I480" s="880">
        <f t="shared" si="87"/>
        <v>0</v>
      </c>
      <c r="J480" s="880">
        <f t="shared" si="87"/>
        <v>0</v>
      </c>
      <c r="K480" s="880">
        <f t="shared" si="87"/>
        <v>0</v>
      </c>
      <c r="L480" s="880">
        <f t="shared" si="87"/>
        <v>0</v>
      </c>
      <c r="M480" s="880">
        <f t="shared" si="87"/>
        <v>0</v>
      </c>
      <c r="N480" s="880">
        <f t="shared" si="87"/>
        <v>0</v>
      </c>
      <c r="O480" s="880">
        <f t="shared" si="87"/>
        <v>0</v>
      </c>
      <c r="P480" s="880">
        <f t="shared" si="87"/>
        <v>0</v>
      </c>
      <c r="Q480" s="880">
        <f t="shared" si="87"/>
        <v>0</v>
      </c>
      <c r="R480" s="880">
        <f t="shared" si="87"/>
        <v>0</v>
      </c>
      <c r="S480" s="880">
        <f t="shared" si="87"/>
        <v>0</v>
      </c>
      <c r="T480" s="880">
        <f t="shared" si="87"/>
        <v>0</v>
      </c>
      <c r="U480" s="880">
        <f t="shared" si="87"/>
        <v>0</v>
      </c>
      <c r="V480" s="880">
        <f t="shared" si="87"/>
        <v>0</v>
      </c>
      <c r="W480" s="880">
        <f t="shared" si="87"/>
        <v>0</v>
      </c>
      <c r="X480" s="880">
        <f t="shared" si="87"/>
        <v>0</v>
      </c>
      <c r="Y480" s="880">
        <f t="shared" si="87"/>
        <v>0</v>
      </c>
      <c r="Z480" s="880">
        <f t="shared" si="87"/>
        <v>0</v>
      </c>
      <c r="AA480" s="880">
        <f t="shared" si="87"/>
        <v>0</v>
      </c>
      <c r="AB480" s="880">
        <f t="shared" si="87"/>
        <v>0</v>
      </c>
    </row>
    <row r="481" spans="2:28" s="860" customFormat="1" ht="51" customHeight="1">
      <c r="B481" s="1200" t="s">
        <v>267</v>
      </c>
      <c r="C481" s="1201"/>
      <c r="D481" s="852"/>
      <c r="E481" s="852"/>
      <c r="F481" s="855"/>
      <c r="G481" s="856"/>
      <c r="H481" s="856"/>
      <c r="I481" s="856"/>
      <c r="J481" s="856"/>
      <c r="K481" s="856"/>
      <c r="L481" s="856"/>
      <c r="M481" s="856"/>
      <c r="N481" s="856"/>
      <c r="O481" s="856"/>
      <c r="P481" s="856"/>
      <c r="Q481" s="856"/>
      <c r="R481" s="856"/>
      <c r="S481" s="856"/>
      <c r="T481" s="856"/>
      <c r="U481" s="856"/>
      <c r="V481" s="856"/>
      <c r="W481" s="856"/>
      <c r="X481" s="856"/>
      <c r="Y481" s="856"/>
      <c r="Z481" s="856"/>
      <c r="AA481" s="856"/>
      <c r="AB481" s="856"/>
    </row>
    <row r="482" spans="2:29" s="860" customFormat="1" ht="53.25" customHeight="1">
      <c r="B482" s="1200" t="s">
        <v>808</v>
      </c>
      <c r="C482" s="1201"/>
      <c r="D482" s="852"/>
      <c r="E482" s="852"/>
      <c r="F482" s="883">
        <f>SUM(G482:AB482)</f>
        <v>0</v>
      </c>
      <c r="G482" s="883">
        <f aca="true" t="shared" si="88" ref="G482:M482">G480*G481</f>
        <v>0</v>
      </c>
      <c r="H482" s="883">
        <f t="shared" si="88"/>
        <v>0</v>
      </c>
      <c r="I482" s="883">
        <f t="shared" si="88"/>
        <v>0</v>
      </c>
      <c r="J482" s="883">
        <f t="shared" si="88"/>
        <v>0</v>
      </c>
      <c r="K482" s="883">
        <f t="shared" si="88"/>
        <v>0</v>
      </c>
      <c r="L482" s="883">
        <f t="shared" si="88"/>
        <v>0</v>
      </c>
      <c r="M482" s="883">
        <f t="shared" si="88"/>
        <v>0</v>
      </c>
      <c r="N482" s="883">
        <f aca="true" t="shared" si="89" ref="N482:Y482">N480*N481</f>
        <v>0</v>
      </c>
      <c r="O482" s="883">
        <f t="shared" si="89"/>
        <v>0</v>
      </c>
      <c r="P482" s="883">
        <f t="shared" si="89"/>
        <v>0</v>
      </c>
      <c r="Q482" s="883">
        <f t="shared" si="89"/>
        <v>0</v>
      </c>
      <c r="R482" s="883">
        <f t="shared" si="89"/>
        <v>0</v>
      </c>
      <c r="S482" s="883">
        <f t="shared" si="89"/>
        <v>0</v>
      </c>
      <c r="T482" s="883">
        <f t="shared" si="89"/>
        <v>0</v>
      </c>
      <c r="U482" s="883">
        <f t="shared" si="89"/>
        <v>0</v>
      </c>
      <c r="V482" s="883">
        <f t="shared" si="89"/>
        <v>0</v>
      </c>
      <c r="W482" s="883">
        <f t="shared" si="89"/>
        <v>0</v>
      </c>
      <c r="X482" s="883">
        <f t="shared" si="89"/>
        <v>0</v>
      </c>
      <c r="Y482" s="883">
        <f t="shared" si="89"/>
        <v>0</v>
      </c>
      <c r="Z482" s="883"/>
      <c r="AA482" s="883"/>
      <c r="AB482" s="883">
        <f>AB480*AB481</f>
        <v>0</v>
      </c>
      <c r="AC482" s="858"/>
    </row>
    <row r="483" spans="2:28" ht="18" customHeight="1">
      <c r="B483" s="1202"/>
      <c r="C483" s="1203"/>
      <c r="D483" s="1203"/>
      <c r="E483" s="1203"/>
      <c r="F483" s="1203"/>
      <c r="G483" s="1203"/>
      <c r="H483" s="1203"/>
      <c r="I483" s="1203"/>
      <c r="J483" s="1203"/>
      <c r="K483" s="1203"/>
      <c r="L483" s="1203"/>
      <c r="M483" s="1203"/>
      <c r="N483" s="1203"/>
      <c r="O483" s="1203"/>
      <c r="P483" s="1203"/>
      <c r="Q483" s="1203"/>
      <c r="R483" s="1203"/>
      <c r="S483" s="1203"/>
      <c r="T483" s="1203"/>
      <c r="U483" s="1203"/>
      <c r="V483" s="1203"/>
      <c r="W483" s="1203"/>
      <c r="X483" s="1203"/>
      <c r="Y483" s="1203"/>
      <c r="Z483" s="1203"/>
      <c r="AA483" s="1203"/>
      <c r="AB483" s="1203"/>
    </row>
    <row r="484" spans="2:28" ht="20.25" customHeight="1" thickBot="1">
      <c r="B484" s="1212" t="s">
        <v>980</v>
      </c>
      <c r="C484" s="1213"/>
      <c r="D484" s="1213"/>
      <c r="E484" s="1213"/>
      <c r="F484" s="1213"/>
      <c r="G484" s="1213"/>
      <c r="H484" s="1213"/>
      <c r="I484" s="1213"/>
      <c r="J484" s="1213"/>
      <c r="K484" s="1213"/>
      <c r="L484" s="1213"/>
      <c r="M484" s="1213"/>
      <c r="N484" s="1213"/>
      <c r="O484" s="1213"/>
      <c r="P484" s="1213"/>
      <c r="Q484" s="1213"/>
      <c r="R484" s="1213"/>
      <c r="S484" s="1213"/>
      <c r="T484" s="1213"/>
      <c r="U484" s="1213"/>
      <c r="V484" s="1213"/>
      <c r="W484" s="1213"/>
      <c r="X484" s="1213"/>
      <c r="Y484" s="1213"/>
      <c r="Z484" s="1213"/>
      <c r="AA484" s="1213"/>
      <c r="AB484" s="1213"/>
    </row>
    <row r="485" spans="2:28" ht="18" customHeight="1">
      <c r="B485" s="1214" t="s">
        <v>166</v>
      </c>
      <c r="C485" s="1215"/>
      <c r="D485" s="1218" t="s">
        <v>167</v>
      </c>
      <c r="E485" s="1220" t="s">
        <v>814</v>
      </c>
      <c r="F485" s="1222" t="s">
        <v>168</v>
      </c>
      <c r="G485" s="1224" t="s">
        <v>169</v>
      </c>
      <c r="H485" s="1225"/>
      <c r="I485" s="1225"/>
      <c r="J485" s="1225"/>
      <c r="K485" s="1225"/>
      <c r="L485" s="1225"/>
      <c r="M485" s="1225"/>
      <c r="N485" s="1225"/>
      <c r="O485" s="1225"/>
      <c r="P485" s="1225"/>
      <c r="Q485" s="1225"/>
      <c r="R485" s="1225"/>
      <c r="S485" s="1225"/>
      <c r="T485" s="1225"/>
      <c r="U485" s="1225"/>
      <c r="V485" s="1225"/>
      <c r="W485" s="1225"/>
      <c r="X485" s="1225"/>
      <c r="Y485" s="1225"/>
      <c r="Z485" s="1225"/>
      <c r="AA485" s="1225"/>
      <c r="AB485" s="1225"/>
    </row>
    <row r="486" spans="2:28" ht="82.5" customHeight="1">
      <c r="B486" s="1216"/>
      <c r="C486" s="1217"/>
      <c r="D486" s="1219"/>
      <c r="E486" s="1221"/>
      <c r="F486" s="1223"/>
      <c r="G486" s="898" t="s">
        <v>368</v>
      </c>
      <c r="H486" s="898" t="s">
        <v>38</v>
      </c>
      <c r="I486" s="898" t="s">
        <v>846</v>
      </c>
      <c r="J486" s="898" t="s">
        <v>1018</v>
      </c>
      <c r="K486" s="898" t="s">
        <v>193</v>
      </c>
      <c r="L486" s="899" t="s">
        <v>173</v>
      </c>
      <c r="M486" s="899" t="s">
        <v>697</v>
      </c>
      <c r="N486" s="900" t="s">
        <v>845</v>
      </c>
      <c r="O486" s="899" t="s">
        <v>22</v>
      </c>
      <c r="P486" s="899" t="s">
        <v>244</v>
      </c>
      <c r="Q486" s="899" t="s">
        <v>1026</v>
      </c>
      <c r="R486" s="899" t="s">
        <v>37</v>
      </c>
      <c r="S486" s="899" t="s">
        <v>247</v>
      </c>
      <c r="T486" s="928" t="s">
        <v>373</v>
      </c>
      <c r="U486" s="928" t="s">
        <v>360</v>
      </c>
      <c r="V486" s="928" t="s">
        <v>3</v>
      </c>
      <c r="W486" s="934"/>
      <c r="X486" s="928"/>
      <c r="Y486" s="934"/>
      <c r="AB486" s="864"/>
    </row>
    <row r="487" spans="2:28" ht="18" customHeight="1">
      <c r="B487" s="1226" t="s">
        <v>822</v>
      </c>
      <c r="C487" s="1229" t="s">
        <v>677</v>
      </c>
      <c r="D487" s="1230"/>
      <c r="E487" s="875"/>
      <c r="F487" s="788"/>
      <c r="G487" s="832"/>
      <c r="H487" s="832"/>
      <c r="I487" s="832"/>
      <c r="J487" s="832"/>
      <c r="K487" s="832"/>
      <c r="L487" s="832"/>
      <c r="M487" s="832"/>
      <c r="N487" s="832"/>
      <c r="O487" s="832"/>
      <c r="P487" s="832"/>
      <c r="Q487" s="832"/>
      <c r="R487" s="832"/>
      <c r="S487" s="832"/>
      <c r="T487" s="832"/>
      <c r="U487" s="832"/>
      <c r="V487" s="832"/>
      <c r="W487" s="832"/>
      <c r="X487" s="832"/>
      <c r="Y487" s="832"/>
      <c r="Z487" s="832"/>
      <c r="AA487" s="832"/>
      <c r="AB487" s="832"/>
    </row>
    <row r="488" spans="2:28" ht="18" customHeight="1">
      <c r="B488" s="1227"/>
      <c r="C488" s="915" t="s">
        <v>977</v>
      </c>
      <c r="D488" s="164">
        <v>60</v>
      </c>
      <c r="E488" s="164"/>
      <c r="F488" s="788">
        <f aca="true" t="shared" si="90" ref="F488:F493">SUMPRODUCT(G488:AB488,G$521:AB$521)/1000</f>
        <v>0</v>
      </c>
      <c r="G488" s="833">
        <v>60</v>
      </c>
      <c r="H488" s="833"/>
      <c r="I488" s="833"/>
      <c r="J488" s="833"/>
      <c r="K488" s="833"/>
      <c r="L488" s="833"/>
      <c r="M488" s="833"/>
      <c r="N488" s="833"/>
      <c r="O488" s="833"/>
      <c r="P488" s="833"/>
      <c r="Q488" s="833"/>
      <c r="R488" s="833"/>
      <c r="S488" s="833"/>
      <c r="T488" s="833"/>
      <c r="U488" s="833"/>
      <c r="V488" s="833"/>
      <c r="W488" s="833"/>
      <c r="X488" s="833"/>
      <c r="Y488" s="833"/>
      <c r="Z488" s="833"/>
      <c r="AA488" s="833"/>
      <c r="AB488" s="833"/>
    </row>
    <row r="489" spans="2:28" ht="18" customHeight="1">
      <c r="B489" s="1227"/>
      <c r="C489" s="914" t="s">
        <v>996</v>
      </c>
      <c r="D489" s="164">
        <v>90</v>
      </c>
      <c r="E489" s="164"/>
      <c r="F489" s="788">
        <f t="shared" si="90"/>
        <v>0</v>
      </c>
      <c r="G489" s="833"/>
      <c r="H489" s="833">
        <v>1</v>
      </c>
      <c r="I489" s="833">
        <v>5.2</v>
      </c>
      <c r="J489" s="896">
        <v>112</v>
      </c>
      <c r="K489" s="833">
        <v>17</v>
      </c>
      <c r="L489" s="833"/>
      <c r="M489" s="833"/>
      <c r="N489" s="833"/>
      <c r="O489" s="833"/>
      <c r="P489" s="833">
        <v>3.4</v>
      </c>
      <c r="Q489" s="833">
        <v>14</v>
      </c>
      <c r="R489" s="833"/>
      <c r="S489" s="833"/>
      <c r="T489" s="833"/>
      <c r="U489" s="833"/>
      <c r="V489" s="833"/>
      <c r="W489" s="833"/>
      <c r="X489" s="833"/>
      <c r="Y489" s="833"/>
      <c r="Z489" s="833"/>
      <c r="AA489" s="833"/>
      <c r="AB489" s="833"/>
    </row>
    <row r="490" spans="2:28" ht="18" customHeight="1">
      <c r="B490" s="1227"/>
      <c r="C490" s="915" t="s">
        <v>619</v>
      </c>
      <c r="D490" s="439">
        <v>150</v>
      </c>
      <c r="E490" s="439"/>
      <c r="F490" s="788">
        <f t="shared" si="90"/>
        <v>0</v>
      </c>
      <c r="G490" s="833"/>
      <c r="H490" s="833">
        <v>1</v>
      </c>
      <c r="I490" s="833">
        <v>5</v>
      </c>
      <c r="J490" s="833"/>
      <c r="K490" s="833">
        <v>24</v>
      </c>
      <c r="L490" s="833">
        <v>170</v>
      </c>
      <c r="M490" s="833"/>
      <c r="N490" s="833"/>
      <c r="O490" s="833"/>
      <c r="P490" s="833"/>
      <c r="Q490" s="833"/>
      <c r="R490" s="833"/>
      <c r="S490" s="833"/>
      <c r="T490" s="833"/>
      <c r="U490" s="833"/>
      <c r="V490" s="833"/>
      <c r="W490" s="833"/>
      <c r="X490" s="833"/>
      <c r="Y490" s="833"/>
      <c r="Z490" s="833"/>
      <c r="AA490" s="833"/>
      <c r="AB490" s="833"/>
    </row>
    <row r="491" spans="2:28" ht="18" customHeight="1">
      <c r="B491" s="1227"/>
      <c r="C491" s="914" t="s">
        <v>697</v>
      </c>
      <c r="D491" s="164">
        <v>200</v>
      </c>
      <c r="E491" s="164"/>
      <c r="F491" s="788">
        <f t="shared" si="90"/>
        <v>0</v>
      </c>
      <c r="G491" s="833"/>
      <c r="H491" s="833"/>
      <c r="I491" s="833"/>
      <c r="J491" s="833"/>
      <c r="K491" s="833"/>
      <c r="L491" s="833"/>
      <c r="M491" s="833">
        <v>200</v>
      </c>
      <c r="N491" s="833"/>
      <c r="O491" s="833"/>
      <c r="P491" s="833"/>
      <c r="Q491" s="833"/>
      <c r="R491" s="833"/>
      <c r="S491" s="833"/>
      <c r="T491" s="833"/>
      <c r="U491" s="833"/>
      <c r="V491" s="833"/>
      <c r="W491" s="833"/>
      <c r="X491" s="833"/>
      <c r="Y491" s="833"/>
      <c r="Z491" s="833"/>
      <c r="AA491" s="833"/>
      <c r="AB491" s="833"/>
    </row>
    <row r="492" spans="2:28" ht="18" customHeight="1">
      <c r="B492" s="1227"/>
      <c r="C492" s="915" t="s">
        <v>26</v>
      </c>
      <c r="D492" s="164">
        <v>20</v>
      </c>
      <c r="E492" s="164"/>
      <c r="F492" s="788">
        <f t="shared" si="90"/>
        <v>0</v>
      </c>
      <c r="G492" s="833"/>
      <c r="H492" s="833"/>
      <c r="I492" s="833"/>
      <c r="J492" s="833"/>
      <c r="K492" s="833"/>
      <c r="L492" s="833"/>
      <c r="M492" s="833"/>
      <c r="N492" s="833">
        <v>20</v>
      </c>
      <c r="O492" s="833"/>
      <c r="P492" s="833"/>
      <c r="Q492" s="833"/>
      <c r="R492" s="833"/>
      <c r="S492" s="833"/>
      <c r="T492" s="833"/>
      <c r="U492" s="833"/>
      <c r="V492" s="833"/>
      <c r="W492" s="833"/>
      <c r="X492" s="833"/>
      <c r="Y492" s="833"/>
      <c r="Z492" s="833"/>
      <c r="AA492" s="833"/>
      <c r="AB492" s="833"/>
    </row>
    <row r="493" spans="2:28" ht="20.25" customHeight="1">
      <c r="B493" s="1227"/>
      <c r="C493" s="915" t="s">
        <v>22</v>
      </c>
      <c r="D493" s="164">
        <v>20</v>
      </c>
      <c r="E493" s="164"/>
      <c r="F493" s="788">
        <f t="shared" si="90"/>
        <v>0</v>
      </c>
      <c r="G493" s="833"/>
      <c r="H493" s="833"/>
      <c r="I493" s="833"/>
      <c r="J493" s="833"/>
      <c r="K493" s="833"/>
      <c r="L493" s="833"/>
      <c r="M493" s="833"/>
      <c r="N493" s="833"/>
      <c r="O493" s="833">
        <v>20</v>
      </c>
      <c r="P493" s="833"/>
      <c r="Q493" s="833"/>
      <c r="R493" s="833"/>
      <c r="S493" s="833"/>
      <c r="T493" s="833"/>
      <c r="U493" s="833"/>
      <c r="V493" s="833"/>
      <c r="W493" s="833"/>
      <c r="X493" s="833"/>
      <c r="Y493" s="833"/>
      <c r="Z493" s="833"/>
      <c r="AA493" s="833"/>
      <c r="AB493" s="833"/>
    </row>
    <row r="494" spans="2:28" ht="35.25" customHeight="1">
      <c r="B494" s="1227"/>
      <c r="C494" s="893"/>
      <c r="D494" s="1231">
        <f>SUMPRODUCT(E488:E493,F488:F493)</f>
        <v>0</v>
      </c>
      <c r="E494" s="1231"/>
      <c r="F494" s="803">
        <f>F488+F489+F490+F491+F492+F493</f>
        <v>0</v>
      </c>
      <c r="G494" s="833"/>
      <c r="H494" s="833"/>
      <c r="I494" s="833"/>
      <c r="J494" s="833"/>
      <c r="K494" s="833"/>
      <c r="L494" s="833"/>
      <c r="M494" s="833"/>
      <c r="N494" s="833"/>
      <c r="O494" s="833"/>
      <c r="P494" s="833"/>
      <c r="Q494" s="833"/>
      <c r="R494" s="833"/>
      <c r="S494" s="833"/>
      <c r="T494" s="833"/>
      <c r="U494" s="833"/>
      <c r="V494" s="833"/>
      <c r="W494" s="833"/>
      <c r="X494" s="833"/>
      <c r="Y494" s="833"/>
      <c r="Z494" s="833"/>
      <c r="AA494" s="833"/>
      <c r="AB494" s="833"/>
    </row>
    <row r="495" spans="2:28" ht="29.25" customHeight="1">
      <c r="B495" s="1227"/>
      <c r="C495" s="914"/>
      <c r="D495" s="164"/>
      <c r="E495" s="164"/>
      <c r="F495" s="788">
        <f>SUMPRODUCT(G495:AB495,G$521:AB$521)/1000</f>
        <v>0</v>
      </c>
      <c r="G495" s="833"/>
      <c r="H495" s="833"/>
      <c r="I495" s="833"/>
      <c r="J495" s="833"/>
      <c r="K495" s="833"/>
      <c r="L495" s="833"/>
      <c r="M495" s="833"/>
      <c r="N495" s="833"/>
      <c r="O495" s="833"/>
      <c r="P495" s="833"/>
      <c r="Q495" s="833"/>
      <c r="R495" s="833"/>
      <c r="S495" s="833"/>
      <c r="T495" s="833"/>
      <c r="U495" s="833"/>
      <c r="V495" s="833"/>
      <c r="W495" s="833"/>
      <c r="X495" s="833"/>
      <c r="Y495" s="833"/>
      <c r="Z495" s="833"/>
      <c r="AA495" s="833"/>
      <c r="AB495" s="833"/>
    </row>
    <row r="496" spans="2:28" ht="18" customHeight="1">
      <c r="B496" s="1227"/>
      <c r="C496" s="914"/>
      <c r="D496" s="165"/>
      <c r="E496" s="165"/>
      <c r="F496" s="788">
        <f>SUMPRODUCT(G496:AB496,G$801:AB$801)/1000</f>
        <v>0</v>
      </c>
      <c r="G496" s="833"/>
      <c r="H496" s="833"/>
      <c r="I496" s="833"/>
      <c r="J496" s="833"/>
      <c r="K496" s="833"/>
      <c r="L496" s="833"/>
      <c r="M496" s="833"/>
      <c r="N496" s="833"/>
      <c r="O496" s="833"/>
      <c r="P496" s="833"/>
      <c r="Q496" s="833"/>
      <c r="R496" s="833"/>
      <c r="S496" s="833"/>
      <c r="T496" s="833"/>
      <c r="U496" s="833"/>
      <c r="V496" s="833"/>
      <c r="W496" s="833"/>
      <c r="X496" s="833"/>
      <c r="Y496" s="833"/>
      <c r="Z496" s="833"/>
      <c r="AA496" s="833"/>
      <c r="AB496" s="833"/>
    </row>
    <row r="497" spans="2:28" ht="24" customHeight="1">
      <c r="B497" s="1227"/>
      <c r="C497" s="206"/>
      <c r="D497" s="164"/>
      <c r="E497" s="164"/>
      <c r="F497" s="788">
        <f>SUMPRODUCT(G497:AB497,G$801:AB$801)/1000</f>
        <v>0</v>
      </c>
      <c r="G497" s="887"/>
      <c r="H497" s="887"/>
      <c r="I497" s="887"/>
      <c r="J497" s="887"/>
      <c r="K497" s="887"/>
      <c r="L497" s="887"/>
      <c r="M497" s="887"/>
      <c r="N497" s="887"/>
      <c r="O497" s="887"/>
      <c r="P497" s="887"/>
      <c r="Q497" s="887"/>
      <c r="R497" s="887"/>
      <c r="S497" s="887"/>
      <c r="T497" s="887"/>
      <c r="U497" s="887"/>
      <c r="V497" s="887"/>
      <c r="W497" s="887"/>
      <c r="X497" s="887"/>
      <c r="Y497" s="887"/>
      <c r="Z497" s="887"/>
      <c r="AA497" s="887"/>
      <c r="AB497" s="887"/>
    </row>
    <row r="498" spans="2:28" ht="18" customHeight="1">
      <c r="B498" s="1228"/>
      <c r="C498" s="867" t="s">
        <v>815</v>
      </c>
      <c r="D498" s="1204">
        <f>E495*F495+E496*F496+E497*F497</f>
        <v>0</v>
      </c>
      <c r="E498" s="1205"/>
      <c r="F498" s="803">
        <f>F495+F496+F497</f>
        <v>0</v>
      </c>
      <c r="G498" s="920">
        <f>SUMPRODUCT(G488:G497,$E$488:$E$497)/1000</f>
        <v>0</v>
      </c>
      <c r="H498" s="920">
        <f aca="true" t="shared" si="91" ref="H498:AB498">SUMPRODUCT(H488:H497,$E$488:$E$497)/1000</f>
        <v>0</v>
      </c>
      <c r="I498" s="920">
        <f t="shared" si="91"/>
        <v>0</v>
      </c>
      <c r="J498" s="920">
        <f t="shared" si="91"/>
        <v>0</v>
      </c>
      <c r="K498" s="920">
        <f t="shared" si="91"/>
        <v>0</v>
      </c>
      <c r="L498" s="920">
        <f t="shared" si="91"/>
        <v>0</v>
      </c>
      <c r="M498" s="920">
        <f t="shared" si="91"/>
        <v>0</v>
      </c>
      <c r="N498" s="920">
        <f t="shared" si="91"/>
        <v>0</v>
      </c>
      <c r="O498" s="920">
        <f t="shared" si="91"/>
        <v>0</v>
      </c>
      <c r="P498" s="920">
        <f t="shared" si="91"/>
        <v>0</v>
      </c>
      <c r="Q498" s="920">
        <f t="shared" si="91"/>
        <v>0</v>
      </c>
      <c r="R498" s="920">
        <f t="shared" si="91"/>
        <v>0</v>
      </c>
      <c r="S498" s="920">
        <f t="shared" si="91"/>
        <v>0</v>
      </c>
      <c r="T498" s="920">
        <f t="shared" si="91"/>
        <v>0</v>
      </c>
      <c r="U498" s="920">
        <f t="shared" si="91"/>
        <v>0</v>
      </c>
      <c r="V498" s="920">
        <f t="shared" si="91"/>
        <v>0</v>
      </c>
      <c r="W498" s="920">
        <f t="shared" si="91"/>
        <v>0</v>
      </c>
      <c r="X498" s="920">
        <f t="shared" si="91"/>
        <v>0</v>
      </c>
      <c r="Y498" s="920">
        <f t="shared" si="91"/>
        <v>0</v>
      </c>
      <c r="Z498" s="920">
        <f t="shared" si="91"/>
        <v>0</v>
      </c>
      <c r="AA498" s="920">
        <f t="shared" si="91"/>
        <v>0</v>
      </c>
      <c r="AB498" s="920">
        <f t="shared" si="91"/>
        <v>0</v>
      </c>
    </row>
    <row r="499" spans="2:28" ht="24" customHeight="1" hidden="1">
      <c r="B499" s="1206" t="s">
        <v>186</v>
      </c>
      <c r="C499" s="1207"/>
      <c r="D499" s="794"/>
      <c r="E499" s="794"/>
      <c r="F499" s="803">
        <f aca="true" t="shared" si="92" ref="F499:Y499">SUM(F488:F498)</f>
        <v>0</v>
      </c>
      <c r="G499" s="832">
        <f t="shared" si="92"/>
        <v>60</v>
      </c>
      <c r="H499" s="832">
        <f t="shared" si="92"/>
        <v>2</v>
      </c>
      <c r="I499" s="832">
        <f t="shared" si="92"/>
        <v>10.2</v>
      </c>
      <c r="J499" s="832">
        <f t="shared" si="92"/>
        <v>112</v>
      </c>
      <c r="K499" s="832">
        <f t="shared" si="92"/>
        <v>41</v>
      </c>
      <c r="L499" s="832">
        <f t="shared" si="92"/>
        <v>170</v>
      </c>
      <c r="M499" s="832">
        <f t="shared" si="92"/>
        <v>200</v>
      </c>
      <c r="N499" s="832">
        <f t="shared" si="92"/>
        <v>20</v>
      </c>
      <c r="O499" s="832">
        <f t="shared" si="92"/>
        <v>20</v>
      </c>
      <c r="P499" s="832">
        <f t="shared" si="92"/>
        <v>3.4</v>
      </c>
      <c r="Q499" s="832">
        <f t="shared" si="92"/>
        <v>14</v>
      </c>
      <c r="R499" s="832">
        <f t="shared" si="92"/>
        <v>0</v>
      </c>
      <c r="S499" s="832">
        <f t="shared" si="92"/>
        <v>0</v>
      </c>
      <c r="T499" s="832">
        <f t="shared" si="92"/>
        <v>0</v>
      </c>
      <c r="U499" s="832">
        <f t="shared" si="92"/>
        <v>0</v>
      </c>
      <c r="V499" s="832">
        <f t="shared" si="92"/>
        <v>0</v>
      </c>
      <c r="W499" s="832">
        <f t="shared" si="92"/>
        <v>0</v>
      </c>
      <c r="X499" s="832">
        <f t="shared" si="92"/>
        <v>0</v>
      </c>
      <c r="Y499" s="832">
        <f t="shared" si="92"/>
        <v>0</v>
      </c>
      <c r="Z499" s="832"/>
      <c r="AA499" s="832"/>
      <c r="AB499" s="832">
        <f>SUM(AB488:AB498)</f>
        <v>0</v>
      </c>
    </row>
    <row r="500" spans="2:28" ht="18" customHeight="1">
      <c r="B500" s="1208" t="s">
        <v>990</v>
      </c>
      <c r="C500" s="1210" t="s">
        <v>677</v>
      </c>
      <c r="D500" s="1210"/>
      <c r="E500" s="876"/>
      <c r="F500" s="788">
        <f>F494+F498</f>
        <v>0</v>
      </c>
      <c r="G500" s="832"/>
      <c r="H500" s="832"/>
      <c r="I500" s="832"/>
      <c r="J500" s="832"/>
      <c r="K500" s="832"/>
      <c r="L500" s="832"/>
      <c r="M500" s="832"/>
      <c r="N500" s="832"/>
      <c r="O500" s="832"/>
      <c r="P500" s="832"/>
      <c r="Q500" s="832"/>
      <c r="R500" s="832"/>
      <c r="S500" s="832"/>
      <c r="T500" s="832"/>
      <c r="U500" s="832"/>
      <c r="V500" s="832"/>
      <c r="W500" s="832"/>
      <c r="X500" s="832"/>
      <c r="Y500" s="832"/>
      <c r="Z500" s="832"/>
      <c r="AA500" s="832"/>
      <c r="AB500" s="832"/>
    </row>
    <row r="501" spans="2:28" ht="18" customHeight="1">
      <c r="B501" s="1209"/>
      <c r="C501" s="915" t="s">
        <v>977</v>
      </c>
      <c r="D501" s="164">
        <v>100</v>
      </c>
      <c r="E501" s="164"/>
      <c r="F501" s="788">
        <f>SUMPRODUCT(G501:AB501,G$521:AB$521)/1000</f>
        <v>0</v>
      </c>
      <c r="G501" s="940">
        <v>100</v>
      </c>
      <c r="H501" s="833"/>
      <c r="I501" s="833"/>
      <c r="J501" s="833"/>
      <c r="K501" s="833"/>
      <c r="L501" s="833"/>
      <c r="M501" s="833"/>
      <c r="N501" s="833"/>
      <c r="O501" s="833"/>
      <c r="P501" s="833"/>
      <c r="Q501" s="833"/>
      <c r="R501" s="833"/>
      <c r="S501" s="833"/>
      <c r="T501" s="833"/>
      <c r="U501" s="833"/>
      <c r="V501" s="833"/>
      <c r="W501" s="833"/>
      <c r="X501" s="833"/>
      <c r="Y501" s="833"/>
      <c r="Z501" s="833"/>
      <c r="AA501" s="833"/>
      <c r="AB501" s="833"/>
    </row>
    <row r="502" spans="2:28" ht="18" customHeight="1" hidden="1">
      <c r="B502" s="1209"/>
      <c r="C502" s="915"/>
      <c r="D502" s="164"/>
      <c r="E502" s="164"/>
      <c r="F502" s="788"/>
      <c r="G502" s="833"/>
      <c r="H502" s="833"/>
      <c r="I502" s="833"/>
      <c r="J502" s="833"/>
      <c r="K502" s="833"/>
      <c r="L502" s="833"/>
      <c r="M502" s="833"/>
      <c r="N502" s="833"/>
      <c r="O502" s="833"/>
      <c r="P502" s="833"/>
      <c r="Q502" s="833"/>
      <c r="R502" s="833"/>
      <c r="S502" s="833"/>
      <c r="T502" s="833"/>
      <c r="U502" s="833">
        <f>U501*$E$781</f>
        <v>0</v>
      </c>
      <c r="V502" s="833">
        <f>V501*$E$781</f>
        <v>0</v>
      </c>
      <c r="W502" s="833">
        <f>W501*$E$781</f>
        <v>0</v>
      </c>
      <c r="X502" s="833">
        <f>X501*$E$781</f>
        <v>0</v>
      </c>
      <c r="Y502" s="833">
        <f>Y501*$E$781</f>
        <v>0</v>
      </c>
      <c r="Z502" s="833"/>
      <c r="AA502" s="833"/>
      <c r="AB502" s="833">
        <f>AB501*$E$781</f>
        <v>0</v>
      </c>
    </row>
    <row r="503" spans="2:28" ht="18" customHeight="1">
      <c r="B503" s="1209"/>
      <c r="C503" s="914" t="s">
        <v>996</v>
      </c>
      <c r="D503" s="164">
        <v>120</v>
      </c>
      <c r="E503" s="164"/>
      <c r="F503" s="788">
        <f>SUMPRODUCT(G503:AB503,G$521:AB$521)/1000</f>
        <v>0</v>
      </c>
      <c r="G503" s="833"/>
      <c r="H503" s="833">
        <v>1</v>
      </c>
      <c r="I503" s="833">
        <v>7.4</v>
      </c>
      <c r="J503" s="896">
        <v>150</v>
      </c>
      <c r="K503" s="833">
        <v>22</v>
      </c>
      <c r="L503" s="833"/>
      <c r="M503" s="833"/>
      <c r="N503" s="833"/>
      <c r="O503" s="833"/>
      <c r="P503" s="833">
        <v>5</v>
      </c>
      <c r="Q503" s="833">
        <v>18</v>
      </c>
      <c r="R503" s="833"/>
      <c r="S503" s="833"/>
      <c r="T503" s="833"/>
      <c r="U503" s="833"/>
      <c r="V503" s="833"/>
      <c r="W503" s="833"/>
      <c r="X503" s="833"/>
      <c r="Y503" s="833"/>
      <c r="Z503" s="833"/>
      <c r="AA503" s="833"/>
      <c r="AB503" s="833"/>
    </row>
    <row r="504" spans="2:28" ht="18" customHeight="1" hidden="1">
      <c r="B504" s="1209"/>
      <c r="C504" s="914"/>
      <c r="D504" s="164"/>
      <c r="E504" s="164"/>
      <c r="F504" s="788"/>
      <c r="G504" s="833">
        <f aca="true" t="shared" si="93" ref="G504:Y504">G503*$E$783</f>
        <v>0</v>
      </c>
      <c r="H504" s="833">
        <f t="shared" si="93"/>
        <v>0</v>
      </c>
      <c r="I504" s="833">
        <f t="shared" si="93"/>
        <v>0</v>
      </c>
      <c r="J504" s="833">
        <f t="shared" si="93"/>
        <v>0</v>
      </c>
      <c r="K504" s="833">
        <f t="shared" si="93"/>
        <v>0</v>
      </c>
      <c r="L504" s="833">
        <f t="shared" si="93"/>
        <v>0</v>
      </c>
      <c r="M504" s="833">
        <f t="shared" si="93"/>
        <v>0</v>
      </c>
      <c r="N504" s="833">
        <f t="shared" si="93"/>
        <v>0</v>
      </c>
      <c r="O504" s="833">
        <f t="shared" si="93"/>
        <v>0</v>
      </c>
      <c r="P504" s="833">
        <f t="shared" si="93"/>
        <v>0</v>
      </c>
      <c r="Q504" s="833">
        <f t="shared" si="93"/>
        <v>0</v>
      </c>
      <c r="R504" s="833">
        <f t="shared" si="93"/>
        <v>0</v>
      </c>
      <c r="S504" s="833">
        <f t="shared" si="93"/>
        <v>0</v>
      </c>
      <c r="T504" s="833">
        <f t="shared" si="93"/>
        <v>0</v>
      </c>
      <c r="U504" s="833">
        <f t="shared" si="93"/>
        <v>0</v>
      </c>
      <c r="V504" s="833">
        <f t="shared" si="93"/>
        <v>0</v>
      </c>
      <c r="W504" s="833">
        <f t="shared" si="93"/>
        <v>0</v>
      </c>
      <c r="X504" s="833">
        <f t="shared" si="93"/>
        <v>0</v>
      </c>
      <c r="Y504" s="833">
        <f t="shared" si="93"/>
        <v>0</v>
      </c>
      <c r="Z504" s="833"/>
      <c r="AA504" s="833"/>
      <c r="AB504" s="833">
        <f>AB503*$E$783</f>
        <v>0</v>
      </c>
    </row>
    <row r="505" spans="2:28" ht="18" customHeight="1">
      <c r="B505" s="1209"/>
      <c r="C505" s="915" t="s">
        <v>619</v>
      </c>
      <c r="D505" s="439">
        <v>180</v>
      </c>
      <c r="E505" s="439"/>
      <c r="F505" s="788">
        <f>SUMPRODUCT(G505:AB505,G$521:AB$521)/1000</f>
        <v>0</v>
      </c>
      <c r="G505" s="833"/>
      <c r="H505" s="833">
        <v>1</v>
      </c>
      <c r="I505" s="833">
        <v>7</v>
      </c>
      <c r="J505" s="833"/>
      <c r="K505" s="833">
        <v>29</v>
      </c>
      <c r="L505" s="833">
        <v>205</v>
      </c>
      <c r="M505" s="833"/>
      <c r="N505" s="833"/>
      <c r="O505" s="833"/>
      <c r="P505" s="833"/>
      <c r="Q505" s="833"/>
      <c r="R505" s="833"/>
      <c r="S505" s="833"/>
      <c r="T505" s="833"/>
      <c r="U505" s="833"/>
      <c r="V505" s="833"/>
      <c r="W505" s="833"/>
      <c r="X505" s="833"/>
      <c r="Y505" s="833"/>
      <c r="Z505" s="833"/>
      <c r="AA505" s="833"/>
      <c r="AB505" s="833"/>
    </row>
    <row r="506" spans="2:28" ht="18" customHeight="1" hidden="1">
      <c r="B506" s="1209"/>
      <c r="C506" s="915"/>
      <c r="D506" s="439"/>
      <c r="E506" s="439"/>
      <c r="F506" s="788"/>
      <c r="G506" s="833">
        <f>G505*$E$785</f>
        <v>0</v>
      </c>
      <c r="H506" s="833"/>
      <c r="I506" s="833"/>
      <c r="J506" s="833"/>
      <c r="K506" s="833"/>
      <c r="L506" s="833"/>
      <c r="M506" s="833"/>
      <c r="N506" s="833"/>
      <c r="O506" s="833"/>
      <c r="P506" s="833"/>
      <c r="Q506" s="833"/>
      <c r="R506" s="833"/>
      <c r="S506" s="833"/>
      <c r="T506" s="833"/>
      <c r="U506" s="833"/>
      <c r="V506" s="833"/>
      <c r="W506" s="833"/>
      <c r="X506" s="833">
        <f>X505*$E$785</f>
        <v>0</v>
      </c>
      <c r="Y506" s="833">
        <f>Y505*$E$785</f>
        <v>0</v>
      </c>
      <c r="Z506" s="833"/>
      <c r="AA506" s="833"/>
      <c r="AB506" s="833">
        <f>AB505*$E$785</f>
        <v>0</v>
      </c>
    </row>
    <row r="507" spans="2:28" ht="18" customHeight="1">
      <c r="B507" s="1209"/>
      <c r="C507" s="914" t="s">
        <v>697</v>
      </c>
      <c r="D507" s="164">
        <v>200</v>
      </c>
      <c r="E507" s="164"/>
      <c r="F507" s="788">
        <f>SUMPRODUCT(G507:AB507,G$521:AB$521)/1000</f>
        <v>0</v>
      </c>
      <c r="G507" s="833"/>
      <c r="H507" s="833"/>
      <c r="I507" s="833"/>
      <c r="J507" s="833"/>
      <c r="K507" s="833"/>
      <c r="L507" s="833"/>
      <c r="M507" s="833">
        <v>200</v>
      </c>
      <c r="N507" s="833"/>
      <c r="O507" s="833"/>
      <c r="P507" s="833"/>
      <c r="Q507" s="833"/>
      <c r="R507" s="833"/>
      <c r="S507" s="833"/>
      <c r="T507" s="833"/>
      <c r="U507" s="833"/>
      <c r="V507" s="833"/>
      <c r="W507" s="833"/>
      <c r="X507" s="833"/>
      <c r="Y507" s="833"/>
      <c r="Z507" s="833"/>
      <c r="AA507" s="833"/>
      <c r="AB507" s="833"/>
    </row>
    <row r="508" spans="2:28" ht="18" customHeight="1" hidden="1">
      <c r="B508" s="1209"/>
      <c r="C508" s="914"/>
      <c r="D508" s="164"/>
      <c r="E508" s="164"/>
      <c r="F508" s="788"/>
      <c r="G508" s="833">
        <f>G507*$E$787</f>
        <v>0</v>
      </c>
      <c r="H508" s="833"/>
      <c r="I508" s="833"/>
      <c r="J508" s="833"/>
      <c r="K508" s="833"/>
      <c r="L508" s="833"/>
      <c r="M508" s="833"/>
      <c r="N508" s="833"/>
      <c r="O508" s="833"/>
      <c r="P508" s="833"/>
      <c r="Q508" s="833"/>
      <c r="R508" s="833"/>
      <c r="S508" s="833"/>
      <c r="T508" s="833"/>
      <c r="U508" s="833"/>
      <c r="V508" s="833"/>
      <c r="W508" s="833"/>
      <c r="X508" s="833">
        <f>X507*$E$787</f>
        <v>0</v>
      </c>
      <c r="Y508" s="833">
        <f>Y507*$E$787</f>
        <v>0</v>
      </c>
      <c r="Z508" s="833"/>
      <c r="AA508" s="833"/>
      <c r="AB508" s="833">
        <f>AB507*$E$787</f>
        <v>0</v>
      </c>
    </row>
    <row r="509" spans="2:28" ht="20.25" customHeight="1">
      <c r="B509" s="1209"/>
      <c r="C509" s="915" t="s">
        <v>26</v>
      </c>
      <c r="D509" s="164">
        <v>20</v>
      </c>
      <c r="E509" s="164"/>
      <c r="F509" s="788">
        <f>SUMPRODUCT(G509:AB509,G$521:AB$521)/1000</f>
        <v>0</v>
      </c>
      <c r="G509" s="833"/>
      <c r="H509" s="833"/>
      <c r="I509" s="833"/>
      <c r="J509" s="833"/>
      <c r="K509" s="833"/>
      <c r="L509" s="833"/>
      <c r="M509" s="833"/>
      <c r="N509" s="833">
        <v>20</v>
      </c>
      <c r="O509" s="833"/>
      <c r="P509" s="833"/>
      <c r="Q509" s="833"/>
      <c r="R509" s="833"/>
      <c r="S509" s="833"/>
      <c r="T509" s="833"/>
      <c r="U509" s="833"/>
      <c r="V509" s="833"/>
      <c r="W509" s="833"/>
      <c r="X509" s="833"/>
      <c r="Y509" s="833"/>
      <c r="Z509" s="833"/>
      <c r="AA509" s="833"/>
      <c r="AB509" s="833"/>
    </row>
    <row r="510" spans="2:28" ht="14.25" customHeight="1" hidden="1">
      <c r="B510" s="1209"/>
      <c r="C510" s="915"/>
      <c r="D510" s="164"/>
      <c r="E510" s="164"/>
      <c r="F510" s="788"/>
      <c r="G510" s="833">
        <f>G509*$E$789</f>
        <v>0</v>
      </c>
      <c r="H510" s="833"/>
      <c r="I510" s="833"/>
      <c r="J510" s="833"/>
      <c r="K510" s="833"/>
      <c r="L510" s="833"/>
      <c r="M510" s="833"/>
      <c r="N510" s="833"/>
      <c r="O510" s="833"/>
      <c r="P510" s="833"/>
      <c r="Q510" s="833"/>
      <c r="R510" s="833"/>
      <c r="S510" s="833"/>
      <c r="T510" s="833"/>
      <c r="U510" s="833"/>
      <c r="V510" s="833"/>
      <c r="W510" s="833"/>
      <c r="X510" s="833">
        <f>X509*$E$789</f>
        <v>0</v>
      </c>
      <c r="Y510" s="833">
        <f>Y509*$E$789</f>
        <v>0</v>
      </c>
      <c r="Z510" s="833"/>
      <c r="AA510" s="833"/>
      <c r="AB510" s="833">
        <f>AB509*$E$789</f>
        <v>0</v>
      </c>
    </row>
    <row r="511" spans="2:28" ht="19.5" customHeight="1">
      <c r="B511" s="1209"/>
      <c r="C511" s="915" t="s">
        <v>22</v>
      </c>
      <c r="D511" s="164">
        <v>20</v>
      </c>
      <c r="E511" s="164"/>
      <c r="F511" s="788">
        <f>SUMPRODUCT(G511:AB511,G$521:AB$521)/1000</f>
        <v>0</v>
      </c>
      <c r="G511" s="833"/>
      <c r="H511" s="833"/>
      <c r="I511" s="833"/>
      <c r="J511" s="833"/>
      <c r="K511" s="833"/>
      <c r="L511" s="833"/>
      <c r="M511" s="833"/>
      <c r="N511" s="833"/>
      <c r="O511" s="833">
        <v>20</v>
      </c>
      <c r="P511" s="833"/>
      <c r="Q511" s="833"/>
      <c r="R511" s="833"/>
      <c r="S511" s="833"/>
      <c r="T511" s="833"/>
      <c r="U511" s="833"/>
      <c r="V511" s="833"/>
      <c r="W511" s="833"/>
      <c r="X511" s="833"/>
      <c r="Y511" s="833"/>
      <c r="Z511" s="833"/>
      <c r="AA511" s="833"/>
      <c r="AB511" s="833"/>
    </row>
    <row r="512" spans="2:28" ht="14.25">
      <c r="B512" s="1209"/>
      <c r="C512" s="915"/>
      <c r="D512" s="164"/>
      <c r="E512" s="164"/>
      <c r="F512" s="788">
        <f>SUMPRODUCT(G512:AB512,G$521:AB$521)/1000</f>
        <v>0</v>
      </c>
      <c r="G512" s="833"/>
      <c r="H512" s="833"/>
      <c r="I512" s="833"/>
      <c r="J512" s="833"/>
      <c r="K512" s="833"/>
      <c r="L512" s="833"/>
      <c r="M512" s="833"/>
      <c r="N512" s="833"/>
      <c r="O512" s="833"/>
      <c r="P512" s="833"/>
      <c r="Q512" s="833"/>
      <c r="R512" s="833"/>
      <c r="S512" s="833"/>
      <c r="T512" s="833"/>
      <c r="U512" s="833"/>
      <c r="V512" s="833"/>
      <c r="W512" s="833"/>
      <c r="X512" s="833"/>
      <c r="Y512" s="833"/>
      <c r="Z512" s="833"/>
      <c r="AA512" s="833"/>
      <c r="AB512" s="833"/>
    </row>
    <row r="513" spans="2:28" ht="18" customHeight="1">
      <c r="B513" s="1209"/>
      <c r="C513" s="915"/>
      <c r="D513" s="164"/>
      <c r="E513" s="164"/>
      <c r="F513" s="788">
        <f>SUMPRODUCT(G513:AB513,G$521:AB$521)/1000</f>
        <v>0</v>
      </c>
      <c r="G513" s="833"/>
      <c r="H513" s="833"/>
      <c r="I513" s="833"/>
      <c r="J513" s="833"/>
      <c r="K513" s="833"/>
      <c r="L513" s="833"/>
      <c r="M513" s="833"/>
      <c r="N513" s="833"/>
      <c r="O513" s="833"/>
      <c r="P513" s="833"/>
      <c r="Q513" s="833"/>
      <c r="R513" s="833"/>
      <c r="S513" s="833"/>
      <c r="T513" s="833"/>
      <c r="U513" s="833"/>
      <c r="V513" s="833"/>
      <c r="W513" s="833"/>
      <c r="X513" s="833"/>
      <c r="Y513" s="833"/>
      <c r="Z513" s="833"/>
      <c r="AA513" s="833"/>
      <c r="AB513" s="833"/>
    </row>
    <row r="514" spans="2:28" ht="12.75" customHeight="1" hidden="1">
      <c r="B514" s="1209"/>
      <c r="C514" s="206"/>
      <c r="D514" s="164"/>
      <c r="E514" s="164"/>
      <c r="F514" s="788"/>
      <c r="G514" s="833">
        <f>G513*$E$794</f>
        <v>0</v>
      </c>
      <c r="H514" s="833"/>
      <c r="I514" s="833"/>
      <c r="J514" s="833"/>
      <c r="K514" s="833"/>
      <c r="L514" s="833"/>
      <c r="M514" s="833"/>
      <c r="N514" s="833"/>
      <c r="O514" s="833"/>
      <c r="P514" s="833"/>
      <c r="Q514" s="833"/>
      <c r="R514" s="833"/>
      <c r="S514" s="833"/>
      <c r="T514" s="833"/>
      <c r="U514" s="833"/>
      <c r="V514" s="833"/>
      <c r="W514" s="833"/>
      <c r="X514" s="833">
        <f>X513*$E$794</f>
        <v>0</v>
      </c>
      <c r="Y514" s="833">
        <f>Y513*$E$794</f>
        <v>0</v>
      </c>
      <c r="Z514" s="833"/>
      <c r="AA514" s="833"/>
      <c r="AB514" s="833">
        <f>AB513*$E$794</f>
        <v>0</v>
      </c>
    </row>
    <row r="515" spans="2:28" ht="18" customHeight="1">
      <c r="B515" s="1209"/>
      <c r="C515" s="893"/>
      <c r="D515" s="1211">
        <f>SUMPRODUCT(E501:E513,F501:F513)</f>
        <v>0</v>
      </c>
      <c r="E515" s="1211"/>
      <c r="F515" s="803">
        <f>F501+F503+F505+F507+F509+F513+F511+F512</f>
        <v>0</v>
      </c>
      <c r="G515" s="833"/>
      <c r="H515" s="833"/>
      <c r="I515" s="833"/>
      <c r="J515" s="833"/>
      <c r="K515" s="833"/>
      <c r="L515" s="833"/>
      <c r="M515" s="833"/>
      <c r="N515" s="833"/>
      <c r="O515" s="833"/>
      <c r="P515" s="833"/>
      <c r="Q515" s="833"/>
      <c r="R515" s="833"/>
      <c r="S515" s="833"/>
      <c r="T515" s="833"/>
      <c r="U515" s="833"/>
      <c r="V515" s="833"/>
      <c r="W515" s="833"/>
      <c r="X515" s="833"/>
      <c r="Y515" s="833"/>
      <c r="Z515" s="833"/>
      <c r="AA515" s="833"/>
      <c r="AB515" s="833"/>
    </row>
    <row r="516" spans="2:28" ht="28.5" customHeight="1">
      <c r="B516" s="1209"/>
      <c r="C516" s="914"/>
      <c r="D516" s="164"/>
      <c r="E516" s="164"/>
      <c r="F516" s="788">
        <f>SUMPRODUCT(G516:AB516,G$801:AB$801)/1000</f>
        <v>0</v>
      </c>
      <c r="G516" s="833"/>
      <c r="H516" s="833"/>
      <c r="I516" s="833"/>
      <c r="J516" s="833"/>
      <c r="K516" s="833"/>
      <c r="L516" s="833"/>
      <c r="M516" s="833"/>
      <c r="N516" s="833"/>
      <c r="O516" s="833"/>
      <c r="P516" s="833"/>
      <c r="Q516" s="833"/>
      <c r="R516" s="833"/>
      <c r="S516" s="833"/>
      <c r="T516" s="833"/>
      <c r="U516" s="833"/>
      <c r="V516" s="833"/>
      <c r="W516" s="833"/>
      <c r="X516" s="833"/>
      <c r="Y516" s="833"/>
      <c r="Z516" s="833"/>
      <c r="AA516" s="833"/>
      <c r="AB516" s="833"/>
    </row>
    <row r="517" spans="2:28" ht="24" customHeight="1">
      <c r="B517" s="1209"/>
      <c r="C517" s="915"/>
      <c r="D517" s="164"/>
      <c r="E517" s="164"/>
      <c r="F517" s="788">
        <f>SUMPRODUCT(G517:AB517,G$801:AB$801)/1000</f>
        <v>0</v>
      </c>
      <c r="G517" s="833"/>
      <c r="H517" s="833"/>
      <c r="I517" s="833"/>
      <c r="J517" s="833"/>
      <c r="K517" s="833"/>
      <c r="L517" s="833"/>
      <c r="M517" s="833"/>
      <c r="N517" s="833"/>
      <c r="O517" s="833"/>
      <c r="P517" s="833"/>
      <c r="Q517" s="833"/>
      <c r="R517" s="833"/>
      <c r="S517" s="833"/>
      <c r="T517" s="833"/>
      <c r="U517" s="833"/>
      <c r="V517" s="833"/>
      <c r="W517" s="833"/>
      <c r="X517" s="833"/>
      <c r="Y517" s="833"/>
      <c r="Z517" s="833"/>
      <c r="AA517" s="833"/>
      <c r="AB517" s="833"/>
    </row>
    <row r="518" spans="2:28" ht="18" customHeight="1" hidden="1">
      <c r="B518" s="1206" t="s">
        <v>189</v>
      </c>
      <c r="C518" s="1207"/>
      <c r="D518" s="794"/>
      <c r="E518" s="794"/>
      <c r="F518" s="803">
        <f>SUM(F501:F517)</f>
        <v>0</v>
      </c>
      <c r="G518" s="833">
        <f>G501+G503+G505+G507+G509+G513+G515+G516+G517</f>
        <v>100</v>
      </c>
      <c r="H518" s="833">
        <f aca="true" t="shared" si="94" ref="H518:Y518">H501+H503+H505+H507+H509+H513+H515+H516+H517</f>
        <v>2</v>
      </c>
      <c r="I518" s="833">
        <f t="shared" si="94"/>
        <v>14.4</v>
      </c>
      <c r="J518" s="833">
        <f t="shared" si="94"/>
        <v>150</v>
      </c>
      <c r="K518" s="833">
        <f t="shared" si="94"/>
        <v>51</v>
      </c>
      <c r="L518" s="833">
        <f t="shared" si="94"/>
        <v>205</v>
      </c>
      <c r="M518" s="833">
        <f t="shared" si="94"/>
        <v>200</v>
      </c>
      <c r="N518" s="833">
        <f t="shared" si="94"/>
        <v>20</v>
      </c>
      <c r="O518" s="833">
        <f t="shared" si="94"/>
        <v>0</v>
      </c>
      <c r="P518" s="833">
        <f t="shared" si="94"/>
        <v>5</v>
      </c>
      <c r="Q518" s="833">
        <f t="shared" si="94"/>
        <v>18</v>
      </c>
      <c r="R518" s="833">
        <f t="shared" si="94"/>
        <v>0</v>
      </c>
      <c r="S518" s="833">
        <f t="shared" si="94"/>
        <v>0</v>
      </c>
      <c r="T518" s="833">
        <f t="shared" si="94"/>
        <v>0</v>
      </c>
      <c r="U518" s="833">
        <f t="shared" si="94"/>
        <v>0</v>
      </c>
      <c r="V518" s="833">
        <f t="shared" si="94"/>
        <v>0</v>
      </c>
      <c r="W518" s="833">
        <f t="shared" si="94"/>
        <v>0</v>
      </c>
      <c r="X518" s="833">
        <f t="shared" si="94"/>
        <v>0</v>
      </c>
      <c r="Y518" s="833">
        <f t="shared" si="94"/>
        <v>0</v>
      </c>
      <c r="Z518" s="833"/>
      <c r="AA518" s="833"/>
      <c r="AB518" s="833">
        <f>AB501+AB503+AB505+AB507+AB509+AB513+AB515+AB516+AB517</f>
        <v>0</v>
      </c>
    </row>
    <row r="519" spans="2:28" s="860" customFormat="1" ht="18" customHeight="1">
      <c r="B519" s="1196" t="s">
        <v>806</v>
      </c>
      <c r="C519" s="1197"/>
      <c r="D519" s="1198">
        <f>E516*F516+E517*F517</f>
        <v>0</v>
      </c>
      <c r="E519" s="1199"/>
      <c r="F519" s="803">
        <f>F516+F517</f>
        <v>0</v>
      </c>
      <c r="G519" s="880">
        <f>SUMPRODUCT(G501:G517,$E$501:$E$517)/1000</f>
        <v>0</v>
      </c>
      <c r="H519" s="880">
        <f aca="true" t="shared" si="95" ref="H519:AB519">SUMPRODUCT(H501:H517,$E$501:$E$517)/1000</f>
        <v>0</v>
      </c>
      <c r="I519" s="880">
        <f t="shared" si="95"/>
        <v>0</v>
      </c>
      <c r="J519" s="880">
        <f t="shared" si="95"/>
        <v>0</v>
      </c>
      <c r="K519" s="880">
        <f t="shared" si="95"/>
        <v>0</v>
      </c>
      <c r="L519" s="880">
        <f t="shared" si="95"/>
        <v>0</v>
      </c>
      <c r="M519" s="880">
        <f t="shared" si="95"/>
        <v>0</v>
      </c>
      <c r="N519" s="880">
        <f t="shared" si="95"/>
        <v>0</v>
      </c>
      <c r="O519" s="880">
        <f t="shared" si="95"/>
        <v>0</v>
      </c>
      <c r="P519" s="880">
        <f t="shared" si="95"/>
        <v>0</v>
      </c>
      <c r="Q519" s="880">
        <f t="shared" si="95"/>
        <v>0</v>
      </c>
      <c r="R519" s="880">
        <f t="shared" si="95"/>
        <v>0</v>
      </c>
      <c r="S519" s="880">
        <f t="shared" si="95"/>
        <v>0</v>
      </c>
      <c r="T519" s="880">
        <f t="shared" si="95"/>
        <v>0</v>
      </c>
      <c r="U519" s="880">
        <f t="shared" si="95"/>
        <v>0</v>
      </c>
      <c r="V519" s="880">
        <f t="shared" si="95"/>
        <v>0</v>
      </c>
      <c r="W519" s="880">
        <f t="shared" si="95"/>
        <v>0</v>
      </c>
      <c r="X519" s="880">
        <f t="shared" si="95"/>
        <v>0</v>
      </c>
      <c r="Y519" s="880">
        <f t="shared" si="95"/>
        <v>0</v>
      </c>
      <c r="Z519" s="880">
        <f t="shared" si="95"/>
        <v>0</v>
      </c>
      <c r="AA519" s="880">
        <f t="shared" si="95"/>
        <v>0</v>
      </c>
      <c r="AB519" s="880">
        <f t="shared" si="95"/>
        <v>0</v>
      </c>
    </row>
    <row r="520" spans="2:28" s="860" customFormat="1" ht="18" customHeight="1">
      <c r="B520" s="1196" t="s">
        <v>807</v>
      </c>
      <c r="C520" s="1197"/>
      <c r="D520" s="852"/>
      <c r="E520" s="852"/>
      <c r="F520" s="803">
        <f>F515+F519</f>
        <v>0</v>
      </c>
      <c r="G520" s="880">
        <f>G519+G498</f>
        <v>0</v>
      </c>
      <c r="H520" s="880">
        <f aca="true" t="shared" si="96" ref="H520:AB520">H519+H498</f>
        <v>0</v>
      </c>
      <c r="I520" s="880">
        <f t="shared" si="96"/>
        <v>0</v>
      </c>
      <c r="J520" s="880">
        <f t="shared" si="96"/>
        <v>0</v>
      </c>
      <c r="K520" s="880">
        <f t="shared" si="96"/>
        <v>0</v>
      </c>
      <c r="L520" s="880">
        <f t="shared" si="96"/>
        <v>0</v>
      </c>
      <c r="M520" s="880">
        <f t="shared" si="96"/>
        <v>0</v>
      </c>
      <c r="N520" s="880">
        <f t="shared" si="96"/>
        <v>0</v>
      </c>
      <c r="O520" s="880">
        <f t="shared" si="96"/>
        <v>0</v>
      </c>
      <c r="P520" s="880">
        <f t="shared" si="96"/>
        <v>0</v>
      </c>
      <c r="Q520" s="880">
        <f t="shared" si="96"/>
        <v>0</v>
      </c>
      <c r="R520" s="880">
        <f t="shared" si="96"/>
        <v>0</v>
      </c>
      <c r="S520" s="880">
        <f t="shared" si="96"/>
        <v>0</v>
      </c>
      <c r="T520" s="880">
        <f t="shared" si="96"/>
        <v>0</v>
      </c>
      <c r="U520" s="880">
        <f t="shared" si="96"/>
        <v>0</v>
      </c>
      <c r="V520" s="880">
        <f t="shared" si="96"/>
        <v>0</v>
      </c>
      <c r="W520" s="880">
        <f t="shared" si="96"/>
        <v>0</v>
      </c>
      <c r="X520" s="880">
        <f t="shared" si="96"/>
        <v>0</v>
      </c>
      <c r="Y520" s="880">
        <f t="shared" si="96"/>
        <v>0</v>
      </c>
      <c r="Z520" s="880">
        <f t="shared" si="96"/>
        <v>0</v>
      </c>
      <c r="AA520" s="880">
        <f t="shared" si="96"/>
        <v>0</v>
      </c>
      <c r="AB520" s="880">
        <f t="shared" si="96"/>
        <v>0</v>
      </c>
    </row>
    <row r="521" spans="2:28" s="860" customFormat="1" ht="51" customHeight="1">
      <c r="B521" s="1200" t="s">
        <v>267</v>
      </c>
      <c r="C521" s="1201"/>
      <c r="D521" s="852"/>
      <c r="E521" s="852"/>
      <c r="F521" s="855"/>
      <c r="G521" s="856"/>
      <c r="H521" s="856"/>
      <c r="I521" s="856"/>
      <c r="J521" s="856"/>
      <c r="K521" s="856"/>
      <c r="L521" s="856"/>
      <c r="M521" s="856"/>
      <c r="N521" s="856"/>
      <c r="O521" s="856"/>
      <c r="P521" s="856"/>
      <c r="Q521" s="856"/>
      <c r="R521" s="856"/>
      <c r="S521" s="856"/>
      <c r="T521" s="856"/>
      <c r="U521" s="856"/>
      <c r="V521" s="856"/>
      <c r="W521" s="856"/>
      <c r="X521" s="856"/>
      <c r="Y521" s="856"/>
      <c r="Z521" s="856"/>
      <c r="AA521" s="856"/>
      <c r="AB521" s="856"/>
    </row>
    <row r="522" spans="2:29" s="860" customFormat="1" ht="53.25" customHeight="1">
      <c r="B522" s="1200" t="s">
        <v>808</v>
      </c>
      <c r="C522" s="1201"/>
      <c r="D522" s="852"/>
      <c r="E522" s="852"/>
      <c r="F522" s="883">
        <f>SUM(G522:AB522)</f>
        <v>0</v>
      </c>
      <c r="G522" s="883">
        <f aca="true" t="shared" si="97" ref="G522:M522">G520*G521</f>
        <v>0</v>
      </c>
      <c r="H522" s="883">
        <f t="shared" si="97"/>
        <v>0</v>
      </c>
      <c r="I522" s="883">
        <f t="shared" si="97"/>
        <v>0</v>
      </c>
      <c r="J522" s="883">
        <f t="shared" si="97"/>
        <v>0</v>
      </c>
      <c r="K522" s="883">
        <f t="shared" si="97"/>
        <v>0</v>
      </c>
      <c r="L522" s="883">
        <f t="shared" si="97"/>
        <v>0</v>
      </c>
      <c r="M522" s="883">
        <f t="shared" si="97"/>
        <v>0</v>
      </c>
      <c r="N522" s="883">
        <f aca="true" t="shared" si="98" ref="N522:Y522">N520*N521</f>
        <v>0</v>
      </c>
      <c r="O522" s="883">
        <f t="shared" si="98"/>
        <v>0</v>
      </c>
      <c r="P522" s="883">
        <f t="shared" si="98"/>
        <v>0</v>
      </c>
      <c r="Q522" s="883">
        <f t="shared" si="98"/>
        <v>0</v>
      </c>
      <c r="R522" s="883">
        <f t="shared" si="98"/>
        <v>0</v>
      </c>
      <c r="S522" s="883">
        <f t="shared" si="98"/>
        <v>0</v>
      </c>
      <c r="T522" s="883">
        <f t="shared" si="98"/>
        <v>0</v>
      </c>
      <c r="U522" s="883">
        <f t="shared" si="98"/>
        <v>0</v>
      </c>
      <c r="V522" s="883">
        <f t="shared" si="98"/>
        <v>0</v>
      </c>
      <c r="W522" s="883">
        <f t="shared" si="98"/>
        <v>0</v>
      </c>
      <c r="X522" s="883">
        <f t="shared" si="98"/>
        <v>0</v>
      </c>
      <c r="Y522" s="883">
        <f t="shared" si="98"/>
        <v>0</v>
      </c>
      <c r="Z522" s="883"/>
      <c r="AA522" s="883"/>
      <c r="AB522" s="883">
        <f>AB520*AB521</f>
        <v>0</v>
      </c>
      <c r="AC522" s="858"/>
    </row>
    <row r="523" spans="2:28" ht="18" customHeight="1">
      <c r="B523" s="1202"/>
      <c r="C523" s="1203"/>
      <c r="D523" s="1203"/>
      <c r="E523" s="1203"/>
      <c r="F523" s="1203"/>
      <c r="G523" s="1203"/>
      <c r="H523" s="1203"/>
      <c r="I523" s="1203"/>
      <c r="J523" s="1203"/>
      <c r="K523" s="1203"/>
      <c r="L523" s="1203"/>
      <c r="M523" s="1203"/>
      <c r="N523" s="1203"/>
      <c r="O523" s="1203"/>
      <c r="P523" s="1203"/>
      <c r="Q523" s="1203"/>
      <c r="R523" s="1203"/>
      <c r="S523" s="1203"/>
      <c r="T523" s="1203"/>
      <c r="U523" s="1203"/>
      <c r="V523" s="1203"/>
      <c r="W523" s="1203"/>
      <c r="X523" s="1203"/>
      <c r="Y523" s="1203"/>
      <c r="Z523" s="1203"/>
      <c r="AA523" s="1203"/>
      <c r="AB523" s="1203"/>
    </row>
    <row r="524" spans="2:28" ht="20.25" customHeight="1" thickBot="1">
      <c r="B524" s="1212" t="s">
        <v>981</v>
      </c>
      <c r="C524" s="1213"/>
      <c r="D524" s="1213"/>
      <c r="E524" s="1213"/>
      <c r="F524" s="1213"/>
      <c r="G524" s="1213"/>
      <c r="H524" s="1213"/>
      <c r="I524" s="1213"/>
      <c r="J524" s="1213"/>
      <c r="K524" s="1213"/>
      <c r="L524" s="1213"/>
      <c r="M524" s="1213"/>
      <c r="N524" s="1213"/>
      <c r="O524" s="1213"/>
      <c r="P524" s="1213"/>
      <c r="Q524" s="1213"/>
      <c r="R524" s="1213"/>
      <c r="S524" s="1213"/>
      <c r="T524" s="1213"/>
      <c r="U524" s="1213"/>
      <c r="V524" s="1213"/>
      <c r="W524" s="1213"/>
      <c r="X524" s="1213"/>
      <c r="Y524" s="1213"/>
      <c r="Z524" s="1213"/>
      <c r="AA524" s="1213"/>
      <c r="AB524" s="1213"/>
    </row>
    <row r="525" spans="2:28" ht="18" customHeight="1">
      <c r="B525" s="1214" t="s">
        <v>166</v>
      </c>
      <c r="C525" s="1215"/>
      <c r="D525" s="1218" t="s">
        <v>167</v>
      </c>
      <c r="E525" s="1220" t="s">
        <v>814</v>
      </c>
      <c r="F525" s="1222" t="s">
        <v>168</v>
      </c>
      <c r="G525" s="1224" t="s">
        <v>169</v>
      </c>
      <c r="H525" s="1225"/>
      <c r="I525" s="1225"/>
      <c r="J525" s="1225"/>
      <c r="K525" s="1225"/>
      <c r="L525" s="1225"/>
      <c r="M525" s="1225"/>
      <c r="N525" s="1225"/>
      <c r="O525" s="1225"/>
      <c r="P525" s="1225"/>
      <c r="Q525" s="1225"/>
      <c r="R525" s="1225"/>
      <c r="S525" s="1225"/>
      <c r="T525" s="1225"/>
      <c r="U525" s="1225"/>
      <c r="V525" s="1225"/>
      <c r="W525" s="1225"/>
      <c r="X525" s="1225"/>
      <c r="Y525" s="1225"/>
      <c r="Z525" s="1225"/>
      <c r="AA525" s="1225"/>
      <c r="AB525" s="1225"/>
    </row>
    <row r="526" spans="2:28" ht="82.5" customHeight="1">
      <c r="B526" s="1216"/>
      <c r="C526" s="1217"/>
      <c r="D526" s="1219"/>
      <c r="E526" s="1221"/>
      <c r="F526" s="1223"/>
      <c r="G526" s="898" t="s">
        <v>75</v>
      </c>
      <c r="H526" s="898" t="s">
        <v>200</v>
      </c>
      <c r="I526" s="898" t="s">
        <v>846</v>
      </c>
      <c r="J526" s="898" t="s">
        <v>1026</v>
      </c>
      <c r="K526" s="898" t="s">
        <v>537</v>
      </c>
      <c r="L526" s="899" t="s">
        <v>236</v>
      </c>
      <c r="M526" s="899" t="s">
        <v>77</v>
      </c>
      <c r="N526" s="900" t="s">
        <v>41</v>
      </c>
      <c r="O526" s="899" t="s">
        <v>22</v>
      </c>
      <c r="P526" s="899" t="s">
        <v>699</v>
      </c>
      <c r="Q526" s="899" t="s">
        <v>819</v>
      </c>
      <c r="R526" s="899" t="s">
        <v>37</v>
      </c>
      <c r="S526" s="899" t="s">
        <v>1043</v>
      </c>
      <c r="T526" s="928" t="s">
        <v>373</v>
      </c>
      <c r="U526" s="928" t="s">
        <v>360</v>
      </c>
      <c r="V526" s="928" t="s">
        <v>3</v>
      </c>
      <c r="W526" s="934"/>
      <c r="X526" s="928"/>
      <c r="Y526" s="934"/>
      <c r="AB526" s="864"/>
    </row>
    <row r="527" spans="2:28" ht="18" customHeight="1">
      <c r="B527" s="1226" t="s">
        <v>963</v>
      </c>
      <c r="C527" s="1229" t="s">
        <v>677</v>
      </c>
      <c r="D527" s="1230"/>
      <c r="E527" s="875"/>
      <c r="F527" s="788"/>
      <c r="G527" s="832"/>
      <c r="H527" s="832"/>
      <c r="I527" s="832"/>
      <c r="J527" s="832"/>
      <c r="K527" s="832"/>
      <c r="L527" s="832"/>
      <c r="M527" s="832"/>
      <c r="N527" s="832"/>
      <c r="O527" s="832"/>
      <c r="P527" s="832"/>
      <c r="Q527" s="832"/>
      <c r="R527" s="832"/>
      <c r="S527" s="832"/>
      <c r="T527" s="832"/>
      <c r="U527" s="832"/>
      <c r="V527" s="832"/>
      <c r="W527" s="832"/>
      <c r="X527" s="832"/>
      <c r="Y527" s="832"/>
      <c r="Z527" s="832"/>
      <c r="AA527" s="832"/>
      <c r="AB527" s="832"/>
    </row>
    <row r="528" spans="2:28" ht="18" customHeight="1">
      <c r="B528" s="1227"/>
      <c r="C528" s="915" t="s">
        <v>197</v>
      </c>
      <c r="D528" s="943" t="s">
        <v>1042</v>
      </c>
      <c r="E528" s="164"/>
      <c r="F528" s="788">
        <f>SUMPRODUCT(G528:AB528,G561:AB$561)/1000</f>
        <v>0</v>
      </c>
      <c r="G528" s="833"/>
      <c r="H528" s="833"/>
      <c r="I528" s="833">
        <v>5</v>
      </c>
      <c r="J528" s="833"/>
      <c r="K528" s="833"/>
      <c r="L528" s="833"/>
      <c r="M528" s="833"/>
      <c r="N528" s="833"/>
      <c r="O528" s="833"/>
      <c r="P528" s="833"/>
      <c r="Q528" s="833"/>
      <c r="R528" s="833"/>
      <c r="S528" s="833"/>
      <c r="T528" s="833">
        <v>20</v>
      </c>
      <c r="U528" s="833"/>
      <c r="V528" s="833"/>
      <c r="W528" s="833"/>
      <c r="X528" s="833"/>
      <c r="Y528" s="833"/>
      <c r="Z528" s="833"/>
      <c r="AA528" s="833"/>
      <c r="AB528" s="833"/>
    </row>
    <row r="529" spans="2:28" ht="27.75" customHeight="1">
      <c r="B529" s="1227"/>
      <c r="C529" s="914" t="s">
        <v>997</v>
      </c>
      <c r="D529" s="164" t="s">
        <v>1023</v>
      </c>
      <c r="E529" s="164"/>
      <c r="F529" s="788">
        <f>SUMPRODUCT(G529:AB529,G$561:AB$561)/1000</f>
        <v>0</v>
      </c>
      <c r="G529" s="940">
        <v>143</v>
      </c>
      <c r="H529" s="833">
        <v>11</v>
      </c>
      <c r="I529" s="833">
        <v>8.5</v>
      </c>
      <c r="J529" s="896">
        <v>8</v>
      </c>
      <c r="K529" s="833">
        <v>18.5</v>
      </c>
      <c r="L529" s="833">
        <v>0.01</v>
      </c>
      <c r="M529" s="833">
        <v>5</v>
      </c>
      <c r="N529" s="833">
        <v>5</v>
      </c>
      <c r="O529" s="833"/>
      <c r="P529" s="833"/>
      <c r="Q529" s="833"/>
      <c r="R529" s="833">
        <v>15</v>
      </c>
      <c r="S529" s="833">
        <v>20.2</v>
      </c>
      <c r="T529" s="833"/>
      <c r="U529" s="833"/>
      <c r="V529" s="833"/>
      <c r="W529" s="833"/>
      <c r="X529" s="833"/>
      <c r="Y529" s="833"/>
      <c r="Z529" s="833"/>
      <c r="AA529" s="833"/>
      <c r="AB529" s="833"/>
    </row>
    <row r="530" spans="2:28" ht="18" customHeight="1">
      <c r="B530" s="1227"/>
      <c r="C530" s="915" t="s">
        <v>151</v>
      </c>
      <c r="D530" s="439">
        <v>200</v>
      </c>
      <c r="E530" s="439"/>
      <c r="F530" s="788">
        <f>SUMPRODUCT(G530:AB530,G$561:AB$561)/1000</f>
        <v>0</v>
      </c>
      <c r="G530" s="833"/>
      <c r="H530" s="833"/>
      <c r="I530" s="833"/>
      <c r="J530" s="833"/>
      <c r="K530" s="833"/>
      <c r="L530" s="833"/>
      <c r="M530" s="833"/>
      <c r="N530" s="833"/>
      <c r="O530" s="833"/>
      <c r="P530" s="833"/>
      <c r="Q530" s="833">
        <v>1</v>
      </c>
      <c r="R530" s="833">
        <v>15</v>
      </c>
      <c r="S530" s="833"/>
      <c r="T530" s="833"/>
      <c r="U530" s="833"/>
      <c r="V530" s="833"/>
      <c r="W530" s="833"/>
      <c r="X530" s="833"/>
      <c r="Y530" s="833"/>
      <c r="Z530" s="833"/>
      <c r="AA530" s="833"/>
      <c r="AB530" s="833"/>
    </row>
    <row r="531" spans="2:28" ht="18" customHeight="1">
      <c r="B531" s="1227"/>
      <c r="C531" s="914" t="s">
        <v>998</v>
      </c>
      <c r="D531" s="164">
        <v>125</v>
      </c>
      <c r="E531" s="164"/>
      <c r="F531" s="788">
        <f>SUMPRODUCT(G531:AB531,G$561:AB$561)/1000</f>
        <v>0</v>
      </c>
      <c r="G531" s="833"/>
      <c r="H531" s="833"/>
      <c r="I531" s="833"/>
      <c r="J531" s="833"/>
      <c r="K531" s="833"/>
      <c r="L531" s="833"/>
      <c r="M531" s="833"/>
      <c r="N531" s="833"/>
      <c r="O531" s="833"/>
      <c r="P531" s="833">
        <v>125</v>
      </c>
      <c r="Q531" s="833"/>
      <c r="R531" s="833"/>
      <c r="S531" s="833"/>
      <c r="T531" s="833"/>
      <c r="U531" s="833"/>
      <c r="V531" s="833"/>
      <c r="W531" s="833"/>
      <c r="X531" s="833"/>
      <c r="Y531" s="833"/>
      <c r="Z531" s="833"/>
      <c r="AA531" s="833"/>
      <c r="AB531" s="833"/>
    </row>
    <row r="532" spans="2:28" ht="18" customHeight="1">
      <c r="B532" s="1227"/>
      <c r="C532" s="915" t="s">
        <v>22</v>
      </c>
      <c r="D532" s="164">
        <v>20</v>
      </c>
      <c r="E532" s="164"/>
      <c r="F532" s="788">
        <f>SUMPRODUCT(G532:AB532,G$561:AB$561)/1000</f>
        <v>0</v>
      </c>
      <c r="G532" s="833"/>
      <c r="H532" s="833"/>
      <c r="I532" s="833"/>
      <c r="J532" s="833"/>
      <c r="K532" s="833"/>
      <c r="L532" s="833"/>
      <c r="M532" s="833"/>
      <c r="N532" s="833"/>
      <c r="O532" s="833">
        <v>20</v>
      </c>
      <c r="P532" s="833"/>
      <c r="Q532" s="833"/>
      <c r="R532" s="833"/>
      <c r="S532" s="833"/>
      <c r="T532" s="833"/>
      <c r="U532" s="833"/>
      <c r="V532" s="833"/>
      <c r="W532" s="833"/>
      <c r="X532" s="833"/>
      <c r="Y532" s="833"/>
      <c r="Z532" s="833"/>
      <c r="AA532" s="833"/>
      <c r="AB532" s="833"/>
    </row>
    <row r="533" spans="2:28" ht="20.25" customHeight="1">
      <c r="B533" s="1227"/>
      <c r="C533" s="915"/>
      <c r="D533" s="164"/>
      <c r="E533" s="164"/>
      <c r="F533" s="788">
        <f>SUMPRODUCT(G533:AB533,G$561:AB$561)/1000</f>
        <v>0</v>
      </c>
      <c r="G533" s="833"/>
      <c r="H533" s="833"/>
      <c r="I533" s="833"/>
      <c r="J533" s="833"/>
      <c r="K533" s="833"/>
      <c r="L533" s="833"/>
      <c r="M533" s="833"/>
      <c r="N533" s="833"/>
      <c r="O533" s="833"/>
      <c r="P533" s="833"/>
      <c r="Q533" s="833"/>
      <c r="R533" s="833"/>
      <c r="S533" s="833"/>
      <c r="T533" s="833"/>
      <c r="U533" s="833"/>
      <c r="V533" s="833"/>
      <c r="W533" s="833"/>
      <c r="X533" s="833"/>
      <c r="Y533" s="833"/>
      <c r="Z533" s="833"/>
      <c r="AA533" s="833"/>
      <c r="AB533" s="833"/>
    </row>
    <row r="534" spans="2:28" ht="35.25" customHeight="1">
      <c r="B534" s="1227"/>
      <c r="C534" s="893"/>
      <c r="D534" s="1231">
        <f>SUMPRODUCT(E528:E533,F528:F533)</f>
        <v>0</v>
      </c>
      <c r="E534" s="1231"/>
      <c r="F534" s="803">
        <f>F528+F529+F530+F531+F532+F533</f>
        <v>0</v>
      </c>
      <c r="G534" s="833"/>
      <c r="H534" s="833"/>
      <c r="I534" s="833"/>
      <c r="J534" s="833"/>
      <c r="K534" s="833"/>
      <c r="L534" s="833"/>
      <c r="M534" s="833"/>
      <c r="N534" s="833"/>
      <c r="O534" s="833"/>
      <c r="P534" s="833"/>
      <c r="Q534" s="833"/>
      <c r="R534" s="833"/>
      <c r="S534" s="833"/>
      <c r="T534" s="833"/>
      <c r="U534" s="833"/>
      <c r="V534" s="833"/>
      <c r="W534" s="833"/>
      <c r="X534" s="833"/>
      <c r="Y534" s="833"/>
      <c r="Z534" s="833"/>
      <c r="AA534" s="833"/>
      <c r="AB534" s="833"/>
    </row>
    <row r="535" spans="2:28" ht="29.25" customHeight="1">
      <c r="B535" s="1227"/>
      <c r="C535" s="914"/>
      <c r="D535" s="164"/>
      <c r="E535" s="164"/>
      <c r="F535" s="788">
        <f>SUMPRODUCT(G535:AB535,G$801:AB$801)/1000</f>
        <v>0</v>
      </c>
      <c r="G535" s="833"/>
      <c r="H535" s="833"/>
      <c r="I535" s="833"/>
      <c r="J535" s="833"/>
      <c r="K535" s="833"/>
      <c r="L535" s="833"/>
      <c r="M535" s="833"/>
      <c r="N535" s="833"/>
      <c r="O535" s="833"/>
      <c r="P535" s="833"/>
      <c r="Q535" s="833"/>
      <c r="R535" s="833"/>
      <c r="S535" s="833"/>
      <c r="T535" s="833"/>
      <c r="U535" s="833"/>
      <c r="V535" s="833"/>
      <c r="W535" s="833"/>
      <c r="X535" s="833"/>
      <c r="Y535" s="833"/>
      <c r="Z535" s="833"/>
      <c r="AA535" s="833"/>
      <c r="AB535" s="833"/>
    </row>
    <row r="536" spans="2:28" ht="18" customHeight="1">
      <c r="B536" s="1227"/>
      <c r="C536" s="914"/>
      <c r="D536" s="165"/>
      <c r="E536" s="165"/>
      <c r="F536" s="788">
        <f>SUMPRODUCT(G536:AB536,G$801:AB$801)/1000</f>
        <v>0</v>
      </c>
      <c r="G536" s="833"/>
      <c r="H536" s="833"/>
      <c r="I536" s="833"/>
      <c r="J536" s="833"/>
      <c r="K536" s="833"/>
      <c r="L536" s="833"/>
      <c r="M536" s="833"/>
      <c r="N536" s="833"/>
      <c r="O536" s="833"/>
      <c r="P536" s="833"/>
      <c r="Q536" s="833"/>
      <c r="R536" s="833"/>
      <c r="S536" s="833"/>
      <c r="T536" s="833"/>
      <c r="U536" s="833"/>
      <c r="V536" s="833"/>
      <c r="W536" s="833"/>
      <c r="X536" s="833"/>
      <c r="Y536" s="833"/>
      <c r="Z536" s="833"/>
      <c r="AA536" s="833"/>
      <c r="AB536" s="833"/>
    </row>
    <row r="537" spans="2:28" ht="24" customHeight="1">
      <c r="B537" s="1227"/>
      <c r="C537" s="206"/>
      <c r="D537" s="164"/>
      <c r="E537" s="164"/>
      <c r="F537" s="788">
        <f>SUMPRODUCT(G537:AB537,G$801:AB$801)/1000</f>
        <v>0</v>
      </c>
      <c r="G537" s="887"/>
      <c r="H537" s="887"/>
      <c r="I537" s="887"/>
      <c r="J537" s="887"/>
      <c r="K537" s="887"/>
      <c r="L537" s="887"/>
      <c r="M537" s="887"/>
      <c r="N537" s="887"/>
      <c r="O537" s="887"/>
      <c r="P537" s="887"/>
      <c r="Q537" s="887"/>
      <c r="R537" s="887"/>
      <c r="S537" s="887"/>
      <c r="T537" s="887"/>
      <c r="U537" s="887"/>
      <c r="V537" s="887"/>
      <c r="W537" s="887"/>
      <c r="X537" s="887"/>
      <c r="Y537" s="887"/>
      <c r="Z537" s="887"/>
      <c r="AA537" s="887"/>
      <c r="AB537" s="887"/>
    </row>
    <row r="538" spans="2:28" ht="18" customHeight="1">
      <c r="B538" s="1228"/>
      <c r="C538" s="867" t="s">
        <v>815</v>
      </c>
      <c r="D538" s="1204">
        <f>E535*F535+E536*F536+E537*F537</f>
        <v>0</v>
      </c>
      <c r="E538" s="1205"/>
      <c r="F538" s="803">
        <f>F535+F536+F537</f>
        <v>0</v>
      </c>
      <c r="G538" s="920">
        <f>SUMPRODUCT(G528:G537,$E$528:$E$537)/1000</f>
        <v>0</v>
      </c>
      <c r="H538" s="920">
        <f aca="true" t="shared" si="99" ref="H538:AB538">SUMPRODUCT(H528:H537,$E$528:$E$537)/1000</f>
        <v>0</v>
      </c>
      <c r="I538" s="920">
        <f t="shared" si="99"/>
        <v>0</v>
      </c>
      <c r="J538" s="920">
        <f t="shared" si="99"/>
        <v>0</v>
      </c>
      <c r="K538" s="920">
        <f t="shared" si="99"/>
        <v>0</v>
      </c>
      <c r="L538" s="920">
        <f t="shared" si="99"/>
        <v>0</v>
      </c>
      <c r="M538" s="920">
        <f t="shared" si="99"/>
        <v>0</v>
      </c>
      <c r="N538" s="920">
        <f t="shared" si="99"/>
        <v>0</v>
      </c>
      <c r="O538" s="920">
        <f t="shared" si="99"/>
        <v>0</v>
      </c>
      <c r="P538" s="920">
        <f t="shared" si="99"/>
        <v>0</v>
      </c>
      <c r="Q538" s="920">
        <f t="shared" si="99"/>
        <v>0</v>
      </c>
      <c r="R538" s="920">
        <f t="shared" si="99"/>
        <v>0</v>
      </c>
      <c r="S538" s="920">
        <f t="shared" si="99"/>
        <v>0</v>
      </c>
      <c r="T538" s="920">
        <f t="shared" si="99"/>
        <v>0</v>
      </c>
      <c r="U538" s="920">
        <f t="shared" si="99"/>
        <v>0</v>
      </c>
      <c r="V538" s="920">
        <f t="shared" si="99"/>
        <v>0</v>
      </c>
      <c r="W538" s="920">
        <f t="shared" si="99"/>
        <v>0</v>
      </c>
      <c r="X538" s="920">
        <f t="shared" si="99"/>
        <v>0</v>
      </c>
      <c r="Y538" s="920">
        <f t="shared" si="99"/>
        <v>0</v>
      </c>
      <c r="Z538" s="920">
        <f t="shared" si="99"/>
        <v>0</v>
      </c>
      <c r="AA538" s="920">
        <f t="shared" si="99"/>
        <v>0</v>
      </c>
      <c r="AB538" s="920">
        <f t="shared" si="99"/>
        <v>0</v>
      </c>
    </row>
    <row r="539" spans="2:28" ht="24" customHeight="1" hidden="1">
      <c r="B539" s="1206" t="s">
        <v>186</v>
      </c>
      <c r="C539" s="1207"/>
      <c r="D539" s="794"/>
      <c r="E539" s="794"/>
      <c r="F539" s="803">
        <f aca="true" t="shared" si="100" ref="F539:Y539">SUM(F528:F538)</f>
        <v>0</v>
      </c>
      <c r="G539" s="832">
        <f t="shared" si="100"/>
        <v>143</v>
      </c>
      <c r="H539" s="832">
        <f t="shared" si="100"/>
        <v>11</v>
      </c>
      <c r="I539" s="832">
        <f t="shared" si="100"/>
        <v>13.5</v>
      </c>
      <c r="J539" s="832">
        <f t="shared" si="100"/>
        <v>8</v>
      </c>
      <c r="K539" s="832">
        <f t="shared" si="100"/>
        <v>18.5</v>
      </c>
      <c r="L539" s="832">
        <f t="shared" si="100"/>
        <v>0.01</v>
      </c>
      <c r="M539" s="832">
        <f t="shared" si="100"/>
        <v>5</v>
      </c>
      <c r="N539" s="832">
        <f t="shared" si="100"/>
        <v>5</v>
      </c>
      <c r="O539" s="832">
        <f t="shared" si="100"/>
        <v>20</v>
      </c>
      <c r="P539" s="832">
        <f t="shared" si="100"/>
        <v>125</v>
      </c>
      <c r="Q539" s="832">
        <f t="shared" si="100"/>
        <v>1</v>
      </c>
      <c r="R539" s="832">
        <f t="shared" si="100"/>
        <v>30</v>
      </c>
      <c r="S539" s="832">
        <f t="shared" si="100"/>
        <v>20.2</v>
      </c>
      <c r="T539" s="832">
        <f t="shared" si="100"/>
        <v>20</v>
      </c>
      <c r="U539" s="832">
        <f t="shared" si="100"/>
        <v>0</v>
      </c>
      <c r="V539" s="832">
        <f t="shared" si="100"/>
        <v>0</v>
      </c>
      <c r="W539" s="832">
        <f t="shared" si="100"/>
        <v>0</v>
      </c>
      <c r="X539" s="832">
        <f t="shared" si="100"/>
        <v>0</v>
      </c>
      <c r="Y539" s="832">
        <f t="shared" si="100"/>
        <v>0</v>
      </c>
      <c r="Z539" s="832"/>
      <c r="AA539" s="832"/>
      <c r="AB539" s="832">
        <f>SUM(AB528:AB538)</f>
        <v>0</v>
      </c>
    </row>
    <row r="540" spans="2:28" ht="18" customHeight="1">
      <c r="B540" s="1208" t="s">
        <v>990</v>
      </c>
      <c r="C540" s="1210" t="s">
        <v>677</v>
      </c>
      <c r="D540" s="1210"/>
      <c r="E540" s="876"/>
      <c r="F540" s="788">
        <f>F534+F538</f>
        <v>0</v>
      </c>
      <c r="G540" s="832"/>
      <c r="H540" s="832"/>
      <c r="I540" s="832"/>
      <c r="J540" s="832"/>
      <c r="K540" s="832"/>
      <c r="L540" s="832"/>
      <c r="M540" s="832"/>
      <c r="N540" s="832"/>
      <c r="O540" s="832"/>
      <c r="P540" s="832"/>
      <c r="Q540" s="832"/>
      <c r="R540" s="832"/>
      <c r="S540" s="832"/>
      <c r="T540" s="832"/>
      <c r="U540" s="832"/>
      <c r="V540" s="832"/>
      <c r="W540" s="832"/>
      <c r="X540" s="832"/>
      <c r="Y540" s="832"/>
      <c r="Z540" s="832"/>
      <c r="AA540" s="832"/>
      <c r="AB540" s="832"/>
    </row>
    <row r="541" spans="2:28" ht="18" customHeight="1">
      <c r="B541" s="1209"/>
      <c r="C541" s="915" t="s">
        <v>197</v>
      </c>
      <c r="D541" s="943" t="s">
        <v>1022</v>
      </c>
      <c r="E541" s="164"/>
      <c r="F541" s="788">
        <f>SUMPRODUCT(G541:AB541,G$561:AB$561)/1000</f>
        <v>0</v>
      </c>
      <c r="G541" s="833"/>
      <c r="H541" s="833"/>
      <c r="I541" s="833">
        <v>10</v>
      </c>
      <c r="J541" s="833"/>
      <c r="K541" s="833"/>
      <c r="L541" s="833"/>
      <c r="M541" s="833"/>
      <c r="N541" s="833"/>
      <c r="O541" s="833"/>
      <c r="P541" s="833"/>
      <c r="Q541" s="833"/>
      <c r="R541" s="833"/>
      <c r="S541" s="833"/>
      <c r="T541" s="833">
        <v>30</v>
      </c>
      <c r="U541" s="833"/>
      <c r="V541" s="833"/>
      <c r="W541" s="833"/>
      <c r="X541" s="833"/>
      <c r="Y541" s="833"/>
      <c r="Z541" s="833"/>
      <c r="AA541" s="833"/>
      <c r="AB541" s="833"/>
    </row>
    <row r="542" spans="2:28" ht="18" customHeight="1" hidden="1">
      <c r="B542" s="1209"/>
      <c r="C542" s="915"/>
      <c r="D542" s="164"/>
      <c r="E542" s="164"/>
      <c r="F542" s="788"/>
      <c r="G542" s="833"/>
      <c r="H542" s="833"/>
      <c r="I542" s="833"/>
      <c r="J542" s="833"/>
      <c r="K542" s="833"/>
      <c r="L542" s="833"/>
      <c r="M542" s="833"/>
      <c r="N542" s="833"/>
      <c r="O542" s="833"/>
      <c r="P542" s="833"/>
      <c r="Q542" s="833"/>
      <c r="R542" s="833"/>
      <c r="S542" s="833"/>
      <c r="T542" s="833"/>
      <c r="U542" s="833">
        <f>U541*$E$781</f>
        <v>0</v>
      </c>
      <c r="V542" s="833">
        <f>V541*$E$781</f>
        <v>0</v>
      </c>
      <c r="W542" s="833">
        <f>W541*$E$781</f>
        <v>0</v>
      </c>
      <c r="X542" s="833">
        <f>X541*$E$781</f>
        <v>0</v>
      </c>
      <c r="Y542" s="833">
        <f>Y541*$E$781</f>
        <v>0</v>
      </c>
      <c r="Z542" s="833"/>
      <c r="AA542" s="833"/>
      <c r="AB542" s="833">
        <f>AB541*$E$781</f>
        <v>0</v>
      </c>
    </row>
    <row r="543" spans="2:28" ht="26.25" customHeight="1">
      <c r="B543" s="1209"/>
      <c r="C543" s="914" t="s">
        <v>997</v>
      </c>
      <c r="D543" s="164" t="s">
        <v>760</v>
      </c>
      <c r="E543" s="164"/>
      <c r="F543" s="788">
        <f>SUMPRODUCT(G543:AB543,G$561:AB$561)/1000</f>
        <v>0</v>
      </c>
      <c r="G543" s="940">
        <v>158</v>
      </c>
      <c r="H543" s="833">
        <v>12</v>
      </c>
      <c r="I543" s="833">
        <v>10</v>
      </c>
      <c r="J543" s="896">
        <v>9</v>
      </c>
      <c r="K543" s="833">
        <v>20.5</v>
      </c>
      <c r="L543" s="833">
        <v>0.01</v>
      </c>
      <c r="M543" s="833">
        <v>6</v>
      </c>
      <c r="N543" s="833">
        <v>6</v>
      </c>
      <c r="O543" s="833"/>
      <c r="P543" s="833"/>
      <c r="Q543" s="833"/>
      <c r="R543" s="833">
        <v>16</v>
      </c>
      <c r="S543" s="833">
        <v>20.2</v>
      </c>
      <c r="T543" s="833"/>
      <c r="U543" s="833"/>
      <c r="V543" s="833"/>
      <c r="W543" s="833"/>
      <c r="X543" s="833"/>
      <c r="Y543" s="833"/>
      <c r="Z543" s="833"/>
      <c r="AA543" s="833"/>
      <c r="AB543" s="833"/>
    </row>
    <row r="544" spans="2:28" ht="18" customHeight="1" hidden="1">
      <c r="B544" s="1209"/>
      <c r="C544" s="914"/>
      <c r="D544" s="164"/>
      <c r="E544" s="164"/>
      <c r="F544" s="788"/>
      <c r="G544" s="833">
        <f aca="true" t="shared" si="101" ref="G544:Y544">G543*$E$783</f>
        <v>0</v>
      </c>
      <c r="H544" s="833">
        <f t="shared" si="101"/>
        <v>0</v>
      </c>
      <c r="I544" s="833">
        <f t="shared" si="101"/>
        <v>0</v>
      </c>
      <c r="J544" s="833">
        <f t="shared" si="101"/>
        <v>0</v>
      </c>
      <c r="K544" s="833">
        <f t="shared" si="101"/>
        <v>0</v>
      </c>
      <c r="L544" s="833">
        <f t="shared" si="101"/>
        <v>0</v>
      </c>
      <c r="M544" s="833">
        <f t="shared" si="101"/>
        <v>0</v>
      </c>
      <c r="N544" s="833">
        <f t="shared" si="101"/>
        <v>0</v>
      </c>
      <c r="O544" s="833">
        <f t="shared" si="101"/>
        <v>0</v>
      </c>
      <c r="P544" s="833">
        <f t="shared" si="101"/>
        <v>0</v>
      </c>
      <c r="Q544" s="833">
        <f t="shared" si="101"/>
        <v>0</v>
      </c>
      <c r="R544" s="833">
        <f t="shared" si="101"/>
        <v>0</v>
      </c>
      <c r="S544" s="833">
        <f t="shared" si="101"/>
        <v>0</v>
      </c>
      <c r="T544" s="833">
        <f t="shared" si="101"/>
        <v>0</v>
      </c>
      <c r="U544" s="833">
        <f t="shared" si="101"/>
        <v>0</v>
      </c>
      <c r="V544" s="833">
        <f t="shared" si="101"/>
        <v>0</v>
      </c>
      <c r="W544" s="833">
        <f t="shared" si="101"/>
        <v>0</v>
      </c>
      <c r="X544" s="833">
        <f t="shared" si="101"/>
        <v>0</v>
      </c>
      <c r="Y544" s="833">
        <f t="shared" si="101"/>
        <v>0</v>
      </c>
      <c r="Z544" s="833"/>
      <c r="AA544" s="833"/>
      <c r="AB544" s="833">
        <f>AB543*$E$783</f>
        <v>0</v>
      </c>
    </row>
    <row r="545" spans="2:28" ht="18" customHeight="1">
      <c r="B545" s="1209"/>
      <c r="C545" s="915" t="s">
        <v>151</v>
      </c>
      <c r="D545" s="439">
        <v>200</v>
      </c>
      <c r="E545" s="439"/>
      <c r="F545" s="788">
        <f>SUMPRODUCT(G545:AB545,G$561:AB$561)/1000</f>
        <v>0</v>
      </c>
      <c r="G545" s="833"/>
      <c r="H545" s="833"/>
      <c r="I545" s="833"/>
      <c r="J545" s="833"/>
      <c r="K545" s="833"/>
      <c r="L545" s="833"/>
      <c r="M545" s="833"/>
      <c r="N545" s="833"/>
      <c r="O545" s="833"/>
      <c r="P545" s="833"/>
      <c r="Q545" s="833">
        <v>2</v>
      </c>
      <c r="R545" s="833">
        <v>15</v>
      </c>
      <c r="S545" s="833"/>
      <c r="T545" s="833"/>
      <c r="U545" s="833"/>
      <c r="V545" s="833"/>
      <c r="W545" s="833"/>
      <c r="X545" s="833"/>
      <c r="Y545" s="833"/>
      <c r="Z545" s="833"/>
      <c r="AA545" s="833"/>
      <c r="AB545" s="833"/>
    </row>
    <row r="546" spans="2:28" ht="18" customHeight="1" hidden="1">
      <c r="B546" s="1209"/>
      <c r="C546" s="915"/>
      <c r="D546" s="439"/>
      <c r="E546" s="439"/>
      <c r="F546" s="788"/>
      <c r="G546" s="833">
        <f>G545*$E$785</f>
        <v>0</v>
      </c>
      <c r="H546" s="833"/>
      <c r="I546" s="833"/>
      <c r="J546" s="833"/>
      <c r="K546" s="833"/>
      <c r="L546" s="833"/>
      <c r="M546" s="833"/>
      <c r="N546" s="833"/>
      <c r="O546" s="833"/>
      <c r="P546" s="833"/>
      <c r="Q546" s="833"/>
      <c r="R546" s="833"/>
      <c r="S546" s="833"/>
      <c r="T546" s="833"/>
      <c r="U546" s="833"/>
      <c r="V546" s="833"/>
      <c r="W546" s="833"/>
      <c r="X546" s="833">
        <f>X545*$E$785</f>
        <v>0</v>
      </c>
      <c r="Y546" s="833">
        <f>Y545*$E$785</f>
        <v>0</v>
      </c>
      <c r="Z546" s="833"/>
      <c r="AA546" s="833"/>
      <c r="AB546" s="833">
        <f>AB545*$E$785</f>
        <v>0</v>
      </c>
    </row>
    <row r="547" spans="2:28" ht="18" customHeight="1">
      <c r="B547" s="1209"/>
      <c r="C547" s="914" t="s">
        <v>998</v>
      </c>
      <c r="D547" s="164">
        <v>125</v>
      </c>
      <c r="E547" s="164"/>
      <c r="F547" s="788">
        <f>SUMPRODUCT(G547:AB547,G$561:AB$561)/1000</f>
        <v>0</v>
      </c>
      <c r="G547" s="833"/>
      <c r="H547" s="833"/>
      <c r="I547" s="833"/>
      <c r="J547" s="833"/>
      <c r="K547" s="833"/>
      <c r="L547" s="833"/>
      <c r="M547" s="833"/>
      <c r="N547" s="833"/>
      <c r="O547" s="833"/>
      <c r="P547" s="833">
        <v>125</v>
      </c>
      <c r="Q547" s="833"/>
      <c r="R547" s="833"/>
      <c r="S547" s="833"/>
      <c r="T547" s="833"/>
      <c r="U547" s="833"/>
      <c r="V547" s="833"/>
      <c r="W547" s="833"/>
      <c r="X547" s="833"/>
      <c r="Y547" s="833"/>
      <c r="Z547" s="833"/>
      <c r="AA547" s="833"/>
      <c r="AB547" s="833"/>
    </row>
    <row r="548" spans="2:28" ht="18" customHeight="1" hidden="1">
      <c r="B548" s="1209"/>
      <c r="C548" s="914"/>
      <c r="D548" s="164"/>
      <c r="E548" s="164"/>
      <c r="F548" s="788"/>
      <c r="G548" s="833">
        <f>G547*$E$787</f>
        <v>0</v>
      </c>
      <c r="H548" s="833"/>
      <c r="I548" s="833"/>
      <c r="J548" s="833"/>
      <c r="K548" s="833"/>
      <c r="L548" s="833"/>
      <c r="M548" s="833"/>
      <c r="N548" s="833"/>
      <c r="O548" s="833"/>
      <c r="P548" s="833"/>
      <c r="Q548" s="833"/>
      <c r="R548" s="833"/>
      <c r="S548" s="833"/>
      <c r="T548" s="833"/>
      <c r="U548" s="833"/>
      <c r="V548" s="833"/>
      <c r="W548" s="833"/>
      <c r="X548" s="833">
        <f>X547*$E$787</f>
        <v>0</v>
      </c>
      <c r="Y548" s="833">
        <f>Y547*$E$787</f>
        <v>0</v>
      </c>
      <c r="Z548" s="833"/>
      <c r="AA548" s="833"/>
      <c r="AB548" s="833">
        <f>AB547*$E$787</f>
        <v>0</v>
      </c>
    </row>
    <row r="549" spans="2:28" ht="20.25" customHeight="1">
      <c r="B549" s="1209"/>
      <c r="C549" s="915" t="s">
        <v>22</v>
      </c>
      <c r="D549" s="164">
        <v>20</v>
      </c>
      <c r="E549" s="164"/>
      <c r="F549" s="788">
        <f>SUMPRODUCT(G549:AB549,G$561:AB$561)/1000</f>
        <v>0</v>
      </c>
      <c r="G549" s="833"/>
      <c r="H549" s="833"/>
      <c r="I549" s="833"/>
      <c r="J549" s="833"/>
      <c r="K549" s="833"/>
      <c r="L549" s="833"/>
      <c r="M549" s="833"/>
      <c r="N549" s="833"/>
      <c r="O549" s="833">
        <v>20</v>
      </c>
      <c r="P549" s="833"/>
      <c r="Q549" s="833"/>
      <c r="R549" s="833"/>
      <c r="S549" s="833"/>
      <c r="T549" s="833"/>
      <c r="U549" s="833"/>
      <c r="V549" s="833"/>
      <c r="W549" s="833"/>
      <c r="X549" s="833"/>
      <c r="Y549" s="833"/>
      <c r="Z549" s="833"/>
      <c r="AA549" s="833"/>
      <c r="AB549" s="833"/>
    </row>
    <row r="550" spans="2:28" ht="14.25" customHeight="1" hidden="1">
      <c r="B550" s="1209"/>
      <c r="C550" s="915"/>
      <c r="D550" s="164"/>
      <c r="E550" s="164"/>
      <c r="F550" s="788"/>
      <c r="G550" s="833">
        <f>G549*$E$789</f>
        <v>0</v>
      </c>
      <c r="H550" s="833"/>
      <c r="I550" s="833"/>
      <c r="J550" s="833"/>
      <c r="K550" s="833"/>
      <c r="L550" s="833"/>
      <c r="M550" s="833"/>
      <c r="N550" s="833"/>
      <c r="O550" s="833"/>
      <c r="P550" s="833"/>
      <c r="Q550" s="833"/>
      <c r="R550" s="833"/>
      <c r="S550" s="833"/>
      <c r="T550" s="833"/>
      <c r="U550" s="833"/>
      <c r="V550" s="833"/>
      <c r="W550" s="833"/>
      <c r="X550" s="833">
        <f>X549*$E$789</f>
        <v>0</v>
      </c>
      <c r="Y550" s="833">
        <f>Y549*$E$789</f>
        <v>0</v>
      </c>
      <c r="Z550" s="833"/>
      <c r="AA550" s="833"/>
      <c r="AB550" s="833">
        <f>AB549*$E$789</f>
        <v>0</v>
      </c>
    </row>
    <row r="551" spans="2:28" ht="19.5" customHeight="1">
      <c r="B551" s="1209"/>
      <c r="C551" s="915"/>
      <c r="D551" s="164"/>
      <c r="E551" s="164"/>
      <c r="F551" s="788">
        <f>SUMPRODUCT(G551:AB551,G$561:AB$561)/1000</f>
        <v>0</v>
      </c>
      <c r="G551" s="833"/>
      <c r="H551" s="833"/>
      <c r="I551" s="833"/>
      <c r="J551" s="833"/>
      <c r="K551" s="833"/>
      <c r="L551" s="833"/>
      <c r="M551" s="833"/>
      <c r="N551" s="833"/>
      <c r="O551" s="833"/>
      <c r="P551" s="833"/>
      <c r="Q551" s="833"/>
      <c r="R551" s="833"/>
      <c r="S551" s="833"/>
      <c r="T551" s="833"/>
      <c r="U551" s="833"/>
      <c r="V551" s="833"/>
      <c r="W551" s="833"/>
      <c r="X551" s="833"/>
      <c r="Y551" s="833"/>
      <c r="Z551" s="833"/>
      <c r="AA551" s="833"/>
      <c r="AB551" s="833"/>
    </row>
    <row r="552" spans="2:28" ht="14.25">
      <c r="B552" s="1209"/>
      <c r="C552" s="915"/>
      <c r="D552" s="164"/>
      <c r="E552" s="164"/>
      <c r="F552" s="788">
        <f>SUMPRODUCT(G552:AB552,G$801:AB$801)/1000</f>
        <v>0</v>
      </c>
      <c r="G552" s="833"/>
      <c r="H552" s="833"/>
      <c r="I552" s="833"/>
      <c r="J552" s="833"/>
      <c r="K552" s="833"/>
      <c r="L552" s="833"/>
      <c r="M552" s="833"/>
      <c r="N552" s="833"/>
      <c r="O552" s="833"/>
      <c r="P552" s="833"/>
      <c r="Q552" s="833"/>
      <c r="R552" s="833"/>
      <c r="S552" s="833"/>
      <c r="T552" s="833"/>
      <c r="U552" s="833"/>
      <c r="V552" s="833"/>
      <c r="W552" s="833"/>
      <c r="X552" s="833"/>
      <c r="Y552" s="833"/>
      <c r="Z552" s="833"/>
      <c r="AA552" s="833"/>
      <c r="AB552" s="833"/>
    </row>
    <row r="553" spans="2:28" ht="18" customHeight="1">
      <c r="B553" s="1209"/>
      <c r="C553" s="915"/>
      <c r="D553" s="164"/>
      <c r="E553" s="164"/>
      <c r="F553" s="788">
        <f>SUMPRODUCT(G553:AB553,G$801:AB$801)/1000</f>
        <v>0</v>
      </c>
      <c r="G553" s="833"/>
      <c r="H553" s="833"/>
      <c r="I553" s="833"/>
      <c r="J553" s="833"/>
      <c r="K553" s="833"/>
      <c r="L553" s="833"/>
      <c r="M553" s="833"/>
      <c r="N553" s="833"/>
      <c r="O553" s="833"/>
      <c r="P553" s="833"/>
      <c r="Q553" s="833"/>
      <c r="R553" s="833"/>
      <c r="S553" s="833"/>
      <c r="T553" s="833"/>
      <c r="U553" s="833"/>
      <c r="V553" s="833"/>
      <c r="W553" s="833"/>
      <c r="X553" s="833"/>
      <c r="Y553" s="833"/>
      <c r="Z553" s="833"/>
      <c r="AA553" s="833"/>
      <c r="AB553" s="833"/>
    </row>
    <row r="554" spans="2:28" ht="12.75" customHeight="1" hidden="1">
      <c r="B554" s="1209"/>
      <c r="C554" s="206"/>
      <c r="D554" s="164"/>
      <c r="E554" s="164"/>
      <c r="F554" s="788"/>
      <c r="G554" s="833">
        <f>G553*$E$794</f>
        <v>0</v>
      </c>
      <c r="H554" s="833"/>
      <c r="I554" s="833"/>
      <c r="J554" s="833"/>
      <c r="K554" s="833"/>
      <c r="L554" s="833"/>
      <c r="M554" s="833"/>
      <c r="N554" s="833"/>
      <c r="O554" s="833"/>
      <c r="P554" s="833"/>
      <c r="Q554" s="833"/>
      <c r="R554" s="833"/>
      <c r="S554" s="833"/>
      <c r="T554" s="833"/>
      <c r="U554" s="833"/>
      <c r="V554" s="833"/>
      <c r="W554" s="833"/>
      <c r="X554" s="833">
        <f>X553*$E$794</f>
        <v>0</v>
      </c>
      <c r="Y554" s="833">
        <f>Y553*$E$794</f>
        <v>0</v>
      </c>
      <c r="Z554" s="833"/>
      <c r="AA554" s="833"/>
      <c r="AB554" s="833">
        <f>AB553*$E$794</f>
        <v>0</v>
      </c>
    </row>
    <row r="555" spans="2:28" ht="18" customHeight="1">
      <c r="B555" s="1209"/>
      <c r="C555" s="893"/>
      <c r="D555" s="1211">
        <f>SUMPRODUCT(E541:E553,F541:F553)</f>
        <v>0</v>
      </c>
      <c r="E555" s="1211"/>
      <c r="F555" s="803">
        <f>F541+F543+F545+F547+F549+F553+F551+F552</f>
        <v>0</v>
      </c>
      <c r="G555" s="833"/>
      <c r="H555" s="833"/>
      <c r="I555" s="833"/>
      <c r="J555" s="833"/>
      <c r="K555" s="833"/>
      <c r="L555" s="833"/>
      <c r="M555" s="833"/>
      <c r="N555" s="833"/>
      <c r="O555" s="833"/>
      <c r="P555" s="833"/>
      <c r="Q555" s="833"/>
      <c r="R555" s="833"/>
      <c r="S555" s="833"/>
      <c r="T555" s="833"/>
      <c r="U555" s="833"/>
      <c r="V555" s="833"/>
      <c r="W555" s="833"/>
      <c r="X555" s="833"/>
      <c r="Y555" s="833"/>
      <c r="Z555" s="833"/>
      <c r="AA555" s="833"/>
      <c r="AB555" s="833"/>
    </row>
    <row r="556" spans="2:28" ht="28.5" customHeight="1">
      <c r="B556" s="1209"/>
      <c r="C556" s="914"/>
      <c r="D556" s="164"/>
      <c r="E556" s="164"/>
      <c r="F556" s="788">
        <f>SUMPRODUCT(G556:AB556,G$801:AB$801)/1000</f>
        <v>0</v>
      </c>
      <c r="G556" s="833"/>
      <c r="H556" s="833"/>
      <c r="I556" s="833"/>
      <c r="J556" s="833"/>
      <c r="K556" s="833"/>
      <c r="L556" s="833"/>
      <c r="M556" s="833"/>
      <c r="N556" s="833"/>
      <c r="O556" s="833"/>
      <c r="P556" s="833"/>
      <c r="Q556" s="833"/>
      <c r="R556" s="833"/>
      <c r="S556" s="833"/>
      <c r="T556" s="833"/>
      <c r="U556" s="833"/>
      <c r="V556" s="833"/>
      <c r="W556" s="833"/>
      <c r="X556" s="833"/>
      <c r="Y556" s="833"/>
      <c r="Z556" s="833"/>
      <c r="AA556" s="833"/>
      <c r="AB556" s="833"/>
    </row>
    <row r="557" spans="2:28" ht="24" customHeight="1">
      <c r="B557" s="1209"/>
      <c r="C557" s="915"/>
      <c r="D557" s="164"/>
      <c r="E557" s="164"/>
      <c r="F557" s="788">
        <f>SUMPRODUCT(G557:AB557,G$801:AB$801)/1000</f>
        <v>0</v>
      </c>
      <c r="G557" s="833"/>
      <c r="H557" s="833"/>
      <c r="I557" s="833"/>
      <c r="J557" s="833"/>
      <c r="K557" s="833"/>
      <c r="L557" s="833"/>
      <c r="M557" s="833"/>
      <c r="N557" s="833"/>
      <c r="O557" s="833"/>
      <c r="P557" s="833"/>
      <c r="Q557" s="833"/>
      <c r="R557" s="833"/>
      <c r="S557" s="833"/>
      <c r="T557" s="833"/>
      <c r="U557" s="833"/>
      <c r="V557" s="833"/>
      <c r="W557" s="833"/>
      <c r="X557" s="833"/>
      <c r="Y557" s="833"/>
      <c r="Z557" s="833"/>
      <c r="AA557" s="833"/>
      <c r="AB557" s="833"/>
    </row>
    <row r="558" spans="2:28" ht="18" customHeight="1" hidden="1">
      <c r="B558" s="1206" t="s">
        <v>189</v>
      </c>
      <c r="C558" s="1207"/>
      <c r="D558" s="794"/>
      <c r="E558" s="794"/>
      <c r="F558" s="803">
        <f>SUM(F541:F557)</f>
        <v>0</v>
      </c>
      <c r="G558" s="833">
        <f>G541+G543+G545+G547+G549+G553+G555+G556+G557</f>
        <v>158</v>
      </c>
      <c r="H558" s="833">
        <f aca="true" t="shared" si="102" ref="H558:Y558">H541+H543+H545+H547+H549+H553+H555+H556+H557</f>
        <v>12</v>
      </c>
      <c r="I558" s="833">
        <f t="shared" si="102"/>
        <v>20</v>
      </c>
      <c r="J558" s="833">
        <f t="shared" si="102"/>
        <v>9</v>
      </c>
      <c r="K558" s="833">
        <f t="shared" si="102"/>
        <v>20.5</v>
      </c>
      <c r="L558" s="833">
        <f t="shared" si="102"/>
        <v>0.01</v>
      </c>
      <c r="M558" s="833">
        <f t="shared" si="102"/>
        <v>6</v>
      </c>
      <c r="N558" s="833">
        <f t="shared" si="102"/>
        <v>6</v>
      </c>
      <c r="O558" s="833">
        <f t="shared" si="102"/>
        <v>20</v>
      </c>
      <c r="P558" s="833">
        <f t="shared" si="102"/>
        <v>125</v>
      </c>
      <c r="Q558" s="833">
        <f t="shared" si="102"/>
        <v>2</v>
      </c>
      <c r="R558" s="833">
        <f t="shared" si="102"/>
        <v>31</v>
      </c>
      <c r="S558" s="833">
        <f t="shared" si="102"/>
        <v>20.2</v>
      </c>
      <c r="T558" s="833">
        <f t="shared" si="102"/>
        <v>30</v>
      </c>
      <c r="U558" s="833">
        <f t="shared" si="102"/>
        <v>0</v>
      </c>
      <c r="V558" s="833">
        <f t="shared" si="102"/>
        <v>0</v>
      </c>
      <c r="W558" s="833">
        <f t="shared" si="102"/>
        <v>0</v>
      </c>
      <c r="X558" s="833">
        <f t="shared" si="102"/>
        <v>0</v>
      </c>
      <c r="Y558" s="833">
        <f t="shared" si="102"/>
        <v>0</v>
      </c>
      <c r="Z558" s="833"/>
      <c r="AA558" s="833"/>
      <c r="AB558" s="833">
        <f>AB541+AB543+AB545+AB547+AB549+AB553+AB555+AB556+AB557</f>
        <v>0</v>
      </c>
    </row>
    <row r="559" spans="2:28" s="860" customFormat="1" ht="18" customHeight="1">
      <c r="B559" s="1196" t="s">
        <v>806</v>
      </c>
      <c r="C559" s="1197"/>
      <c r="D559" s="1198">
        <f>E556*F556+E557*F557</f>
        <v>0</v>
      </c>
      <c r="E559" s="1199"/>
      <c r="F559" s="803">
        <f>F556+F557</f>
        <v>0</v>
      </c>
      <c r="G559" s="880">
        <f>SUMPRODUCT(G541:G557,$E$541:$E$557)/1000</f>
        <v>0</v>
      </c>
      <c r="H559" s="880">
        <f aca="true" t="shared" si="103" ref="H559:AB559">SUMPRODUCT(H541:H557,$E$541:$E$557)/1000</f>
        <v>0</v>
      </c>
      <c r="I559" s="880">
        <f t="shared" si="103"/>
        <v>0</v>
      </c>
      <c r="J559" s="880">
        <f t="shared" si="103"/>
        <v>0</v>
      </c>
      <c r="K559" s="880">
        <f t="shared" si="103"/>
        <v>0</v>
      </c>
      <c r="L559" s="880">
        <f t="shared" si="103"/>
        <v>0</v>
      </c>
      <c r="M559" s="880">
        <f t="shared" si="103"/>
        <v>0</v>
      </c>
      <c r="N559" s="880">
        <f t="shared" si="103"/>
        <v>0</v>
      </c>
      <c r="O559" s="880">
        <f t="shared" si="103"/>
        <v>0</v>
      </c>
      <c r="P559" s="880">
        <f t="shared" si="103"/>
        <v>0</v>
      </c>
      <c r="Q559" s="880">
        <f t="shared" si="103"/>
        <v>0</v>
      </c>
      <c r="R559" s="880">
        <f t="shared" si="103"/>
        <v>0</v>
      </c>
      <c r="S559" s="880">
        <f t="shared" si="103"/>
        <v>0</v>
      </c>
      <c r="T559" s="880">
        <f t="shared" si="103"/>
        <v>0</v>
      </c>
      <c r="U559" s="880">
        <f t="shared" si="103"/>
        <v>0</v>
      </c>
      <c r="V559" s="880">
        <f t="shared" si="103"/>
        <v>0</v>
      </c>
      <c r="W559" s="880">
        <f t="shared" si="103"/>
        <v>0</v>
      </c>
      <c r="X559" s="880">
        <f t="shared" si="103"/>
        <v>0</v>
      </c>
      <c r="Y559" s="880">
        <f t="shared" si="103"/>
        <v>0</v>
      </c>
      <c r="Z559" s="880">
        <f t="shared" si="103"/>
        <v>0</v>
      </c>
      <c r="AA559" s="880">
        <f t="shared" si="103"/>
        <v>0</v>
      </c>
      <c r="AB559" s="880">
        <f t="shared" si="103"/>
        <v>0</v>
      </c>
    </row>
    <row r="560" spans="2:28" s="860" customFormat="1" ht="18" customHeight="1">
      <c r="B560" s="1196" t="s">
        <v>807</v>
      </c>
      <c r="C560" s="1197"/>
      <c r="D560" s="852"/>
      <c r="E560" s="852"/>
      <c r="F560" s="803">
        <f>F555+F559</f>
        <v>0</v>
      </c>
      <c r="G560" s="880">
        <f>G559+G538</f>
        <v>0</v>
      </c>
      <c r="H560" s="880">
        <f aca="true" t="shared" si="104" ref="H560:AB560">H559+H538</f>
        <v>0</v>
      </c>
      <c r="I560" s="880">
        <f t="shared" si="104"/>
        <v>0</v>
      </c>
      <c r="J560" s="880">
        <f t="shared" si="104"/>
        <v>0</v>
      </c>
      <c r="K560" s="880">
        <f t="shared" si="104"/>
        <v>0</v>
      </c>
      <c r="L560" s="880">
        <f t="shared" si="104"/>
        <v>0</v>
      </c>
      <c r="M560" s="880">
        <f t="shared" si="104"/>
        <v>0</v>
      </c>
      <c r="N560" s="880">
        <f t="shared" si="104"/>
        <v>0</v>
      </c>
      <c r="O560" s="880">
        <f t="shared" si="104"/>
        <v>0</v>
      </c>
      <c r="P560" s="880">
        <f t="shared" si="104"/>
        <v>0</v>
      </c>
      <c r="Q560" s="880">
        <f t="shared" si="104"/>
        <v>0</v>
      </c>
      <c r="R560" s="880">
        <f t="shared" si="104"/>
        <v>0</v>
      </c>
      <c r="S560" s="880">
        <f t="shared" si="104"/>
        <v>0</v>
      </c>
      <c r="T560" s="880">
        <f t="shared" si="104"/>
        <v>0</v>
      </c>
      <c r="U560" s="880">
        <f t="shared" si="104"/>
        <v>0</v>
      </c>
      <c r="V560" s="880">
        <f t="shared" si="104"/>
        <v>0</v>
      </c>
      <c r="W560" s="880">
        <f t="shared" si="104"/>
        <v>0</v>
      </c>
      <c r="X560" s="880">
        <f t="shared" si="104"/>
        <v>0</v>
      </c>
      <c r="Y560" s="880">
        <f t="shared" si="104"/>
        <v>0</v>
      </c>
      <c r="Z560" s="880">
        <f t="shared" si="104"/>
        <v>0</v>
      </c>
      <c r="AA560" s="880">
        <f t="shared" si="104"/>
        <v>0</v>
      </c>
      <c r="AB560" s="880">
        <f t="shared" si="104"/>
        <v>0</v>
      </c>
    </row>
    <row r="561" spans="2:28" s="860" customFormat="1" ht="51" customHeight="1">
      <c r="B561" s="1200" t="s">
        <v>267</v>
      </c>
      <c r="C561" s="1201"/>
      <c r="D561" s="852"/>
      <c r="E561" s="852"/>
      <c r="F561" s="855"/>
      <c r="G561" s="856"/>
      <c r="H561" s="856"/>
      <c r="I561" s="856"/>
      <c r="J561" s="856"/>
      <c r="K561" s="856"/>
      <c r="L561" s="856"/>
      <c r="M561" s="856"/>
      <c r="N561" s="856"/>
      <c r="O561" s="856"/>
      <c r="P561" s="856"/>
      <c r="Q561" s="856"/>
      <c r="R561" s="856"/>
      <c r="S561" s="856"/>
      <c r="T561" s="856"/>
      <c r="U561" s="856"/>
      <c r="V561" s="856"/>
      <c r="W561" s="856"/>
      <c r="X561" s="856"/>
      <c r="Y561" s="856"/>
      <c r="Z561" s="856"/>
      <c r="AA561" s="856"/>
      <c r="AB561" s="856"/>
    </row>
    <row r="562" spans="2:29" s="860" customFormat="1" ht="53.25" customHeight="1">
      <c r="B562" s="1200" t="s">
        <v>808</v>
      </c>
      <c r="C562" s="1201"/>
      <c r="D562" s="852"/>
      <c r="E562" s="852"/>
      <c r="F562" s="883">
        <f>SUM(G562:AB562)</f>
        <v>0</v>
      </c>
      <c r="G562" s="883">
        <f aca="true" t="shared" si="105" ref="G562:M562">G560*G561</f>
        <v>0</v>
      </c>
      <c r="H562" s="883">
        <f t="shared" si="105"/>
        <v>0</v>
      </c>
      <c r="I562" s="883">
        <f t="shared" si="105"/>
        <v>0</v>
      </c>
      <c r="J562" s="883">
        <f t="shared" si="105"/>
        <v>0</v>
      </c>
      <c r="K562" s="883">
        <f t="shared" si="105"/>
        <v>0</v>
      </c>
      <c r="L562" s="883">
        <f t="shared" si="105"/>
        <v>0</v>
      </c>
      <c r="M562" s="883">
        <f t="shared" si="105"/>
        <v>0</v>
      </c>
      <c r="N562" s="883">
        <f aca="true" t="shared" si="106" ref="N562:Y562">N560*N561</f>
        <v>0</v>
      </c>
      <c r="O562" s="883">
        <f t="shared" si="106"/>
        <v>0</v>
      </c>
      <c r="P562" s="883">
        <f t="shared" si="106"/>
        <v>0</v>
      </c>
      <c r="Q562" s="883">
        <f t="shared" si="106"/>
        <v>0</v>
      </c>
      <c r="R562" s="883">
        <f t="shared" si="106"/>
        <v>0</v>
      </c>
      <c r="S562" s="883">
        <f t="shared" si="106"/>
        <v>0</v>
      </c>
      <c r="T562" s="883">
        <f t="shared" si="106"/>
        <v>0</v>
      </c>
      <c r="U562" s="883">
        <f t="shared" si="106"/>
        <v>0</v>
      </c>
      <c r="V562" s="883">
        <f t="shared" si="106"/>
        <v>0</v>
      </c>
      <c r="W562" s="883">
        <f t="shared" si="106"/>
        <v>0</v>
      </c>
      <c r="X562" s="883">
        <f t="shared" si="106"/>
        <v>0</v>
      </c>
      <c r="Y562" s="883">
        <f t="shared" si="106"/>
        <v>0</v>
      </c>
      <c r="Z562" s="883"/>
      <c r="AA562" s="883"/>
      <c r="AB562" s="883">
        <f>AB560*AB561</f>
        <v>0</v>
      </c>
      <c r="AC562" s="858"/>
    </row>
    <row r="563" spans="2:28" ht="18" customHeight="1">
      <c r="B563" s="1202"/>
      <c r="C563" s="1203"/>
      <c r="D563" s="1203"/>
      <c r="E563" s="1203"/>
      <c r="F563" s="1203"/>
      <c r="G563" s="1203"/>
      <c r="H563" s="1203"/>
      <c r="I563" s="1203"/>
      <c r="J563" s="1203"/>
      <c r="K563" s="1203"/>
      <c r="L563" s="1203"/>
      <c r="M563" s="1203"/>
      <c r="N563" s="1203"/>
      <c r="O563" s="1203"/>
      <c r="P563" s="1203"/>
      <c r="Q563" s="1203"/>
      <c r="R563" s="1203"/>
      <c r="S563" s="1203"/>
      <c r="T563" s="1203"/>
      <c r="U563" s="1203"/>
      <c r="V563" s="1203"/>
      <c r="W563" s="1203"/>
      <c r="X563" s="1203"/>
      <c r="Y563" s="1203"/>
      <c r="Z563" s="1203"/>
      <c r="AA563" s="1203"/>
      <c r="AB563" s="1203"/>
    </row>
    <row r="564" spans="2:28" ht="20.25" customHeight="1" thickBot="1">
      <c r="B564" s="1212" t="s">
        <v>983</v>
      </c>
      <c r="C564" s="1213"/>
      <c r="D564" s="1213"/>
      <c r="E564" s="1213"/>
      <c r="F564" s="1213"/>
      <c r="G564" s="1213"/>
      <c r="H564" s="1213"/>
      <c r="I564" s="1213"/>
      <c r="J564" s="1213"/>
      <c r="K564" s="1213"/>
      <c r="L564" s="1213"/>
      <c r="M564" s="1213"/>
      <c r="N564" s="1213"/>
      <c r="O564" s="1213"/>
      <c r="P564" s="1213"/>
      <c r="Q564" s="1213"/>
      <c r="R564" s="1213"/>
      <c r="S564" s="1213"/>
      <c r="T564" s="1213"/>
      <c r="U564" s="1213"/>
      <c r="V564" s="1213"/>
      <c r="W564" s="1213"/>
      <c r="X564" s="1213"/>
      <c r="Y564" s="1213"/>
      <c r="Z564" s="1213"/>
      <c r="AA564" s="1213"/>
      <c r="AB564" s="1213"/>
    </row>
    <row r="565" spans="2:28" ht="18" customHeight="1">
      <c r="B565" s="1214" t="s">
        <v>166</v>
      </c>
      <c r="C565" s="1215"/>
      <c r="D565" s="1218" t="s">
        <v>167</v>
      </c>
      <c r="E565" s="1220" t="s">
        <v>814</v>
      </c>
      <c r="F565" s="1222" t="s">
        <v>168</v>
      </c>
      <c r="G565" s="1224" t="s">
        <v>169</v>
      </c>
      <c r="H565" s="1225"/>
      <c r="I565" s="1225"/>
      <c r="J565" s="1225"/>
      <c r="K565" s="1225"/>
      <c r="L565" s="1225"/>
      <c r="M565" s="1225"/>
      <c r="N565" s="1225"/>
      <c r="O565" s="1225"/>
      <c r="P565" s="1225"/>
      <c r="Q565" s="1225"/>
      <c r="R565" s="1225"/>
      <c r="S565" s="1225"/>
      <c r="T565" s="1225"/>
      <c r="U565" s="1225"/>
      <c r="V565" s="1225"/>
      <c r="W565" s="1225"/>
      <c r="X565" s="1225"/>
      <c r="Y565" s="1225"/>
      <c r="Z565" s="1225"/>
      <c r="AA565" s="1225"/>
      <c r="AB565" s="1225"/>
    </row>
    <row r="566" spans="2:28" ht="82.5" customHeight="1">
      <c r="B566" s="1216"/>
      <c r="C566" s="1217"/>
      <c r="D566" s="1219"/>
      <c r="E566" s="1221"/>
      <c r="F566" s="1223"/>
      <c r="G566" s="898" t="s">
        <v>1020</v>
      </c>
      <c r="H566" s="898" t="s">
        <v>38</v>
      </c>
      <c r="I566" s="898" t="s">
        <v>846</v>
      </c>
      <c r="J566" s="898" t="s">
        <v>1034</v>
      </c>
      <c r="K566" s="898" t="s">
        <v>193</v>
      </c>
      <c r="L566" s="899" t="s">
        <v>175</v>
      </c>
      <c r="M566" s="899" t="s">
        <v>697</v>
      </c>
      <c r="N566" s="900" t="s">
        <v>845</v>
      </c>
      <c r="O566" s="899" t="s">
        <v>22</v>
      </c>
      <c r="P566" s="899" t="s">
        <v>699</v>
      </c>
      <c r="Q566" s="899" t="s">
        <v>819</v>
      </c>
      <c r="R566" s="899" t="s">
        <v>37</v>
      </c>
      <c r="S566" s="899" t="s">
        <v>247</v>
      </c>
      <c r="T566" s="928" t="s">
        <v>172</v>
      </c>
      <c r="U566" s="928" t="s">
        <v>360</v>
      </c>
      <c r="V566" s="928" t="s">
        <v>1026</v>
      </c>
      <c r="W566" s="934" t="s">
        <v>244</v>
      </c>
      <c r="X566" s="928" t="s">
        <v>32</v>
      </c>
      <c r="Y566" s="934"/>
      <c r="AB566" s="864"/>
    </row>
    <row r="567" spans="2:28" ht="18" customHeight="1">
      <c r="B567" s="1226" t="s">
        <v>963</v>
      </c>
      <c r="C567" s="1229" t="s">
        <v>677</v>
      </c>
      <c r="D567" s="1230"/>
      <c r="E567" s="875"/>
      <c r="F567" s="788"/>
      <c r="G567" s="832"/>
      <c r="H567" s="832"/>
      <c r="I567" s="832"/>
      <c r="J567" s="832"/>
      <c r="K567" s="832"/>
      <c r="L567" s="832"/>
      <c r="M567" s="832"/>
      <c r="N567" s="832"/>
      <c r="O567" s="832"/>
      <c r="P567" s="832"/>
      <c r="Q567" s="832"/>
      <c r="R567" s="832"/>
      <c r="S567" s="832"/>
      <c r="T567" s="832"/>
      <c r="U567" s="832"/>
      <c r="V567" s="832"/>
      <c r="W567" s="832"/>
      <c r="X567" s="832"/>
      <c r="Y567" s="832"/>
      <c r="Z567" s="832"/>
      <c r="AA567" s="832"/>
      <c r="AB567" s="832"/>
    </row>
    <row r="568" spans="2:28" ht="28.5" customHeight="1">
      <c r="B568" s="1227"/>
      <c r="C568" s="914" t="s">
        <v>999</v>
      </c>
      <c r="D568" s="164" t="s">
        <v>1044</v>
      </c>
      <c r="E568" s="164"/>
      <c r="F568" s="788">
        <f>SUMPRODUCT(G568:AB568,G$601:AB$601)/1000</f>
        <v>0</v>
      </c>
      <c r="G568" s="833"/>
      <c r="H568" s="833">
        <v>1</v>
      </c>
      <c r="I568" s="833">
        <v>5</v>
      </c>
      <c r="J568" s="833">
        <v>63</v>
      </c>
      <c r="K568" s="833">
        <v>18</v>
      </c>
      <c r="L568" s="833">
        <v>10</v>
      </c>
      <c r="M568" s="833"/>
      <c r="N568" s="833">
        <v>17</v>
      </c>
      <c r="O568" s="833"/>
      <c r="P568" s="833"/>
      <c r="Q568" s="833"/>
      <c r="R568" s="833"/>
      <c r="S568" s="833">
        <v>2</v>
      </c>
      <c r="T568" s="833"/>
      <c r="U568" s="833"/>
      <c r="V568" s="833">
        <v>6.5</v>
      </c>
      <c r="W568" s="833">
        <v>5.5</v>
      </c>
      <c r="X568" s="833"/>
      <c r="Y568" s="833"/>
      <c r="Z568" s="833"/>
      <c r="AA568" s="833"/>
      <c r="AB568" s="833"/>
    </row>
    <row r="569" spans="2:28" ht="18" customHeight="1">
      <c r="B569" s="1227"/>
      <c r="C569" s="914" t="s">
        <v>1000</v>
      </c>
      <c r="D569" s="164">
        <v>150</v>
      </c>
      <c r="E569" s="164"/>
      <c r="F569" s="788">
        <f>SUMPRODUCT(G569:AB569,G$601:AB$601)/1000</f>
        <v>0</v>
      </c>
      <c r="G569" s="833">
        <v>53</v>
      </c>
      <c r="H569" s="833">
        <v>1</v>
      </c>
      <c r="I569" s="833">
        <v>4</v>
      </c>
      <c r="J569" s="896"/>
      <c r="K569" s="833"/>
      <c r="L569" s="833"/>
      <c r="M569" s="833"/>
      <c r="N569" s="833"/>
      <c r="O569" s="833"/>
      <c r="P569" s="833"/>
      <c r="Q569" s="833"/>
      <c r="R569" s="833"/>
      <c r="S569" s="833"/>
      <c r="T569" s="833"/>
      <c r="U569" s="833"/>
      <c r="V569" s="833"/>
      <c r="W569" s="833"/>
      <c r="X569" s="833"/>
      <c r="Y569" s="833"/>
      <c r="Z569" s="833"/>
      <c r="AA569" s="833"/>
      <c r="AB569" s="833"/>
    </row>
    <row r="570" spans="2:28" ht="18" customHeight="1">
      <c r="B570" s="1227"/>
      <c r="C570" s="915" t="s">
        <v>1001</v>
      </c>
      <c r="D570" s="439">
        <v>200</v>
      </c>
      <c r="E570" s="439"/>
      <c r="F570" s="788">
        <f>SUMPRODUCT(G570:AB570,G$601:AB$601)/1000</f>
        <v>0</v>
      </c>
      <c r="G570" s="833"/>
      <c r="H570" s="833"/>
      <c r="I570" s="833"/>
      <c r="J570" s="833"/>
      <c r="K570" s="833"/>
      <c r="L570" s="833"/>
      <c r="M570" s="833"/>
      <c r="N570" s="833"/>
      <c r="O570" s="833"/>
      <c r="P570" s="833"/>
      <c r="Q570" s="833">
        <v>1</v>
      </c>
      <c r="R570" s="833">
        <v>10</v>
      </c>
      <c r="S570" s="833"/>
      <c r="T570" s="833"/>
      <c r="U570" s="833"/>
      <c r="V570" s="833"/>
      <c r="W570" s="833"/>
      <c r="X570" s="833">
        <v>15</v>
      </c>
      <c r="Y570" s="833"/>
      <c r="Z570" s="833"/>
      <c r="AA570" s="833"/>
      <c r="AB570" s="833"/>
    </row>
    <row r="571" spans="2:28" ht="18" customHeight="1">
      <c r="B571" s="1227"/>
      <c r="C571" s="914" t="s">
        <v>514</v>
      </c>
      <c r="D571" s="164">
        <v>150</v>
      </c>
      <c r="E571" s="164"/>
      <c r="F571" s="788">
        <f>SUMPRODUCT(G571:AB571,G$601:AB$601)/1000</f>
        <v>0</v>
      </c>
      <c r="G571" s="833"/>
      <c r="H571" s="833"/>
      <c r="I571" s="833"/>
      <c r="J571" s="833"/>
      <c r="K571" s="833"/>
      <c r="L571" s="833"/>
      <c r="M571" s="833"/>
      <c r="N571" s="833"/>
      <c r="O571" s="833"/>
      <c r="P571" s="833"/>
      <c r="Q571" s="833"/>
      <c r="R571" s="833"/>
      <c r="S571" s="833"/>
      <c r="T571" s="833">
        <v>150</v>
      </c>
      <c r="U571" s="833"/>
      <c r="V571" s="833"/>
      <c r="W571" s="833"/>
      <c r="X571" s="833"/>
      <c r="Y571" s="833"/>
      <c r="Z571" s="833"/>
      <c r="AA571" s="833"/>
      <c r="AB571" s="833"/>
    </row>
    <row r="572" spans="2:28" ht="18" customHeight="1">
      <c r="B572" s="1227"/>
      <c r="C572" s="915" t="s">
        <v>22</v>
      </c>
      <c r="D572" s="164">
        <v>20</v>
      </c>
      <c r="E572" s="164"/>
      <c r="F572" s="788">
        <f>SUMPRODUCT(G572:AB572,G$601:AB$601)/1000</f>
        <v>0</v>
      </c>
      <c r="G572" s="833"/>
      <c r="H572" s="833"/>
      <c r="I572" s="833"/>
      <c r="J572" s="833"/>
      <c r="K572" s="833"/>
      <c r="L572" s="833"/>
      <c r="M572" s="833"/>
      <c r="N572" s="833"/>
      <c r="O572" s="833">
        <v>20</v>
      </c>
      <c r="P572" s="833"/>
      <c r="Q572" s="833"/>
      <c r="R572" s="833"/>
      <c r="S572" s="833"/>
      <c r="T572" s="833"/>
      <c r="U572" s="833"/>
      <c r="V572" s="833"/>
      <c r="W572" s="833"/>
      <c r="X572" s="833"/>
      <c r="Y572" s="833"/>
      <c r="Z572" s="833"/>
      <c r="AA572" s="833"/>
      <c r="AB572" s="833"/>
    </row>
    <row r="573" spans="2:28" ht="20.25" customHeight="1">
      <c r="B573" s="1227"/>
      <c r="C573" s="915"/>
      <c r="D573" s="164"/>
      <c r="E573" s="164"/>
      <c r="F573" s="788">
        <f>SUMPRODUCT(G573:AB573,G601:AB$601)/1000</f>
        <v>0</v>
      </c>
      <c r="G573" s="833"/>
      <c r="H573" s="833"/>
      <c r="I573" s="833"/>
      <c r="J573" s="833"/>
      <c r="K573" s="833"/>
      <c r="L573" s="833"/>
      <c r="M573" s="833"/>
      <c r="N573" s="833"/>
      <c r="O573" s="833"/>
      <c r="P573" s="833"/>
      <c r="Q573" s="833"/>
      <c r="R573" s="833"/>
      <c r="S573" s="833"/>
      <c r="T573" s="833"/>
      <c r="U573" s="833"/>
      <c r="V573" s="833"/>
      <c r="W573" s="833"/>
      <c r="X573" s="833"/>
      <c r="Y573" s="833"/>
      <c r="Z573" s="833"/>
      <c r="AA573" s="833"/>
      <c r="AB573" s="833"/>
    </row>
    <row r="574" spans="2:28" ht="35.25" customHeight="1">
      <c r="B574" s="1227"/>
      <c r="C574" s="893"/>
      <c r="D574" s="1231">
        <f>SUMPRODUCT(E568:E573,F568:F573)</f>
        <v>0</v>
      </c>
      <c r="E574" s="1231"/>
      <c r="F574" s="803">
        <f>F568+F569+F570+F571+F572+F573</f>
        <v>0</v>
      </c>
      <c r="G574" s="833"/>
      <c r="H574" s="833"/>
      <c r="I574" s="833"/>
      <c r="J574" s="833"/>
      <c r="K574" s="833"/>
      <c r="L574" s="833"/>
      <c r="M574" s="833"/>
      <c r="N574" s="833"/>
      <c r="O574" s="833"/>
      <c r="P574" s="833"/>
      <c r="Q574" s="833"/>
      <c r="R574" s="833"/>
      <c r="S574" s="833"/>
      <c r="T574" s="833"/>
      <c r="U574" s="833"/>
      <c r="V574" s="833"/>
      <c r="W574" s="833"/>
      <c r="X574" s="833"/>
      <c r="Y574" s="833"/>
      <c r="Z574" s="833"/>
      <c r="AA574" s="833"/>
      <c r="AB574" s="833"/>
    </row>
    <row r="575" spans="2:28" ht="29.25" customHeight="1">
      <c r="B575" s="1227"/>
      <c r="C575" s="914"/>
      <c r="D575" s="164"/>
      <c r="E575" s="164"/>
      <c r="F575" s="788">
        <f>SUMPRODUCT(G575:AB575,G$801:AB$801)/1000</f>
        <v>0</v>
      </c>
      <c r="G575" s="833"/>
      <c r="H575" s="833"/>
      <c r="I575" s="833"/>
      <c r="J575" s="833"/>
      <c r="K575" s="833"/>
      <c r="L575" s="833"/>
      <c r="M575" s="833"/>
      <c r="N575" s="833"/>
      <c r="O575" s="833"/>
      <c r="P575" s="833"/>
      <c r="Q575" s="833"/>
      <c r="R575" s="833"/>
      <c r="S575" s="833"/>
      <c r="T575" s="833"/>
      <c r="U575" s="833"/>
      <c r="V575" s="833"/>
      <c r="W575" s="833"/>
      <c r="X575" s="833"/>
      <c r="Y575" s="833"/>
      <c r="Z575" s="833"/>
      <c r="AA575" s="833"/>
      <c r="AB575" s="833"/>
    </row>
    <row r="576" spans="2:28" ht="18" customHeight="1">
      <c r="B576" s="1227"/>
      <c r="C576" s="914"/>
      <c r="D576" s="165"/>
      <c r="E576" s="165"/>
      <c r="F576" s="788">
        <f>SUMPRODUCT(G576:AB576,G$801:AB$801)/1000</f>
        <v>0</v>
      </c>
      <c r="G576" s="833"/>
      <c r="H576" s="833"/>
      <c r="I576" s="833"/>
      <c r="J576" s="833"/>
      <c r="K576" s="833"/>
      <c r="L576" s="833"/>
      <c r="M576" s="833"/>
      <c r="N576" s="833"/>
      <c r="O576" s="833"/>
      <c r="P576" s="833"/>
      <c r="Q576" s="833"/>
      <c r="R576" s="833"/>
      <c r="S576" s="833"/>
      <c r="T576" s="833"/>
      <c r="U576" s="833"/>
      <c r="V576" s="833"/>
      <c r="W576" s="833"/>
      <c r="X576" s="833"/>
      <c r="Y576" s="833"/>
      <c r="Z576" s="833"/>
      <c r="AA576" s="833"/>
      <c r="AB576" s="833"/>
    </row>
    <row r="577" spans="2:28" ht="24" customHeight="1">
      <c r="B577" s="1227"/>
      <c r="C577" s="206"/>
      <c r="D577" s="164"/>
      <c r="E577" s="164"/>
      <c r="F577" s="788">
        <f>SUMPRODUCT(G577:AB577,G$801:AB$801)/1000</f>
        <v>0</v>
      </c>
      <c r="G577" s="887"/>
      <c r="H577" s="887"/>
      <c r="I577" s="887"/>
      <c r="J577" s="887"/>
      <c r="K577" s="887"/>
      <c r="L577" s="887"/>
      <c r="M577" s="887"/>
      <c r="N577" s="887"/>
      <c r="O577" s="887"/>
      <c r="P577" s="887"/>
      <c r="Q577" s="887"/>
      <c r="R577" s="887"/>
      <c r="S577" s="887"/>
      <c r="T577" s="887"/>
      <c r="U577" s="887"/>
      <c r="V577" s="887"/>
      <c r="W577" s="887"/>
      <c r="X577" s="887"/>
      <c r="Y577" s="887"/>
      <c r="Z577" s="887"/>
      <c r="AA577" s="887"/>
      <c r="AB577" s="887"/>
    </row>
    <row r="578" spans="2:28" ht="18" customHeight="1">
      <c r="B578" s="1228"/>
      <c r="C578" s="867" t="s">
        <v>815</v>
      </c>
      <c r="D578" s="1204">
        <f>E575*F575+E576*F576+E577*F577</f>
        <v>0</v>
      </c>
      <c r="E578" s="1205"/>
      <c r="F578" s="803">
        <f>F575+F576+F577</f>
        <v>0</v>
      </c>
      <c r="G578" s="920">
        <f>SUMPRODUCT(G568:G577,$E$568:$E$577)/1000</f>
        <v>0</v>
      </c>
      <c r="H578" s="920">
        <f aca="true" t="shared" si="107" ref="H578:AB578">SUMPRODUCT(H568:H577,$E$568:$E$577)/1000</f>
        <v>0</v>
      </c>
      <c r="I578" s="920">
        <f t="shared" si="107"/>
        <v>0</v>
      </c>
      <c r="J578" s="920">
        <f t="shared" si="107"/>
        <v>0</v>
      </c>
      <c r="K578" s="920">
        <f t="shared" si="107"/>
        <v>0</v>
      </c>
      <c r="L578" s="920">
        <f t="shared" si="107"/>
        <v>0</v>
      </c>
      <c r="M578" s="920">
        <f t="shared" si="107"/>
        <v>0</v>
      </c>
      <c r="N578" s="920">
        <f t="shared" si="107"/>
        <v>0</v>
      </c>
      <c r="O578" s="920">
        <f t="shared" si="107"/>
        <v>0</v>
      </c>
      <c r="P578" s="920">
        <f t="shared" si="107"/>
        <v>0</v>
      </c>
      <c r="Q578" s="920">
        <f t="shared" si="107"/>
        <v>0</v>
      </c>
      <c r="R578" s="920">
        <f t="shared" si="107"/>
        <v>0</v>
      </c>
      <c r="S578" s="920">
        <f t="shared" si="107"/>
        <v>0</v>
      </c>
      <c r="T578" s="920">
        <f t="shared" si="107"/>
        <v>0</v>
      </c>
      <c r="U578" s="920">
        <f t="shared" si="107"/>
        <v>0</v>
      </c>
      <c r="V578" s="920">
        <f t="shared" si="107"/>
        <v>0</v>
      </c>
      <c r="W578" s="920">
        <f t="shared" si="107"/>
        <v>0</v>
      </c>
      <c r="X578" s="920">
        <f t="shared" si="107"/>
        <v>0</v>
      </c>
      <c r="Y578" s="920">
        <f t="shared" si="107"/>
        <v>0</v>
      </c>
      <c r="Z578" s="920">
        <f t="shared" si="107"/>
        <v>0</v>
      </c>
      <c r="AA578" s="920">
        <f t="shared" si="107"/>
        <v>0</v>
      </c>
      <c r="AB578" s="920">
        <f t="shared" si="107"/>
        <v>0</v>
      </c>
    </row>
    <row r="579" spans="2:28" ht="24" customHeight="1" hidden="1">
      <c r="B579" s="1206" t="s">
        <v>186</v>
      </c>
      <c r="C579" s="1207"/>
      <c r="D579" s="794"/>
      <c r="E579" s="794"/>
      <c r="F579" s="803">
        <f aca="true" t="shared" si="108" ref="F579:Y579">SUM(F568:F578)</f>
        <v>0</v>
      </c>
      <c r="G579" s="832">
        <f t="shared" si="108"/>
        <v>53</v>
      </c>
      <c r="H579" s="832">
        <f t="shared" si="108"/>
        <v>2</v>
      </c>
      <c r="I579" s="832">
        <f t="shared" si="108"/>
        <v>9</v>
      </c>
      <c r="J579" s="832">
        <f t="shared" si="108"/>
        <v>63</v>
      </c>
      <c r="K579" s="832">
        <f t="shared" si="108"/>
        <v>18</v>
      </c>
      <c r="L579" s="832">
        <f t="shared" si="108"/>
        <v>10</v>
      </c>
      <c r="M579" s="832">
        <f t="shared" si="108"/>
        <v>0</v>
      </c>
      <c r="N579" s="832">
        <f t="shared" si="108"/>
        <v>17</v>
      </c>
      <c r="O579" s="832">
        <f t="shared" si="108"/>
        <v>20</v>
      </c>
      <c r="P579" s="832">
        <f t="shared" si="108"/>
        <v>0</v>
      </c>
      <c r="Q579" s="832">
        <f t="shared" si="108"/>
        <v>1</v>
      </c>
      <c r="R579" s="832">
        <f t="shared" si="108"/>
        <v>10</v>
      </c>
      <c r="S579" s="832">
        <f t="shared" si="108"/>
        <v>2</v>
      </c>
      <c r="T579" s="832">
        <f t="shared" si="108"/>
        <v>150</v>
      </c>
      <c r="U579" s="832">
        <f t="shared" si="108"/>
        <v>0</v>
      </c>
      <c r="V579" s="832">
        <f t="shared" si="108"/>
        <v>6.5</v>
      </c>
      <c r="W579" s="832">
        <f t="shared" si="108"/>
        <v>5.5</v>
      </c>
      <c r="X579" s="832">
        <f t="shared" si="108"/>
        <v>15</v>
      </c>
      <c r="Y579" s="832">
        <f t="shared" si="108"/>
        <v>0</v>
      </c>
      <c r="Z579" s="832"/>
      <c r="AA579" s="832"/>
      <c r="AB579" s="832">
        <f>SUM(AB568:AB578)</f>
        <v>0</v>
      </c>
    </row>
    <row r="580" spans="2:28" ht="18" customHeight="1">
      <c r="B580" s="1208" t="s">
        <v>990</v>
      </c>
      <c r="C580" s="1210" t="s">
        <v>677</v>
      </c>
      <c r="D580" s="1210"/>
      <c r="E580" s="876"/>
      <c r="F580" s="788">
        <f>F574+F578</f>
        <v>0</v>
      </c>
      <c r="G580" s="832"/>
      <c r="H580" s="832"/>
      <c r="I580" s="832"/>
      <c r="J580" s="832"/>
      <c r="K580" s="832"/>
      <c r="L580" s="832"/>
      <c r="M580" s="832"/>
      <c r="N580" s="832"/>
      <c r="O580" s="832"/>
      <c r="P580" s="832"/>
      <c r="Q580" s="832"/>
      <c r="R580" s="832"/>
      <c r="S580" s="832"/>
      <c r="T580" s="832"/>
      <c r="U580" s="832"/>
      <c r="V580" s="832"/>
      <c r="W580" s="832"/>
      <c r="X580" s="832"/>
      <c r="Y580" s="832"/>
      <c r="Z580" s="832"/>
      <c r="AA580" s="832"/>
      <c r="AB580" s="832"/>
    </row>
    <row r="581" spans="2:28" ht="26.25" customHeight="1">
      <c r="B581" s="1209"/>
      <c r="C581" s="914" t="s">
        <v>999</v>
      </c>
      <c r="D581" s="164" t="s">
        <v>594</v>
      </c>
      <c r="E581" s="164"/>
      <c r="F581" s="788">
        <f>SUMPRODUCT(G581:AB581,G$601:AB$601)/1000</f>
        <v>0</v>
      </c>
      <c r="G581" s="833"/>
      <c r="H581" s="833">
        <v>1</v>
      </c>
      <c r="I581" s="833">
        <v>5</v>
      </c>
      <c r="J581" s="833">
        <v>71</v>
      </c>
      <c r="K581" s="833">
        <v>20</v>
      </c>
      <c r="L581" s="833"/>
      <c r="M581" s="833"/>
      <c r="N581" s="833">
        <v>19</v>
      </c>
      <c r="O581" s="833"/>
      <c r="P581" s="833"/>
      <c r="Q581" s="833"/>
      <c r="R581" s="833"/>
      <c r="S581" s="833">
        <v>2</v>
      </c>
      <c r="T581" s="833"/>
      <c r="U581" s="833"/>
      <c r="V581" s="833">
        <v>7</v>
      </c>
      <c r="W581" s="833">
        <v>6</v>
      </c>
      <c r="X581" s="833"/>
      <c r="Y581" s="833"/>
      <c r="Z581" s="833"/>
      <c r="AA581" s="833"/>
      <c r="AB581" s="833"/>
    </row>
    <row r="582" spans="2:28" ht="18" customHeight="1" hidden="1">
      <c r="B582" s="1209"/>
      <c r="C582" s="915"/>
      <c r="D582" s="164"/>
      <c r="E582" s="164"/>
      <c r="F582" s="788"/>
      <c r="G582" s="833"/>
      <c r="H582" s="833"/>
      <c r="I582" s="833"/>
      <c r="J582" s="833"/>
      <c r="K582" s="833"/>
      <c r="L582" s="833"/>
      <c r="M582" s="833"/>
      <c r="N582" s="833"/>
      <c r="O582" s="833"/>
      <c r="P582" s="833"/>
      <c r="Q582" s="833"/>
      <c r="R582" s="833"/>
      <c r="S582" s="833"/>
      <c r="T582" s="833"/>
      <c r="U582" s="833">
        <f>U581*$E$781</f>
        <v>0</v>
      </c>
      <c r="V582" s="833">
        <f>V581*$E$781</f>
        <v>0</v>
      </c>
      <c r="W582" s="833">
        <f>W581*$E$781</f>
        <v>0</v>
      </c>
      <c r="X582" s="833">
        <f>X581*$E$781</f>
        <v>0</v>
      </c>
      <c r="Y582" s="833">
        <f>Y581*$E$781</f>
        <v>0</v>
      </c>
      <c r="Z582" s="833"/>
      <c r="AA582" s="833"/>
      <c r="AB582" s="833">
        <f>AB581*$E$781</f>
        <v>0</v>
      </c>
    </row>
    <row r="583" spans="2:28" ht="18" customHeight="1">
      <c r="B583" s="1209"/>
      <c r="C583" s="914" t="s">
        <v>1000</v>
      </c>
      <c r="D583" s="164">
        <v>180</v>
      </c>
      <c r="E583" s="164"/>
      <c r="F583" s="788">
        <f>SUMPRODUCT(G583:AB583,G$601:AB$601)/1000</f>
        <v>0</v>
      </c>
      <c r="G583" s="833">
        <v>63</v>
      </c>
      <c r="H583" s="833">
        <v>1</v>
      </c>
      <c r="I583" s="833">
        <v>5</v>
      </c>
      <c r="J583" s="896"/>
      <c r="K583" s="833"/>
      <c r="L583" s="833"/>
      <c r="M583" s="833"/>
      <c r="N583" s="833"/>
      <c r="O583" s="833"/>
      <c r="P583" s="833"/>
      <c r="Q583" s="833"/>
      <c r="R583" s="833"/>
      <c r="S583" s="833"/>
      <c r="T583" s="833"/>
      <c r="U583" s="833"/>
      <c r="V583" s="833"/>
      <c r="W583" s="833"/>
      <c r="X583" s="833"/>
      <c r="Y583" s="833"/>
      <c r="Z583" s="833"/>
      <c r="AA583" s="833"/>
      <c r="AB583" s="833"/>
    </row>
    <row r="584" spans="2:28" ht="18" customHeight="1" hidden="1">
      <c r="B584" s="1209"/>
      <c r="C584" s="914"/>
      <c r="D584" s="164"/>
      <c r="E584" s="164"/>
      <c r="F584" s="788"/>
      <c r="G584" s="833">
        <f aca="true" t="shared" si="109" ref="G584:Y584">G583*$E$783</f>
        <v>0</v>
      </c>
      <c r="H584" s="833">
        <f t="shared" si="109"/>
        <v>0</v>
      </c>
      <c r="I584" s="833">
        <f t="shared" si="109"/>
        <v>0</v>
      </c>
      <c r="J584" s="833">
        <f t="shared" si="109"/>
        <v>0</v>
      </c>
      <c r="K584" s="833">
        <f t="shared" si="109"/>
        <v>0</v>
      </c>
      <c r="L584" s="833">
        <f t="shared" si="109"/>
        <v>0</v>
      </c>
      <c r="M584" s="833">
        <f t="shared" si="109"/>
        <v>0</v>
      </c>
      <c r="N584" s="833">
        <f t="shared" si="109"/>
        <v>0</v>
      </c>
      <c r="O584" s="833">
        <f t="shared" si="109"/>
        <v>0</v>
      </c>
      <c r="P584" s="833">
        <f t="shared" si="109"/>
        <v>0</v>
      </c>
      <c r="Q584" s="833">
        <f t="shared" si="109"/>
        <v>0</v>
      </c>
      <c r="R584" s="833">
        <f t="shared" si="109"/>
        <v>0</v>
      </c>
      <c r="S584" s="833">
        <f t="shared" si="109"/>
        <v>0</v>
      </c>
      <c r="T584" s="833">
        <f t="shared" si="109"/>
        <v>0</v>
      </c>
      <c r="U584" s="833">
        <f t="shared" si="109"/>
        <v>0</v>
      </c>
      <c r="V584" s="833">
        <f t="shared" si="109"/>
        <v>0</v>
      </c>
      <c r="W584" s="833">
        <f t="shared" si="109"/>
        <v>0</v>
      </c>
      <c r="X584" s="833">
        <f t="shared" si="109"/>
        <v>0</v>
      </c>
      <c r="Y584" s="833">
        <f t="shared" si="109"/>
        <v>0</v>
      </c>
      <c r="Z584" s="833"/>
      <c r="AA584" s="833"/>
      <c r="AB584" s="833">
        <f>AB583*$E$783</f>
        <v>0</v>
      </c>
    </row>
    <row r="585" spans="2:28" ht="18" customHeight="1">
      <c r="B585" s="1209"/>
      <c r="C585" s="914" t="s">
        <v>514</v>
      </c>
      <c r="D585" s="439">
        <v>150</v>
      </c>
      <c r="E585" s="439"/>
      <c r="F585" s="788">
        <f>SUMPRODUCT(G585:AB585,G$601:AB$601)/1000</f>
        <v>0</v>
      </c>
      <c r="G585" s="833"/>
      <c r="H585" s="833"/>
      <c r="I585" s="833"/>
      <c r="J585" s="833"/>
      <c r="K585" s="833"/>
      <c r="L585" s="833"/>
      <c r="M585" s="833"/>
      <c r="N585" s="833"/>
      <c r="O585" s="833"/>
      <c r="P585" s="833"/>
      <c r="Q585" s="833"/>
      <c r="R585" s="833"/>
      <c r="S585" s="833"/>
      <c r="T585" s="833">
        <v>150</v>
      </c>
      <c r="U585" s="833"/>
      <c r="V585" s="833"/>
      <c r="W585" s="833"/>
      <c r="X585" s="833"/>
      <c r="Y585" s="833"/>
      <c r="Z585" s="833"/>
      <c r="AA585" s="833"/>
      <c r="AB585" s="833"/>
    </row>
    <row r="586" spans="2:28" ht="18" customHeight="1" hidden="1">
      <c r="B586" s="1209"/>
      <c r="C586" s="915"/>
      <c r="D586" s="439"/>
      <c r="E586" s="439"/>
      <c r="F586" s="788"/>
      <c r="G586" s="833">
        <f>G585*$E$785</f>
        <v>0</v>
      </c>
      <c r="H586" s="833"/>
      <c r="I586" s="833"/>
      <c r="J586" s="833"/>
      <c r="K586" s="833"/>
      <c r="L586" s="833"/>
      <c r="M586" s="833"/>
      <c r="N586" s="833"/>
      <c r="O586" s="833"/>
      <c r="P586" s="833"/>
      <c r="Q586" s="833"/>
      <c r="R586" s="833"/>
      <c r="S586" s="833"/>
      <c r="T586" s="833"/>
      <c r="U586" s="833"/>
      <c r="V586" s="833"/>
      <c r="W586" s="833"/>
      <c r="X586" s="833">
        <f>X585*$E$785</f>
        <v>0</v>
      </c>
      <c r="Y586" s="833">
        <f>Y585*$E$785</f>
        <v>0</v>
      </c>
      <c r="Z586" s="833"/>
      <c r="AA586" s="833"/>
      <c r="AB586" s="833">
        <f>AB585*$E$785</f>
        <v>0</v>
      </c>
    </row>
    <row r="587" spans="2:28" ht="18" customHeight="1">
      <c r="B587" s="1209"/>
      <c r="C587" s="914" t="s">
        <v>1001</v>
      </c>
      <c r="D587" s="164">
        <v>200</v>
      </c>
      <c r="E587" s="164"/>
      <c r="F587" s="788">
        <f>SUMPRODUCT(G587:AB587,G$601:AB$601)/1000</f>
        <v>0</v>
      </c>
      <c r="G587" s="833"/>
      <c r="H587" s="833"/>
      <c r="I587" s="833"/>
      <c r="J587" s="833"/>
      <c r="K587" s="833"/>
      <c r="L587" s="833"/>
      <c r="M587" s="833"/>
      <c r="N587" s="833"/>
      <c r="O587" s="833"/>
      <c r="P587" s="833"/>
      <c r="Q587" s="833">
        <v>2</v>
      </c>
      <c r="R587" s="833">
        <v>10</v>
      </c>
      <c r="S587" s="833"/>
      <c r="T587" s="833"/>
      <c r="U587" s="833"/>
      <c r="V587" s="833"/>
      <c r="W587" s="833"/>
      <c r="X587" s="833">
        <v>15</v>
      </c>
      <c r="Y587" s="833"/>
      <c r="Z587" s="833"/>
      <c r="AA587" s="833"/>
      <c r="AB587" s="833"/>
    </row>
    <row r="588" spans="2:28" ht="18" customHeight="1" hidden="1">
      <c r="B588" s="1209"/>
      <c r="C588" s="914"/>
      <c r="D588" s="164"/>
      <c r="E588" s="164"/>
      <c r="F588" s="788"/>
      <c r="G588" s="833">
        <f>G587*$E$787</f>
        <v>0</v>
      </c>
      <c r="H588" s="833"/>
      <c r="I588" s="833"/>
      <c r="J588" s="833"/>
      <c r="K588" s="833"/>
      <c r="L588" s="833"/>
      <c r="M588" s="833"/>
      <c r="N588" s="833"/>
      <c r="O588" s="833"/>
      <c r="P588" s="833"/>
      <c r="Q588" s="833"/>
      <c r="R588" s="833"/>
      <c r="S588" s="833"/>
      <c r="T588" s="833"/>
      <c r="U588" s="833"/>
      <c r="V588" s="833"/>
      <c r="W588" s="833"/>
      <c r="X588" s="833">
        <f>X587*$E$787</f>
        <v>0</v>
      </c>
      <c r="Y588" s="833">
        <f>Y587*$E$787</f>
        <v>0</v>
      </c>
      <c r="Z588" s="833"/>
      <c r="AA588" s="833"/>
      <c r="AB588" s="833">
        <f>AB587*$E$787</f>
        <v>0</v>
      </c>
    </row>
    <row r="589" spans="2:28" ht="20.25" customHeight="1">
      <c r="B589" s="1209"/>
      <c r="C589" s="915" t="s">
        <v>1045</v>
      </c>
      <c r="D589" s="164">
        <v>20</v>
      </c>
      <c r="E589" s="164"/>
      <c r="F589" s="788">
        <f>SUMPRODUCT(G589:AB589,G$601:AB$601)/1000</f>
        <v>0</v>
      </c>
      <c r="G589" s="833"/>
      <c r="H589" s="833"/>
      <c r="I589" s="833"/>
      <c r="J589" s="833"/>
      <c r="K589" s="833"/>
      <c r="L589" s="833"/>
      <c r="M589" s="833"/>
      <c r="N589" s="833"/>
      <c r="O589" s="833">
        <v>20</v>
      </c>
      <c r="P589" s="833"/>
      <c r="Q589" s="833"/>
      <c r="R589" s="833"/>
      <c r="S589" s="833"/>
      <c r="T589" s="833"/>
      <c r="U589" s="833"/>
      <c r="V589" s="833"/>
      <c r="W589" s="833"/>
      <c r="X589" s="833"/>
      <c r="Y589" s="833"/>
      <c r="Z589" s="833"/>
      <c r="AA589" s="833"/>
      <c r="AB589" s="833"/>
    </row>
    <row r="590" spans="2:28" ht="14.25" customHeight="1" hidden="1">
      <c r="B590" s="1209"/>
      <c r="C590" s="915"/>
      <c r="D590" s="164"/>
      <c r="E590" s="164"/>
      <c r="F590" s="788"/>
      <c r="G590" s="833">
        <f>G589*$E$789</f>
        <v>0</v>
      </c>
      <c r="H590" s="833"/>
      <c r="I590" s="833"/>
      <c r="J590" s="833"/>
      <c r="K590" s="833"/>
      <c r="L590" s="833"/>
      <c r="M590" s="833"/>
      <c r="N590" s="833"/>
      <c r="O590" s="833"/>
      <c r="P590" s="833"/>
      <c r="Q590" s="833"/>
      <c r="R590" s="833"/>
      <c r="S590" s="833"/>
      <c r="T590" s="833"/>
      <c r="U590" s="833"/>
      <c r="V590" s="833"/>
      <c r="W590" s="833"/>
      <c r="X590" s="833">
        <f>X589*$E$789</f>
        <v>0</v>
      </c>
      <c r="Y590" s="833">
        <f>Y589*$E$789</f>
        <v>0</v>
      </c>
      <c r="Z590" s="833"/>
      <c r="AA590" s="833"/>
      <c r="AB590" s="833">
        <f>AB589*$E$789</f>
        <v>0</v>
      </c>
    </row>
    <row r="591" spans="2:28" ht="19.5" customHeight="1">
      <c r="B591" s="1209"/>
      <c r="C591" s="915"/>
      <c r="D591" s="164"/>
      <c r="E591" s="164"/>
      <c r="F591" s="788">
        <f>SUMPRODUCT(G591:AB591,G$601:AB$601)/1000</f>
        <v>0</v>
      </c>
      <c r="G591" s="833"/>
      <c r="H591" s="833"/>
      <c r="I591" s="833"/>
      <c r="J591" s="833"/>
      <c r="K591" s="833"/>
      <c r="L591" s="833"/>
      <c r="M591" s="833"/>
      <c r="N591" s="833"/>
      <c r="O591" s="833"/>
      <c r="P591" s="833"/>
      <c r="Q591" s="833"/>
      <c r="R591" s="833"/>
      <c r="S591" s="833"/>
      <c r="T591" s="833"/>
      <c r="U591" s="833"/>
      <c r="V591" s="833"/>
      <c r="W591" s="833"/>
      <c r="X591" s="833"/>
      <c r="Y591" s="833"/>
      <c r="Z591" s="833"/>
      <c r="AA591" s="833"/>
      <c r="AB591" s="833"/>
    </row>
    <row r="592" spans="2:28" ht="14.25">
      <c r="B592" s="1209"/>
      <c r="C592" s="915"/>
      <c r="D592" s="164"/>
      <c r="E592" s="164"/>
      <c r="F592" s="788">
        <f>SUMPRODUCT(G592:AB592,G$601:AB$601)/1000</f>
        <v>0</v>
      </c>
      <c r="G592" s="833"/>
      <c r="H592" s="833"/>
      <c r="I592" s="833"/>
      <c r="J592" s="833"/>
      <c r="K592" s="833"/>
      <c r="L592" s="833"/>
      <c r="M592" s="833"/>
      <c r="N592" s="833"/>
      <c r="O592" s="833"/>
      <c r="P592" s="833"/>
      <c r="Q592" s="833"/>
      <c r="R592" s="833"/>
      <c r="S592" s="833"/>
      <c r="T592" s="833"/>
      <c r="U592" s="833"/>
      <c r="V592" s="833"/>
      <c r="W592" s="833"/>
      <c r="X592" s="833"/>
      <c r="Y592" s="833"/>
      <c r="Z592" s="833"/>
      <c r="AA592" s="833"/>
      <c r="AB592" s="833"/>
    </row>
    <row r="593" spans="2:28" ht="18" customHeight="1">
      <c r="B593" s="1209"/>
      <c r="C593" s="915"/>
      <c r="D593" s="164"/>
      <c r="E593" s="164"/>
      <c r="F593" s="788">
        <f>SUMPRODUCT(G593:AB593,G$601:AB$601)/1000</f>
        <v>0</v>
      </c>
      <c r="G593" s="833"/>
      <c r="H593" s="833"/>
      <c r="I593" s="833"/>
      <c r="J593" s="833"/>
      <c r="K593" s="833"/>
      <c r="L593" s="833"/>
      <c r="M593" s="833"/>
      <c r="N593" s="833"/>
      <c r="O593" s="833"/>
      <c r="P593" s="833"/>
      <c r="Q593" s="833"/>
      <c r="R593" s="833"/>
      <c r="S593" s="833"/>
      <c r="T593" s="833"/>
      <c r="U593" s="833"/>
      <c r="V593" s="833"/>
      <c r="W593" s="833"/>
      <c r="X593" s="833"/>
      <c r="Y593" s="833"/>
      <c r="Z593" s="833"/>
      <c r="AA593" s="833"/>
      <c r="AB593" s="833"/>
    </row>
    <row r="594" spans="2:28" ht="12.75" customHeight="1" hidden="1">
      <c r="B594" s="1209"/>
      <c r="C594" s="206"/>
      <c r="D594" s="164"/>
      <c r="E594" s="164"/>
      <c r="F594" s="788"/>
      <c r="G594" s="833">
        <f>G593*$E$794</f>
        <v>0</v>
      </c>
      <c r="H594" s="833"/>
      <c r="I594" s="833"/>
      <c r="J594" s="833"/>
      <c r="K594" s="833"/>
      <c r="L594" s="833"/>
      <c r="M594" s="833"/>
      <c r="N594" s="833"/>
      <c r="O594" s="833"/>
      <c r="P594" s="833"/>
      <c r="Q594" s="833"/>
      <c r="R594" s="833"/>
      <c r="S594" s="833"/>
      <c r="T594" s="833"/>
      <c r="U594" s="833"/>
      <c r="V594" s="833"/>
      <c r="W594" s="833"/>
      <c r="X594" s="833">
        <f>X593*$E$794</f>
        <v>0</v>
      </c>
      <c r="Y594" s="833">
        <f>Y593*$E$794</f>
        <v>0</v>
      </c>
      <c r="Z594" s="833"/>
      <c r="AA594" s="833"/>
      <c r="AB594" s="833">
        <f>AB593*$E$794</f>
        <v>0</v>
      </c>
    </row>
    <row r="595" spans="2:28" ht="18" customHeight="1">
      <c r="B595" s="1209"/>
      <c r="C595" s="893"/>
      <c r="D595" s="1211">
        <f>SUMPRODUCT(E581:E593,F581:F593)</f>
        <v>0</v>
      </c>
      <c r="E595" s="1211"/>
      <c r="F595" s="803">
        <f>F581+F583+F585+F587+F589+F593+F591+F592</f>
        <v>0</v>
      </c>
      <c r="G595" s="833"/>
      <c r="H595" s="833"/>
      <c r="I595" s="833"/>
      <c r="J595" s="833"/>
      <c r="K595" s="833"/>
      <c r="L595" s="833"/>
      <c r="M595" s="833"/>
      <c r="N595" s="833"/>
      <c r="O595" s="833"/>
      <c r="P595" s="833"/>
      <c r="Q595" s="833"/>
      <c r="R595" s="833"/>
      <c r="S595" s="833"/>
      <c r="T595" s="833"/>
      <c r="U595" s="833"/>
      <c r="V595" s="833"/>
      <c r="W595" s="833"/>
      <c r="X595" s="833"/>
      <c r="Y595" s="833"/>
      <c r="Z595" s="833"/>
      <c r="AA595" s="833"/>
      <c r="AB595" s="833"/>
    </row>
    <row r="596" spans="2:28" ht="28.5" customHeight="1">
      <c r="B596" s="1209"/>
      <c r="C596" s="914"/>
      <c r="D596" s="164"/>
      <c r="E596" s="164"/>
      <c r="F596" s="788">
        <f>SUMPRODUCT(G596:AB596,G$801:AB$801)/1000</f>
        <v>0</v>
      </c>
      <c r="G596" s="833"/>
      <c r="H596" s="833"/>
      <c r="I596" s="833"/>
      <c r="J596" s="833"/>
      <c r="K596" s="833"/>
      <c r="L596" s="833"/>
      <c r="M596" s="833"/>
      <c r="N596" s="833"/>
      <c r="O596" s="833"/>
      <c r="P596" s="833"/>
      <c r="Q596" s="833"/>
      <c r="R596" s="833"/>
      <c r="S596" s="833"/>
      <c r="T596" s="833"/>
      <c r="U596" s="833"/>
      <c r="V596" s="833"/>
      <c r="W596" s="833"/>
      <c r="X596" s="833"/>
      <c r="Y596" s="833"/>
      <c r="Z596" s="833"/>
      <c r="AA596" s="833"/>
      <c r="AB596" s="833"/>
    </row>
    <row r="597" spans="2:28" ht="24" customHeight="1">
      <c r="B597" s="1209"/>
      <c r="C597" s="915"/>
      <c r="D597" s="164"/>
      <c r="E597" s="164"/>
      <c r="F597" s="788">
        <f>SUMPRODUCT(G597:AB597,G$801:AB$801)/1000</f>
        <v>0</v>
      </c>
      <c r="G597" s="833"/>
      <c r="H597" s="833"/>
      <c r="I597" s="833"/>
      <c r="J597" s="833"/>
      <c r="K597" s="833"/>
      <c r="L597" s="833"/>
      <c r="M597" s="833"/>
      <c r="N597" s="833"/>
      <c r="O597" s="833"/>
      <c r="P597" s="833"/>
      <c r="Q597" s="833"/>
      <c r="R597" s="833"/>
      <c r="S597" s="833"/>
      <c r="T597" s="833"/>
      <c r="U597" s="833"/>
      <c r="V597" s="833"/>
      <c r="W597" s="833"/>
      <c r="X597" s="833"/>
      <c r="Y597" s="833"/>
      <c r="Z597" s="833"/>
      <c r="AA597" s="833"/>
      <c r="AB597" s="833"/>
    </row>
    <row r="598" spans="2:28" ht="18" customHeight="1" hidden="1">
      <c r="B598" s="1206" t="s">
        <v>189</v>
      </c>
      <c r="C598" s="1207"/>
      <c r="D598" s="794"/>
      <c r="E598" s="794"/>
      <c r="F598" s="803">
        <f>SUM(F581:F597)</f>
        <v>0</v>
      </c>
      <c r="G598" s="833">
        <f>G581+G583+G585+G587+G589+G593+G595+G596+G597</f>
        <v>63</v>
      </c>
      <c r="H598" s="833">
        <f aca="true" t="shared" si="110" ref="H598:Y598">H581+H583+H585+H587+H589+H593+H595+H596+H597</f>
        <v>2</v>
      </c>
      <c r="I598" s="833">
        <f t="shared" si="110"/>
        <v>10</v>
      </c>
      <c r="J598" s="833">
        <f t="shared" si="110"/>
        <v>71</v>
      </c>
      <c r="K598" s="833">
        <f t="shared" si="110"/>
        <v>20</v>
      </c>
      <c r="L598" s="833">
        <f t="shared" si="110"/>
        <v>0</v>
      </c>
      <c r="M598" s="833">
        <f t="shared" si="110"/>
        <v>0</v>
      </c>
      <c r="N598" s="833">
        <f t="shared" si="110"/>
        <v>19</v>
      </c>
      <c r="O598" s="833">
        <f t="shared" si="110"/>
        <v>20</v>
      </c>
      <c r="P598" s="833">
        <f t="shared" si="110"/>
        <v>0</v>
      </c>
      <c r="Q598" s="833">
        <f t="shared" si="110"/>
        <v>2</v>
      </c>
      <c r="R598" s="833">
        <f t="shared" si="110"/>
        <v>10</v>
      </c>
      <c r="S598" s="833">
        <f t="shared" si="110"/>
        <v>2</v>
      </c>
      <c r="T598" s="833">
        <f t="shared" si="110"/>
        <v>150</v>
      </c>
      <c r="U598" s="833">
        <f t="shared" si="110"/>
        <v>0</v>
      </c>
      <c r="V598" s="833">
        <f t="shared" si="110"/>
        <v>7</v>
      </c>
      <c r="W598" s="833">
        <f t="shared" si="110"/>
        <v>6</v>
      </c>
      <c r="X598" s="833">
        <f t="shared" si="110"/>
        <v>15</v>
      </c>
      <c r="Y598" s="833">
        <f t="shared" si="110"/>
        <v>0</v>
      </c>
      <c r="Z598" s="833"/>
      <c r="AA598" s="833"/>
      <c r="AB598" s="833">
        <f>AB581+AB583+AB585+AB587+AB589+AB593+AB595+AB596+AB597</f>
        <v>0</v>
      </c>
    </row>
    <row r="599" spans="2:28" s="860" customFormat="1" ht="18" customHeight="1">
      <c r="B599" s="1196" t="s">
        <v>806</v>
      </c>
      <c r="C599" s="1197"/>
      <c r="D599" s="1198">
        <f>E596*F596+E597*F597</f>
        <v>0</v>
      </c>
      <c r="E599" s="1199"/>
      <c r="F599" s="803">
        <f>F596+F597</f>
        <v>0</v>
      </c>
      <c r="G599" s="880">
        <f>SUMPRODUCT(G581:G597,$E581:$E$597)/1000</f>
        <v>0</v>
      </c>
      <c r="H599" s="880">
        <f>SUMPRODUCT(H581:H597,$E581:$E$597)/1000</f>
        <v>0</v>
      </c>
      <c r="I599" s="880">
        <f>SUMPRODUCT(I581:I597,$E581:$E$597)/1000</f>
        <v>0</v>
      </c>
      <c r="J599" s="880">
        <f>SUMPRODUCT(J581:J597,$E581:$E$597)/1000</f>
        <v>0</v>
      </c>
      <c r="K599" s="880">
        <f>SUMPRODUCT(K581:K597,$E581:$E$597)/1000</f>
        <v>0</v>
      </c>
      <c r="L599" s="880">
        <f>SUMPRODUCT(L581:L597,$E581:$E$597)/1000</f>
        <v>0</v>
      </c>
      <c r="M599" s="880">
        <f>SUMPRODUCT(M581:M597,$E581:$E$597)/1000</f>
        <v>0</v>
      </c>
      <c r="N599" s="880">
        <f>SUMPRODUCT(N581:N597,$E581:$E$597)/1000</f>
        <v>0</v>
      </c>
      <c r="O599" s="880">
        <f>SUMPRODUCT(O581:O597,$E581:$E$597)/1000</f>
        <v>0</v>
      </c>
      <c r="P599" s="880">
        <f>SUMPRODUCT(P581:P597,$E581:$E$597)/1000</f>
        <v>0</v>
      </c>
      <c r="Q599" s="880">
        <f>SUMPRODUCT(Q581:Q597,$E581:$E$597)/1000</f>
        <v>0</v>
      </c>
      <c r="R599" s="880">
        <f>SUMPRODUCT(R581:R597,$E581:$E$597)/1000</f>
        <v>0</v>
      </c>
      <c r="S599" s="880">
        <f>SUMPRODUCT(S581:S597,$E581:$E$597)/1000</f>
        <v>0</v>
      </c>
      <c r="T599" s="880">
        <f>SUMPRODUCT(T581:T597,$E581:$E$597)/1000</f>
        <v>0</v>
      </c>
      <c r="U599" s="880">
        <f>SUMPRODUCT(U581:U597,$E581:$E$597)/1000</f>
        <v>0</v>
      </c>
      <c r="V599" s="880">
        <f>SUMPRODUCT(V581:V597,$E581:$E$597)/1000</f>
        <v>0</v>
      </c>
      <c r="W599" s="880">
        <f>SUMPRODUCT(W581:W597,$E581:$E$597)/1000</f>
        <v>0</v>
      </c>
      <c r="X599" s="880">
        <f>SUMPRODUCT(X581:X597,$E581:$E$597)/1000</f>
        <v>0</v>
      </c>
      <c r="Y599" s="880">
        <f>SUMPRODUCT(Y581:Y597,$E581:$E$597)/1000</f>
        <v>0</v>
      </c>
      <c r="Z599" s="880">
        <f>SUMPRODUCT(Z581:Z597,$E581:$E$597)/1000</f>
        <v>0</v>
      </c>
      <c r="AA599" s="880">
        <f>SUMPRODUCT(AA581:AA597,$E581:$E$597)/1000</f>
        <v>0</v>
      </c>
      <c r="AB599" s="880">
        <f>SUMPRODUCT(AB581:AB597,$E581:$E$597)/1000</f>
        <v>0</v>
      </c>
    </row>
    <row r="600" spans="2:28" s="860" customFormat="1" ht="18" customHeight="1">
      <c r="B600" s="1196" t="s">
        <v>807</v>
      </c>
      <c r="C600" s="1197"/>
      <c r="D600" s="852"/>
      <c r="E600" s="852"/>
      <c r="F600" s="803">
        <f>F595+F599</f>
        <v>0</v>
      </c>
      <c r="G600" s="880">
        <f>G599+G578</f>
        <v>0</v>
      </c>
      <c r="H600" s="880">
        <f aca="true" t="shared" si="111" ref="H600:AB600">H599+H578</f>
        <v>0</v>
      </c>
      <c r="I600" s="880">
        <f t="shared" si="111"/>
        <v>0</v>
      </c>
      <c r="J600" s="880">
        <f t="shared" si="111"/>
        <v>0</v>
      </c>
      <c r="K600" s="880">
        <f t="shared" si="111"/>
        <v>0</v>
      </c>
      <c r="L600" s="880">
        <f t="shared" si="111"/>
        <v>0</v>
      </c>
      <c r="M600" s="880">
        <f t="shared" si="111"/>
        <v>0</v>
      </c>
      <c r="N600" s="880">
        <f t="shared" si="111"/>
        <v>0</v>
      </c>
      <c r="O600" s="880">
        <f t="shared" si="111"/>
        <v>0</v>
      </c>
      <c r="P600" s="880">
        <f t="shared" si="111"/>
        <v>0</v>
      </c>
      <c r="Q600" s="880">
        <f t="shared" si="111"/>
        <v>0</v>
      </c>
      <c r="R600" s="880">
        <f t="shared" si="111"/>
        <v>0</v>
      </c>
      <c r="S600" s="880">
        <f t="shared" si="111"/>
        <v>0</v>
      </c>
      <c r="T600" s="880">
        <f t="shared" si="111"/>
        <v>0</v>
      </c>
      <c r="U600" s="880">
        <f t="shared" si="111"/>
        <v>0</v>
      </c>
      <c r="V600" s="880">
        <f t="shared" si="111"/>
        <v>0</v>
      </c>
      <c r="W600" s="880">
        <f t="shared" si="111"/>
        <v>0</v>
      </c>
      <c r="X600" s="880">
        <f t="shared" si="111"/>
        <v>0</v>
      </c>
      <c r="Y600" s="880">
        <f t="shared" si="111"/>
        <v>0</v>
      </c>
      <c r="Z600" s="880">
        <f t="shared" si="111"/>
        <v>0</v>
      </c>
      <c r="AA600" s="880">
        <f t="shared" si="111"/>
        <v>0</v>
      </c>
      <c r="AB600" s="880">
        <f t="shared" si="111"/>
        <v>0</v>
      </c>
    </row>
    <row r="601" spans="2:28" s="860" customFormat="1" ht="51" customHeight="1">
      <c r="B601" s="1200" t="s">
        <v>267</v>
      </c>
      <c r="C601" s="1201"/>
      <c r="D601" s="852"/>
      <c r="E601" s="852"/>
      <c r="F601" s="855"/>
      <c r="G601" s="856"/>
      <c r="H601" s="856"/>
      <c r="I601" s="856"/>
      <c r="J601" s="856"/>
      <c r="K601" s="856"/>
      <c r="L601" s="856"/>
      <c r="M601" s="856"/>
      <c r="N601" s="856"/>
      <c r="O601" s="856"/>
      <c r="P601" s="856"/>
      <c r="Q601" s="856"/>
      <c r="R601" s="856"/>
      <c r="S601" s="856"/>
      <c r="T601" s="856"/>
      <c r="U601" s="856"/>
      <c r="V601" s="856"/>
      <c r="W601" s="856"/>
      <c r="X601" s="856"/>
      <c r="Y601" s="856"/>
      <c r="Z601" s="856"/>
      <c r="AA601" s="856"/>
      <c r="AB601" s="856"/>
    </row>
    <row r="602" spans="2:29" s="860" customFormat="1" ht="53.25" customHeight="1">
      <c r="B602" s="1200" t="s">
        <v>808</v>
      </c>
      <c r="C602" s="1201"/>
      <c r="D602" s="852"/>
      <c r="E602" s="852"/>
      <c r="F602" s="883">
        <f>SUM(G602:AB602)</f>
        <v>0</v>
      </c>
      <c r="G602" s="883">
        <f aca="true" t="shared" si="112" ref="G602:M602">G600*G601</f>
        <v>0</v>
      </c>
      <c r="H602" s="883">
        <f t="shared" si="112"/>
        <v>0</v>
      </c>
      <c r="I602" s="883">
        <f t="shared" si="112"/>
        <v>0</v>
      </c>
      <c r="J602" s="883">
        <f t="shared" si="112"/>
        <v>0</v>
      </c>
      <c r="K602" s="883">
        <f t="shared" si="112"/>
        <v>0</v>
      </c>
      <c r="L602" s="883">
        <f t="shared" si="112"/>
        <v>0</v>
      </c>
      <c r="M602" s="883">
        <f t="shared" si="112"/>
        <v>0</v>
      </c>
      <c r="N602" s="883">
        <f aca="true" t="shared" si="113" ref="N602:Y602">N600*N601</f>
        <v>0</v>
      </c>
      <c r="O602" s="883">
        <f t="shared" si="113"/>
        <v>0</v>
      </c>
      <c r="P602" s="883">
        <f t="shared" si="113"/>
        <v>0</v>
      </c>
      <c r="Q602" s="883">
        <f t="shared" si="113"/>
        <v>0</v>
      </c>
      <c r="R602" s="883">
        <f t="shared" si="113"/>
        <v>0</v>
      </c>
      <c r="S602" s="883">
        <f t="shared" si="113"/>
        <v>0</v>
      </c>
      <c r="T602" s="883">
        <f t="shared" si="113"/>
        <v>0</v>
      </c>
      <c r="U602" s="883">
        <f t="shared" si="113"/>
        <v>0</v>
      </c>
      <c r="V602" s="883">
        <f t="shared" si="113"/>
        <v>0</v>
      </c>
      <c r="W602" s="883">
        <f t="shared" si="113"/>
        <v>0</v>
      </c>
      <c r="X602" s="883">
        <f t="shared" si="113"/>
        <v>0</v>
      </c>
      <c r="Y602" s="883">
        <f t="shared" si="113"/>
        <v>0</v>
      </c>
      <c r="Z602" s="883"/>
      <c r="AA602" s="883"/>
      <c r="AB602" s="883">
        <f>AB600*AB601</f>
        <v>0</v>
      </c>
      <c r="AC602" s="858"/>
    </row>
    <row r="603" spans="2:28" ht="18" customHeight="1">
      <c r="B603" s="1202"/>
      <c r="C603" s="1203"/>
      <c r="D603" s="1203"/>
      <c r="E603" s="1203"/>
      <c r="F603" s="1203"/>
      <c r="G603" s="1203"/>
      <c r="H603" s="1203"/>
      <c r="I603" s="1203"/>
      <c r="J603" s="1203"/>
      <c r="K603" s="1203"/>
      <c r="L603" s="1203"/>
      <c r="M603" s="1203"/>
      <c r="N603" s="1203"/>
      <c r="O603" s="1203"/>
      <c r="P603" s="1203"/>
      <c r="Q603" s="1203"/>
      <c r="R603" s="1203"/>
      <c r="S603" s="1203"/>
      <c r="T603" s="1203"/>
      <c r="U603" s="1203"/>
      <c r="V603" s="1203"/>
      <c r="W603" s="1203"/>
      <c r="X603" s="1203"/>
      <c r="Y603" s="1203"/>
      <c r="Z603" s="1203"/>
      <c r="AA603" s="1203"/>
      <c r="AB603" s="1203"/>
    </row>
    <row r="604" spans="2:28" ht="17.25" customHeight="1" thickBot="1">
      <c r="B604" s="1212" t="s">
        <v>984</v>
      </c>
      <c r="C604" s="1213"/>
      <c r="D604" s="1213"/>
      <c r="E604" s="1213"/>
      <c r="F604" s="1213"/>
      <c r="G604" s="1213"/>
      <c r="H604" s="1213"/>
      <c r="I604" s="1213"/>
      <c r="J604" s="1213"/>
      <c r="K604" s="1213"/>
      <c r="L604" s="1213"/>
      <c r="M604" s="1213"/>
      <c r="N604" s="1213"/>
      <c r="O604" s="1213"/>
      <c r="P604" s="1213"/>
      <c r="Q604" s="1213"/>
      <c r="R604" s="1213"/>
      <c r="S604" s="1213"/>
      <c r="T604" s="1213"/>
      <c r="U604" s="1213"/>
      <c r="V604" s="1213"/>
      <c r="W604" s="1213"/>
      <c r="X604" s="1213"/>
      <c r="Y604" s="1213"/>
      <c r="Z604" s="1213"/>
      <c r="AA604" s="1213"/>
      <c r="AB604" s="1213"/>
    </row>
    <row r="605" spans="2:28" ht="51.75" customHeight="1">
      <c r="B605" s="1214" t="s">
        <v>166</v>
      </c>
      <c r="C605" s="1215"/>
      <c r="D605" s="1218" t="s">
        <v>167</v>
      </c>
      <c r="E605" s="1220" t="s">
        <v>814</v>
      </c>
      <c r="F605" s="1222" t="s">
        <v>168</v>
      </c>
      <c r="G605" s="1224" t="s">
        <v>169</v>
      </c>
      <c r="H605" s="1225"/>
      <c r="I605" s="1225"/>
      <c r="J605" s="1225"/>
      <c r="K605" s="1225"/>
      <c r="L605" s="1225"/>
      <c r="M605" s="1225"/>
      <c r="N605" s="1225"/>
      <c r="O605" s="1225"/>
      <c r="P605" s="1225"/>
      <c r="Q605" s="1225"/>
      <c r="R605" s="1225"/>
      <c r="S605" s="1225"/>
      <c r="T605" s="1225"/>
      <c r="U605" s="1225"/>
      <c r="V605" s="1225"/>
      <c r="W605" s="1225"/>
      <c r="X605" s="1225"/>
      <c r="Y605" s="1225"/>
      <c r="Z605" s="1225"/>
      <c r="AA605" s="1225"/>
      <c r="AB605" s="1225"/>
    </row>
    <row r="606" spans="2:28" ht="86.25" customHeight="1">
      <c r="B606" s="1216"/>
      <c r="C606" s="1217"/>
      <c r="D606" s="1219"/>
      <c r="E606" s="1221"/>
      <c r="F606" s="1223"/>
      <c r="G606" s="898" t="s">
        <v>1025</v>
      </c>
      <c r="H606" s="898" t="s">
        <v>38</v>
      </c>
      <c r="I606" s="898" t="s">
        <v>846</v>
      </c>
      <c r="J606" s="898" t="s">
        <v>830</v>
      </c>
      <c r="K606" s="898" t="s">
        <v>193</v>
      </c>
      <c r="L606" s="899" t="s">
        <v>844</v>
      </c>
      <c r="M606" s="899" t="s">
        <v>697</v>
      </c>
      <c r="N606" s="900" t="s">
        <v>845</v>
      </c>
      <c r="O606" s="899" t="s">
        <v>22</v>
      </c>
      <c r="P606" s="899" t="s">
        <v>699</v>
      </c>
      <c r="Q606" s="899" t="s">
        <v>819</v>
      </c>
      <c r="R606" s="899" t="s">
        <v>37</v>
      </c>
      <c r="S606" s="899" t="s">
        <v>527</v>
      </c>
      <c r="T606" s="928" t="s">
        <v>373</v>
      </c>
      <c r="U606" s="928" t="s">
        <v>360</v>
      </c>
      <c r="V606" s="928" t="s">
        <v>1037</v>
      </c>
      <c r="W606" s="966" t="s">
        <v>84</v>
      </c>
      <c r="X606" s="928"/>
      <c r="Y606" s="934"/>
      <c r="AB606" s="864"/>
    </row>
    <row r="607" spans="2:28" ht="18" customHeight="1">
      <c r="B607" s="1226" t="s">
        <v>963</v>
      </c>
      <c r="C607" s="1229" t="s">
        <v>677</v>
      </c>
      <c r="D607" s="1230"/>
      <c r="E607" s="875"/>
      <c r="F607" s="788"/>
      <c r="G607" s="832"/>
      <c r="H607" s="832"/>
      <c r="I607" s="832"/>
      <c r="J607" s="832"/>
      <c r="K607" s="832"/>
      <c r="L607" s="832"/>
      <c r="M607" s="832"/>
      <c r="N607" s="832"/>
      <c r="O607" s="832"/>
      <c r="P607" s="832"/>
      <c r="Q607" s="832"/>
      <c r="R607" s="832"/>
      <c r="S607" s="832"/>
      <c r="T607" s="832"/>
      <c r="U607" s="832"/>
      <c r="V607" s="832"/>
      <c r="W607" s="832"/>
      <c r="X607" s="832"/>
      <c r="Y607" s="832"/>
      <c r="Z607" s="832"/>
      <c r="AA607" s="832"/>
      <c r="AB607" s="832"/>
    </row>
    <row r="608" spans="2:28" ht="18" customHeight="1">
      <c r="B608" s="1227"/>
      <c r="C608" s="915" t="s">
        <v>1002</v>
      </c>
      <c r="D608" s="164">
        <v>100</v>
      </c>
      <c r="E608" s="164"/>
      <c r="F608" s="788">
        <f aca="true" t="shared" si="114" ref="F608:F613">SUMPRODUCT(G608:AB608,G$641:AB$641)/1000</f>
        <v>0</v>
      </c>
      <c r="G608" s="833"/>
      <c r="H608" s="833"/>
      <c r="I608" s="833"/>
      <c r="J608" s="833"/>
      <c r="K608" s="833"/>
      <c r="L608" s="833"/>
      <c r="M608" s="833"/>
      <c r="N608" s="833"/>
      <c r="O608" s="833"/>
      <c r="P608" s="833"/>
      <c r="Q608" s="833"/>
      <c r="R608" s="833"/>
      <c r="S608" s="833"/>
      <c r="T608" s="833"/>
      <c r="U608" s="833">
        <v>100</v>
      </c>
      <c r="V608" s="833"/>
      <c r="W608" s="833"/>
      <c r="X608" s="833"/>
      <c r="Y608" s="833"/>
      <c r="Z608" s="833"/>
      <c r="AA608" s="833"/>
      <c r="AB608" s="833"/>
    </row>
    <row r="609" spans="2:28" ht="18" customHeight="1">
      <c r="B609" s="1227"/>
      <c r="C609" s="914" t="s">
        <v>528</v>
      </c>
      <c r="D609" s="164" t="s">
        <v>398</v>
      </c>
      <c r="E609" s="164"/>
      <c r="F609" s="788">
        <f t="shared" si="114"/>
        <v>0</v>
      </c>
      <c r="G609" s="833">
        <v>20</v>
      </c>
      <c r="H609" s="833">
        <v>1.2</v>
      </c>
      <c r="I609" s="833">
        <v>5</v>
      </c>
      <c r="J609" s="896"/>
      <c r="K609" s="833">
        <v>190</v>
      </c>
      <c r="L609" s="833"/>
      <c r="M609" s="833"/>
      <c r="N609" s="833"/>
      <c r="O609" s="833"/>
      <c r="P609" s="833"/>
      <c r="Q609" s="833"/>
      <c r="R609" s="833">
        <v>3</v>
      </c>
      <c r="S609" s="833"/>
      <c r="T609" s="833"/>
      <c r="U609" s="833"/>
      <c r="V609" s="833"/>
      <c r="W609" s="833"/>
      <c r="X609" s="833"/>
      <c r="Y609" s="833"/>
      <c r="Z609" s="833"/>
      <c r="AA609" s="833"/>
      <c r="AB609" s="833"/>
    </row>
    <row r="610" spans="2:28" ht="27.75" customHeight="1">
      <c r="B610" s="1227"/>
      <c r="C610" s="914" t="s">
        <v>1003</v>
      </c>
      <c r="D610" s="439" t="s">
        <v>1014</v>
      </c>
      <c r="E610" s="439"/>
      <c r="F610" s="788">
        <f t="shared" si="114"/>
        <v>0</v>
      </c>
      <c r="G610" s="833"/>
      <c r="H610" s="833"/>
      <c r="I610" s="833"/>
      <c r="J610" s="833"/>
      <c r="K610" s="833"/>
      <c r="L610" s="833"/>
      <c r="M610" s="833"/>
      <c r="N610" s="833"/>
      <c r="O610" s="833"/>
      <c r="P610" s="833"/>
      <c r="Q610" s="833">
        <v>1</v>
      </c>
      <c r="R610" s="833">
        <v>15</v>
      </c>
      <c r="S610" s="833">
        <v>21</v>
      </c>
      <c r="T610" s="833"/>
      <c r="U610" s="833"/>
      <c r="V610" s="833"/>
      <c r="W610" s="833">
        <v>11</v>
      </c>
      <c r="X610" s="833"/>
      <c r="Y610" s="833"/>
      <c r="Z610" s="833"/>
      <c r="AA610" s="833"/>
      <c r="AB610" s="833"/>
    </row>
    <row r="611" spans="2:28" ht="27" customHeight="1">
      <c r="B611" s="1227"/>
      <c r="C611" s="914" t="s">
        <v>1004</v>
      </c>
      <c r="D611" s="164">
        <v>15</v>
      </c>
      <c r="E611" s="164"/>
      <c r="F611" s="788">
        <f t="shared" si="114"/>
        <v>0</v>
      </c>
      <c r="G611" s="833"/>
      <c r="H611" s="833"/>
      <c r="I611" s="833"/>
      <c r="J611" s="833"/>
      <c r="K611" s="833"/>
      <c r="L611" s="833"/>
      <c r="M611" s="833"/>
      <c r="N611" s="833"/>
      <c r="O611" s="833"/>
      <c r="P611" s="833"/>
      <c r="Q611" s="833"/>
      <c r="R611" s="833"/>
      <c r="S611" s="833"/>
      <c r="T611" s="833"/>
      <c r="U611" s="833"/>
      <c r="V611" s="833">
        <v>15</v>
      </c>
      <c r="W611" s="833"/>
      <c r="X611" s="833"/>
      <c r="Y611" s="833"/>
      <c r="Z611" s="833"/>
      <c r="AA611" s="833"/>
      <c r="AB611" s="833"/>
    </row>
    <row r="612" spans="2:28" ht="18" customHeight="1">
      <c r="B612" s="1227"/>
      <c r="C612" s="915" t="s">
        <v>26</v>
      </c>
      <c r="D612" s="164">
        <v>20</v>
      </c>
      <c r="E612" s="164"/>
      <c r="F612" s="788">
        <f t="shared" si="114"/>
        <v>0</v>
      </c>
      <c r="G612" s="833"/>
      <c r="H612" s="833"/>
      <c r="I612" s="833"/>
      <c r="J612" s="833"/>
      <c r="K612" s="833"/>
      <c r="L612" s="833"/>
      <c r="M612" s="833"/>
      <c r="N612" s="833">
        <v>20</v>
      </c>
      <c r="O612" s="833"/>
      <c r="P612" s="833"/>
      <c r="Q612" s="833"/>
      <c r="R612" s="833"/>
      <c r="S612" s="833"/>
      <c r="T612" s="833"/>
      <c r="U612" s="833"/>
      <c r="V612" s="833"/>
      <c r="W612" s="833"/>
      <c r="X612" s="833"/>
      <c r="Y612" s="833"/>
      <c r="Z612" s="833"/>
      <c r="AA612" s="833"/>
      <c r="AB612" s="833"/>
    </row>
    <row r="613" spans="2:28" ht="18" customHeight="1">
      <c r="B613" s="1227"/>
      <c r="C613" s="915"/>
      <c r="D613" s="164"/>
      <c r="E613" s="164"/>
      <c r="F613" s="788">
        <f t="shared" si="114"/>
        <v>0</v>
      </c>
      <c r="G613" s="833"/>
      <c r="H613" s="833"/>
      <c r="I613" s="833"/>
      <c r="J613" s="833"/>
      <c r="K613" s="833"/>
      <c r="L613" s="833"/>
      <c r="M613" s="833"/>
      <c r="N613" s="833"/>
      <c r="O613" s="833"/>
      <c r="P613" s="833"/>
      <c r="Q613" s="833"/>
      <c r="R613" s="833"/>
      <c r="S613" s="833"/>
      <c r="T613" s="833"/>
      <c r="U613" s="833"/>
      <c r="V613" s="833"/>
      <c r="W613" s="833"/>
      <c r="X613" s="833"/>
      <c r="Y613" s="833"/>
      <c r="Z613" s="833"/>
      <c r="AA613" s="833"/>
      <c r="AB613" s="833"/>
    </row>
    <row r="614" spans="2:28" ht="24" customHeight="1">
      <c r="B614" s="1227"/>
      <c r="C614" s="893"/>
      <c r="D614" s="1231">
        <f>SUMPRODUCT(E608:E613,F608:F613)</f>
        <v>0</v>
      </c>
      <c r="E614" s="1231"/>
      <c r="F614" s="803">
        <f>F608+F609+F610+F611+F612+F613</f>
        <v>0</v>
      </c>
      <c r="G614" s="833"/>
      <c r="H614" s="833"/>
      <c r="I614" s="833"/>
      <c r="J614" s="833"/>
      <c r="K614" s="833"/>
      <c r="L614" s="833"/>
      <c r="M614" s="833"/>
      <c r="N614" s="833"/>
      <c r="O614" s="833"/>
      <c r="P614" s="833"/>
      <c r="Q614" s="833"/>
      <c r="R614" s="833"/>
      <c r="S614" s="833"/>
      <c r="T614" s="833"/>
      <c r="U614" s="833"/>
      <c r="V614" s="833"/>
      <c r="W614" s="833"/>
      <c r="X614" s="833"/>
      <c r="Y614" s="833"/>
      <c r="Z614" s="833"/>
      <c r="AA614" s="833"/>
      <c r="AB614" s="833"/>
    </row>
    <row r="615" spans="2:28" ht="35.25" customHeight="1">
      <c r="B615" s="1227"/>
      <c r="C615" s="914"/>
      <c r="D615" s="164"/>
      <c r="E615" s="164"/>
      <c r="F615" s="788">
        <f>SUMPRODUCT(G615:AB615,G$641:AB$641)/1000</f>
        <v>0</v>
      </c>
      <c r="G615" s="833"/>
      <c r="H615" s="833"/>
      <c r="I615" s="833"/>
      <c r="J615" s="833"/>
      <c r="K615" s="833"/>
      <c r="L615" s="833"/>
      <c r="M615" s="833"/>
      <c r="N615" s="833"/>
      <c r="O615" s="833"/>
      <c r="P615" s="833"/>
      <c r="Q615" s="833"/>
      <c r="R615" s="833"/>
      <c r="S615" s="833"/>
      <c r="T615" s="833"/>
      <c r="U615" s="833"/>
      <c r="V615" s="833"/>
      <c r="W615" s="833"/>
      <c r="X615" s="833"/>
      <c r="Y615" s="833"/>
      <c r="Z615" s="833"/>
      <c r="AA615" s="833"/>
      <c r="AB615" s="833"/>
    </row>
    <row r="616" spans="2:28" ht="24" customHeight="1">
      <c r="B616" s="1227"/>
      <c r="C616" s="914"/>
      <c r="D616" s="165"/>
      <c r="E616" s="165"/>
      <c r="F616" s="788">
        <f>SUMPRODUCT(G616:AB616,G$801:AB$801)/1000</f>
        <v>0</v>
      </c>
      <c r="G616" s="833"/>
      <c r="H616" s="833"/>
      <c r="I616" s="833"/>
      <c r="J616" s="833"/>
      <c r="K616" s="833"/>
      <c r="L616" s="833"/>
      <c r="M616" s="833"/>
      <c r="N616" s="833"/>
      <c r="O616" s="833"/>
      <c r="P616" s="833"/>
      <c r="Q616" s="833"/>
      <c r="R616" s="833"/>
      <c r="S616" s="833"/>
      <c r="T616" s="833"/>
      <c r="U616" s="833"/>
      <c r="V616" s="833"/>
      <c r="W616" s="833"/>
      <c r="X616" s="833"/>
      <c r="Y616" s="833"/>
      <c r="Z616" s="833"/>
      <c r="AA616" s="833"/>
      <c r="AB616" s="833"/>
    </row>
    <row r="617" spans="2:28" ht="18" customHeight="1">
      <c r="B617" s="1227"/>
      <c r="C617" s="206"/>
      <c r="D617" s="164"/>
      <c r="E617" s="164"/>
      <c r="F617" s="788">
        <f>SUMPRODUCT(G617:AB617,G$801:AB$801)/1000</f>
        <v>0</v>
      </c>
      <c r="G617" s="887"/>
      <c r="H617" s="887"/>
      <c r="I617" s="887"/>
      <c r="J617" s="887"/>
      <c r="K617" s="887"/>
      <c r="L617" s="887"/>
      <c r="M617" s="887"/>
      <c r="N617" s="887"/>
      <c r="O617" s="887"/>
      <c r="P617" s="887"/>
      <c r="Q617" s="887"/>
      <c r="R617" s="887"/>
      <c r="S617" s="887"/>
      <c r="T617" s="887"/>
      <c r="U617" s="887"/>
      <c r="V617" s="887"/>
      <c r="W617" s="887"/>
      <c r="X617" s="887"/>
      <c r="Y617" s="887"/>
      <c r="Z617" s="887"/>
      <c r="AA617" s="887"/>
      <c r="AB617" s="887"/>
    </row>
    <row r="618" spans="2:28" ht="24" customHeight="1">
      <c r="B618" s="1228"/>
      <c r="C618" s="867" t="s">
        <v>815</v>
      </c>
      <c r="D618" s="1204">
        <f>E615*F615+E616*F616+E617*F617</f>
        <v>0</v>
      </c>
      <c r="E618" s="1205"/>
      <c r="F618" s="803">
        <f>F615+F616+F617</f>
        <v>0</v>
      </c>
      <c r="G618" s="920">
        <f>SUMPRODUCT(G608:G617,$E$608:$E$617)/1000</f>
        <v>0</v>
      </c>
      <c r="H618" s="920">
        <f aca="true" t="shared" si="115" ref="H618:AB618">SUMPRODUCT(H608:H617,$E$608:$E$617)/1000</f>
        <v>0</v>
      </c>
      <c r="I618" s="920">
        <f t="shared" si="115"/>
        <v>0</v>
      </c>
      <c r="J618" s="920">
        <f t="shared" si="115"/>
        <v>0</v>
      </c>
      <c r="K618" s="920">
        <f t="shared" si="115"/>
        <v>0</v>
      </c>
      <c r="L618" s="920">
        <f t="shared" si="115"/>
        <v>0</v>
      </c>
      <c r="M618" s="920">
        <f t="shared" si="115"/>
        <v>0</v>
      </c>
      <c r="N618" s="920">
        <f t="shared" si="115"/>
        <v>0</v>
      </c>
      <c r="O618" s="920">
        <f t="shared" si="115"/>
        <v>0</v>
      </c>
      <c r="P618" s="920">
        <f t="shared" si="115"/>
        <v>0</v>
      </c>
      <c r="Q618" s="920">
        <f t="shared" si="115"/>
        <v>0</v>
      </c>
      <c r="R618" s="920">
        <f t="shared" si="115"/>
        <v>0</v>
      </c>
      <c r="S618" s="920">
        <f t="shared" si="115"/>
        <v>0</v>
      </c>
      <c r="T618" s="920">
        <f t="shared" si="115"/>
        <v>0</v>
      </c>
      <c r="U618" s="920">
        <f t="shared" si="115"/>
        <v>0</v>
      </c>
      <c r="V618" s="920">
        <f t="shared" si="115"/>
        <v>0</v>
      </c>
      <c r="W618" s="920">
        <f t="shared" si="115"/>
        <v>0</v>
      </c>
      <c r="X618" s="920">
        <f t="shared" si="115"/>
        <v>0</v>
      </c>
      <c r="Y618" s="920">
        <f t="shared" si="115"/>
        <v>0</v>
      </c>
      <c r="Z618" s="920">
        <f t="shared" si="115"/>
        <v>0</v>
      </c>
      <c r="AA618" s="920">
        <f t="shared" si="115"/>
        <v>0</v>
      </c>
      <c r="AB618" s="920">
        <f t="shared" si="115"/>
        <v>0</v>
      </c>
    </row>
    <row r="619" spans="2:28" ht="18" customHeight="1">
      <c r="B619" s="1206" t="s">
        <v>186</v>
      </c>
      <c r="C619" s="1207"/>
      <c r="D619" s="794"/>
      <c r="E619" s="794"/>
      <c r="F619" s="803">
        <f>SUM(F608:F618)</f>
        <v>0</v>
      </c>
      <c r="G619" s="832"/>
      <c r="H619" s="832"/>
      <c r="I619" s="832"/>
      <c r="J619" s="832"/>
      <c r="K619" s="832"/>
      <c r="L619" s="832"/>
      <c r="M619" s="832"/>
      <c r="N619" s="832"/>
      <c r="O619" s="832"/>
      <c r="P619" s="832"/>
      <c r="Q619" s="832"/>
      <c r="R619" s="832"/>
      <c r="S619" s="832"/>
      <c r="T619" s="832"/>
      <c r="U619" s="832"/>
      <c r="V619" s="832"/>
      <c r="W619" s="832"/>
      <c r="X619" s="832"/>
      <c r="Y619" s="832"/>
      <c r="Z619" s="832"/>
      <c r="AA619" s="832"/>
      <c r="AB619" s="832"/>
    </row>
    <row r="620" spans="2:28" ht="18" customHeight="1">
      <c r="B620" s="1208" t="s">
        <v>990</v>
      </c>
      <c r="C620" s="1210" t="s">
        <v>677</v>
      </c>
      <c r="D620" s="1210"/>
      <c r="E620" s="876"/>
      <c r="F620" s="788">
        <f>F614+F618</f>
        <v>0</v>
      </c>
      <c r="G620" s="832"/>
      <c r="H620" s="832"/>
      <c r="I620" s="832"/>
      <c r="J620" s="832"/>
      <c r="K620" s="832"/>
      <c r="L620" s="832"/>
      <c r="M620" s="832"/>
      <c r="N620" s="832"/>
      <c r="O620" s="832"/>
      <c r="P620" s="832"/>
      <c r="Q620" s="832"/>
      <c r="R620" s="832"/>
      <c r="S620" s="832"/>
      <c r="T620" s="832"/>
      <c r="U620" s="832"/>
      <c r="V620" s="832"/>
      <c r="W620" s="832"/>
      <c r="X620" s="832"/>
      <c r="Y620" s="832"/>
      <c r="Z620" s="832"/>
      <c r="AA620" s="832"/>
      <c r="AB620" s="832"/>
    </row>
    <row r="621" spans="2:28" ht="17.25" customHeight="1">
      <c r="B621" s="1209"/>
      <c r="C621" s="915" t="s">
        <v>1002</v>
      </c>
      <c r="D621" s="164">
        <v>100</v>
      </c>
      <c r="E621" s="164"/>
      <c r="F621" s="788">
        <f>SUMPRODUCT(G621:AB621,G$641:AB$641)/1000</f>
        <v>0</v>
      </c>
      <c r="G621" s="833"/>
      <c r="H621" s="833"/>
      <c r="I621" s="833"/>
      <c r="J621" s="833"/>
      <c r="K621" s="833"/>
      <c r="L621" s="833"/>
      <c r="M621" s="833"/>
      <c r="N621" s="833"/>
      <c r="O621" s="833"/>
      <c r="P621" s="833"/>
      <c r="Q621" s="833"/>
      <c r="R621" s="833"/>
      <c r="S621" s="833"/>
      <c r="T621" s="833"/>
      <c r="U621" s="833">
        <v>100</v>
      </c>
      <c r="V621" s="833"/>
      <c r="W621" s="833"/>
      <c r="X621" s="833"/>
      <c r="Y621" s="833"/>
      <c r="Z621" s="833"/>
      <c r="AA621" s="833"/>
      <c r="AB621" s="833"/>
    </row>
    <row r="622" spans="2:28" ht="18" customHeight="1" hidden="1">
      <c r="B622" s="1209"/>
      <c r="C622" s="915"/>
      <c r="D622" s="164"/>
      <c r="E622" s="164"/>
      <c r="F622" s="788"/>
      <c r="G622" s="833"/>
      <c r="H622" s="833"/>
      <c r="I622" s="833"/>
      <c r="J622" s="833"/>
      <c r="K622" s="833"/>
      <c r="L622" s="833"/>
      <c r="M622" s="833"/>
      <c r="N622" s="833"/>
      <c r="O622" s="833"/>
      <c r="P622" s="833"/>
      <c r="Q622" s="833"/>
      <c r="R622" s="833"/>
      <c r="S622" s="833"/>
      <c r="T622" s="833"/>
      <c r="U622" s="833"/>
      <c r="V622" s="833"/>
      <c r="W622" s="833"/>
      <c r="X622" s="833"/>
      <c r="Y622" s="833"/>
      <c r="Z622" s="833"/>
      <c r="AA622" s="833"/>
      <c r="AB622" s="833"/>
    </row>
    <row r="623" spans="2:28" ht="17.25" customHeight="1">
      <c r="B623" s="1209"/>
      <c r="C623" s="914" t="s">
        <v>528</v>
      </c>
      <c r="D623" s="164" t="s">
        <v>398</v>
      </c>
      <c r="E623" s="164"/>
      <c r="F623" s="788">
        <f>SUMPRODUCT(G623:AB623,G$641:AB$641)/1000</f>
        <v>0</v>
      </c>
      <c r="G623" s="833">
        <v>20</v>
      </c>
      <c r="H623" s="833">
        <v>1.2</v>
      </c>
      <c r="I623" s="833">
        <v>5</v>
      </c>
      <c r="J623" s="896"/>
      <c r="K623" s="833">
        <v>190</v>
      </c>
      <c r="L623" s="833"/>
      <c r="M623" s="833"/>
      <c r="N623" s="833"/>
      <c r="O623" s="833"/>
      <c r="P623" s="833"/>
      <c r="Q623" s="833"/>
      <c r="R623" s="833">
        <v>3</v>
      </c>
      <c r="S623" s="833"/>
      <c r="T623" s="833"/>
      <c r="U623" s="833"/>
      <c r="V623" s="833"/>
      <c r="W623" s="833"/>
      <c r="X623" s="833"/>
      <c r="Y623" s="833"/>
      <c r="Z623" s="833"/>
      <c r="AA623" s="833"/>
      <c r="AB623" s="833"/>
    </row>
    <row r="624" spans="2:28" ht="18" customHeight="1" hidden="1">
      <c r="B624" s="1209"/>
      <c r="C624" s="914"/>
      <c r="D624" s="164"/>
      <c r="E624" s="164"/>
      <c r="F624" s="788"/>
      <c r="G624" s="833"/>
      <c r="H624" s="833"/>
      <c r="I624" s="833"/>
      <c r="J624" s="833"/>
      <c r="K624" s="833"/>
      <c r="L624" s="833"/>
      <c r="M624" s="833"/>
      <c r="N624" s="833"/>
      <c r="O624" s="833"/>
      <c r="P624" s="833"/>
      <c r="Q624" s="833"/>
      <c r="R624" s="833"/>
      <c r="S624" s="833"/>
      <c r="T624" s="833"/>
      <c r="U624" s="833"/>
      <c r="V624" s="833"/>
      <c r="W624" s="833"/>
      <c r="X624" s="833"/>
      <c r="Y624" s="833"/>
      <c r="Z624" s="833"/>
      <c r="AA624" s="833"/>
      <c r="AB624" s="833"/>
    </row>
    <row r="625" spans="2:28" ht="30.75" customHeight="1">
      <c r="B625" s="1209"/>
      <c r="C625" s="914" t="s">
        <v>1003</v>
      </c>
      <c r="D625" s="439" t="s">
        <v>1014</v>
      </c>
      <c r="E625" s="439"/>
      <c r="F625" s="788">
        <f>SUMPRODUCT(G625:AB625,G$641:AB$641)/1000</f>
        <v>0</v>
      </c>
      <c r="G625" s="833"/>
      <c r="H625" s="833"/>
      <c r="I625" s="833"/>
      <c r="J625" s="833"/>
      <c r="K625" s="833"/>
      <c r="L625" s="833"/>
      <c r="M625" s="833"/>
      <c r="N625" s="833"/>
      <c r="O625" s="833"/>
      <c r="P625" s="833"/>
      <c r="Q625" s="833">
        <v>2</v>
      </c>
      <c r="R625" s="833">
        <v>15</v>
      </c>
      <c r="S625" s="833">
        <v>21</v>
      </c>
      <c r="T625" s="833"/>
      <c r="U625" s="833"/>
      <c r="V625" s="833"/>
      <c r="W625" s="833">
        <v>11</v>
      </c>
      <c r="X625" s="833"/>
      <c r="Y625" s="833"/>
      <c r="Z625" s="833"/>
      <c r="AA625" s="833"/>
      <c r="AB625" s="833"/>
    </row>
    <row r="626" spans="2:28" ht="0.75" customHeight="1" hidden="1">
      <c r="B626" s="1209"/>
      <c r="C626" s="915"/>
      <c r="D626" s="439"/>
      <c r="E626" s="439"/>
      <c r="F626" s="788"/>
      <c r="G626" s="833"/>
      <c r="H626" s="833"/>
      <c r="I626" s="833"/>
      <c r="J626" s="833"/>
      <c r="K626" s="833"/>
      <c r="L626" s="833"/>
      <c r="M626" s="833"/>
      <c r="N626" s="833"/>
      <c r="O626" s="833"/>
      <c r="P626" s="833"/>
      <c r="Q626" s="833"/>
      <c r="R626" s="833"/>
      <c r="S626" s="833"/>
      <c r="T626" s="833"/>
      <c r="U626" s="833"/>
      <c r="V626" s="833"/>
      <c r="W626" s="833"/>
      <c r="X626" s="833"/>
      <c r="Y626" s="833"/>
      <c r="Z626" s="833"/>
      <c r="AA626" s="833"/>
      <c r="AB626" s="833"/>
    </row>
    <row r="627" spans="2:28" ht="27.75" customHeight="1">
      <c r="B627" s="1209"/>
      <c r="C627" s="914" t="s">
        <v>1004</v>
      </c>
      <c r="D627" s="164">
        <v>15</v>
      </c>
      <c r="E627" s="164"/>
      <c r="F627" s="788">
        <f>SUMPRODUCT(G627:AB627,G$641:AB$641)/1000</f>
        <v>0</v>
      </c>
      <c r="G627" s="833"/>
      <c r="H627" s="833"/>
      <c r="I627" s="833"/>
      <c r="J627" s="833"/>
      <c r="K627" s="833"/>
      <c r="L627" s="833"/>
      <c r="M627" s="833"/>
      <c r="N627" s="833"/>
      <c r="O627" s="833"/>
      <c r="P627" s="833"/>
      <c r="Q627" s="833"/>
      <c r="R627" s="833"/>
      <c r="S627" s="833"/>
      <c r="T627" s="833"/>
      <c r="U627" s="833"/>
      <c r="V627" s="833">
        <v>15</v>
      </c>
      <c r="W627" s="833"/>
      <c r="X627" s="833"/>
      <c r="Y627" s="833"/>
      <c r="Z627" s="833"/>
      <c r="AA627" s="833"/>
      <c r="AB627" s="833"/>
    </row>
    <row r="628" spans="2:28" ht="18" customHeight="1" hidden="1">
      <c r="B628" s="1209"/>
      <c r="C628" s="914"/>
      <c r="D628" s="164"/>
      <c r="E628" s="164"/>
      <c r="F628" s="788"/>
      <c r="G628" s="833"/>
      <c r="H628" s="833"/>
      <c r="I628" s="833"/>
      <c r="J628" s="833"/>
      <c r="K628" s="833"/>
      <c r="L628" s="833"/>
      <c r="M628" s="833"/>
      <c r="N628" s="833"/>
      <c r="O628" s="833"/>
      <c r="P628" s="833"/>
      <c r="Q628" s="833"/>
      <c r="R628" s="833"/>
      <c r="S628" s="833"/>
      <c r="T628" s="833"/>
      <c r="U628" s="833"/>
      <c r="V628" s="833"/>
      <c r="W628" s="833"/>
      <c r="X628" s="833"/>
      <c r="Y628" s="833"/>
      <c r="Z628" s="833"/>
      <c r="AA628" s="833"/>
      <c r="AB628" s="833"/>
    </row>
    <row r="629" spans="2:28" ht="19.5" customHeight="1">
      <c r="B629" s="1209"/>
      <c r="C629" s="915" t="s">
        <v>26</v>
      </c>
      <c r="D629" s="164">
        <v>20</v>
      </c>
      <c r="E629" s="164"/>
      <c r="F629" s="788">
        <f>SUMPRODUCT(G629:AB629,G$641:AB$641)/1000</f>
        <v>0</v>
      </c>
      <c r="G629" s="833"/>
      <c r="H629" s="833"/>
      <c r="I629" s="833"/>
      <c r="J629" s="833"/>
      <c r="K629" s="833"/>
      <c r="L629" s="833"/>
      <c r="M629" s="833"/>
      <c r="N629" s="833">
        <v>20</v>
      </c>
      <c r="O629" s="833"/>
      <c r="P629" s="833"/>
      <c r="Q629" s="833"/>
      <c r="R629" s="833"/>
      <c r="S629" s="833"/>
      <c r="T629" s="833"/>
      <c r="U629" s="833"/>
      <c r="V629" s="833"/>
      <c r="W629" s="833"/>
      <c r="X629" s="833"/>
      <c r="Y629" s="833"/>
      <c r="Z629" s="833"/>
      <c r="AA629" s="833"/>
      <c r="AB629" s="833"/>
    </row>
    <row r="630" spans="2:28" ht="0.75" customHeight="1" hidden="1">
      <c r="B630" s="1209"/>
      <c r="C630" s="915"/>
      <c r="D630" s="164"/>
      <c r="E630" s="164"/>
      <c r="F630" s="788"/>
      <c r="G630" s="833"/>
      <c r="H630" s="833"/>
      <c r="I630" s="833"/>
      <c r="J630" s="833"/>
      <c r="K630" s="833"/>
      <c r="L630" s="833"/>
      <c r="M630" s="833"/>
      <c r="N630" s="833"/>
      <c r="O630" s="833"/>
      <c r="P630" s="833"/>
      <c r="Q630" s="833"/>
      <c r="R630" s="833"/>
      <c r="S630" s="833"/>
      <c r="T630" s="833"/>
      <c r="U630" s="833"/>
      <c r="V630" s="833"/>
      <c r="W630" s="833"/>
      <c r="X630" s="833"/>
      <c r="Y630" s="833"/>
      <c r="Z630" s="833"/>
      <c r="AA630" s="833"/>
      <c r="AB630" s="833"/>
    </row>
    <row r="631" spans="2:28" ht="21" customHeight="1">
      <c r="B631" s="1209"/>
      <c r="C631" s="915"/>
      <c r="D631" s="164"/>
      <c r="E631" s="164"/>
      <c r="F631" s="788">
        <f>SUMPRODUCT(G631:AB631,G$641:AB641)/1000</f>
        <v>0</v>
      </c>
      <c r="G631" s="833"/>
      <c r="H631" s="833"/>
      <c r="I631" s="833"/>
      <c r="J631" s="833"/>
      <c r="K631" s="833"/>
      <c r="L631" s="833"/>
      <c r="M631" s="833"/>
      <c r="N631" s="833"/>
      <c r="O631" s="833"/>
      <c r="P631" s="833"/>
      <c r="Q631" s="833"/>
      <c r="R631" s="833"/>
      <c r="S631" s="833"/>
      <c r="T631" s="833"/>
      <c r="U631" s="833"/>
      <c r="V631" s="833"/>
      <c r="W631" s="833"/>
      <c r="X631" s="833"/>
      <c r="Y631" s="833"/>
      <c r="Z631" s="833"/>
      <c r="AA631" s="833"/>
      <c r="AB631" s="833"/>
    </row>
    <row r="632" spans="2:28" ht="18" customHeight="1">
      <c r="B632" s="1209"/>
      <c r="C632" s="915"/>
      <c r="D632" s="164"/>
      <c r="E632" s="164"/>
      <c r="F632" s="788">
        <f>SUMPRODUCT(G632:AB632,G$801:AB$801)/1000</f>
        <v>0</v>
      </c>
      <c r="G632" s="833"/>
      <c r="H632" s="833"/>
      <c r="I632" s="833"/>
      <c r="J632" s="833"/>
      <c r="K632" s="833"/>
      <c r="L632" s="833"/>
      <c r="M632" s="833"/>
      <c r="N632" s="833"/>
      <c r="O632" s="833"/>
      <c r="P632" s="833"/>
      <c r="Q632" s="833"/>
      <c r="R632" s="833"/>
      <c r="S632" s="833"/>
      <c r="T632" s="833"/>
      <c r="U632" s="833"/>
      <c r="V632" s="833"/>
      <c r="W632" s="833"/>
      <c r="X632" s="833"/>
      <c r="Y632" s="833"/>
      <c r="Z632" s="833"/>
      <c r="AA632" s="833"/>
      <c r="AB632" s="833"/>
    </row>
    <row r="633" spans="2:28" ht="14.25">
      <c r="B633" s="1209"/>
      <c r="C633" s="915"/>
      <c r="D633" s="164"/>
      <c r="E633" s="164"/>
      <c r="F633" s="788">
        <f>SUMPRODUCT(G633:AB633,G$801:AB$801)/1000</f>
        <v>0</v>
      </c>
      <c r="G633" s="833"/>
      <c r="H633" s="833"/>
      <c r="I633" s="833"/>
      <c r="J633" s="833"/>
      <c r="K633" s="833"/>
      <c r="L633" s="833"/>
      <c r="M633" s="833"/>
      <c r="N633" s="833"/>
      <c r="O633" s="833"/>
      <c r="P633" s="833"/>
      <c r="Q633" s="833"/>
      <c r="R633" s="833"/>
      <c r="S633" s="833"/>
      <c r="T633" s="833"/>
      <c r="U633" s="833"/>
      <c r="V633" s="833"/>
      <c r="W633" s="833"/>
      <c r="X633" s="833"/>
      <c r="Y633" s="833"/>
      <c r="Z633" s="833"/>
      <c r="AA633" s="833"/>
      <c r="AB633" s="833"/>
    </row>
    <row r="634" spans="2:28" ht="12.75" customHeight="1">
      <c r="B634" s="1209"/>
      <c r="C634" s="206"/>
      <c r="D634" s="164"/>
      <c r="E634" s="164"/>
      <c r="F634" s="788"/>
      <c r="G634" s="833"/>
      <c r="H634" s="833"/>
      <c r="I634" s="833"/>
      <c r="J634" s="833"/>
      <c r="K634" s="833"/>
      <c r="L634" s="833"/>
      <c r="M634" s="833"/>
      <c r="N634" s="833"/>
      <c r="O634" s="833"/>
      <c r="P634" s="833"/>
      <c r="Q634" s="833"/>
      <c r="R634" s="833"/>
      <c r="S634" s="833"/>
      <c r="T634" s="833"/>
      <c r="U634" s="833"/>
      <c r="V634" s="833"/>
      <c r="W634" s="833"/>
      <c r="X634" s="833"/>
      <c r="Y634" s="833"/>
      <c r="Z634" s="833"/>
      <c r="AA634" s="833"/>
      <c r="AB634" s="833"/>
    </row>
    <row r="635" spans="2:28" ht="15">
      <c r="B635" s="1209"/>
      <c r="C635" s="893"/>
      <c r="D635" s="1211">
        <f>SUMPRODUCT(E621:E633,F621:F633)</f>
        <v>0</v>
      </c>
      <c r="E635" s="1211"/>
      <c r="F635" s="803">
        <f>F621+F623+F625+F627+F629+F633+F631+F632</f>
        <v>0</v>
      </c>
      <c r="G635" s="833"/>
      <c r="H635" s="833"/>
      <c r="I635" s="833"/>
      <c r="J635" s="833"/>
      <c r="K635" s="833"/>
      <c r="L635" s="833"/>
      <c r="M635" s="833"/>
      <c r="N635" s="833"/>
      <c r="O635" s="833"/>
      <c r="P635" s="833"/>
      <c r="Q635" s="833"/>
      <c r="R635" s="833"/>
      <c r="S635" s="833"/>
      <c r="T635" s="833"/>
      <c r="U635" s="833"/>
      <c r="V635" s="833"/>
      <c r="W635" s="833"/>
      <c r="X635" s="833"/>
      <c r="Y635" s="833"/>
      <c r="Z635" s="833"/>
      <c r="AA635" s="833"/>
      <c r="AB635" s="833"/>
    </row>
    <row r="636" spans="2:28" ht="14.25">
      <c r="B636" s="1209"/>
      <c r="C636" s="914"/>
      <c r="D636" s="164"/>
      <c r="E636" s="164"/>
      <c r="F636" s="788">
        <f>SUMPRODUCT(G636:AB636,G$801:AB$801)/1000</f>
        <v>0</v>
      </c>
      <c r="G636" s="833"/>
      <c r="H636" s="833"/>
      <c r="I636" s="833"/>
      <c r="J636" s="833"/>
      <c r="K636" s="833"/>
      <c r="L636" s="833"/>
      <c r="M636" s="833"/>
      <c r="N636" s="833"/>
      <c r="O636" s="833"/>
      <c r="P636" s="833"/>
      <c r="Q636" s="833"/>
      <c r="R636" s="833"/>
      <c r="S636" s="833"/>
      <c r="T636" s="833"/>
      <c r="U636" s="833"/>
      <c r="V636" s="833"/>
      <c r="W636" s="833"/>
      <c r="X636" s="833"/>
      <c r="Y636" s="833"/>
      <c r="Z636" s="833"/>
      <c r="AA636" s="833"/>
      <c r="AB636" s="833"/>
    </row>
    <row r="637" spans="2:28" ht="14.25" customHeight="1" hidden="1">
      <c r="B637" s="1209"/>
      <c r="C637" s="915"/>
      <c r="D637" s="164"/>
      <c r="E637" s="164"/>
      <c r="F637" s="788">
        <f>SUMPRODUCT(G637:AB637,G$801:AB$801)/1000</f>
        <v>0</v>
      </c>
      <c r="G637" s="833"/>
      <c r="H637" s="833"/>
      <c r="I637" s="833"/>
      <c r="J637" s="833"/>
      <c r="K637" s="833"/>
      <c r="L637" s="833"/>
      <c r="M637" s="833"/>
      <c r="N637" s="833"/>
      <c r="O637" s="833"/>
      <c r="P637" s="833"/>
      <c r="Q637" s="833"/>
      <c r="R637" s="833"/>
      <c r="S637" s="833"/>
      <c r="T637" s="833"/>
      <c r="U637" s="833"/>
      <c r="V637" s="833"/>
      <c r="W637" s="833"/>
      <c r="X637" s="833"/>
      <c r="Y637" s="833"/>
      <c r="Z637" s="833"/>
      <c r="AA637" s="833"/>
      <c r="AB637" s="833"/>
    </row>
    <row r="638" spans="2:28" ht="12.75" hidden="1">
      <c r="B638" s="1206" t="s">
        <v>189</v>
      </c>
      <c r="C638" s="1207"/>
      <c r="D638" s="794"/>
      <c r="E638" s="794"/>
      <c r="F638" s="803">
        <f>SUM(F621:F637)</f>
        <v>0</v>
      </c>
      <c r="G638" s="833">
        <f>G621+G623+G625+G627+G629+G633+G635+G636+G637</f>
        <v>20</v>
      </c>
      <c r="H638" s="833">
        <f aca="true" t="shared" si="116" ref="H638:Y638">H621+H623+H625+H627+H629+H633+H635+H636+H637</f>
        <v>1.2</v>
      </c>
      <c r="I638" s="833">
        <f t="shared" si="116"/>
        <v>5</v>
      </c>
      <c r="J638" s="833">
        <f t="shared" si="116"/>
        <v>0</v>
      </c>
      <c r="K638" s="833">
        <f t="shared" si="116"/>
        <v>190</v>
      </c>
      <c r="L638" s="833">
        <f t="shared" si="116"/>
        <v>0</v>
      </c>
      <c r="M638" s="833">
        <f t="shared" si="116"/>
        <v>0</v>
      </c>
      <c r="N638" s="833">
        <f t="shared" si="116"/>
        <v>20</v>
      </c>
      <c r="O638" s="833">
        <f t="shared" si="116"/>
        <v>0</v>
      </c>
      <c r="P638" s="833">
        <f t="shared" si="116"/>
        <v>0</v>
      </c>
      <c r="Q638" s="833">
        <f t="shared" si="116"/>
        <v>2</v>
      </c>
      <c r="R638" s="833">
        <f t="shared" si="116"/>
        <v>18</v>
      </c>
      <c r="S638" s="833">
        <f t="shared" si="116"/>
        <v>21</v>
      </c>
      <c r="T638" s="833">
        <f t="shared" si="116"/>
        <v>0</v>
      </c>
      <c r="U638" s="833">
        <f t="shared" si="116"/>
        <v>100</v>
      </c>
      <c r="V638" s="833">
        <f t="shared" si="116"/>
        <v>15</v>
      </c>
      <c r="W638" s="833">
        <f t="shared" si="116"/>
        <v>11</v>
      </c>
      <c r="X638" s="833">
        <f t="shared" si="116"/>
        <v>0</v>
      </c>
      <c r="Y638" s="833">
        <f t="shared" si="116"/>
        <v>0</v>
      </c>
      <c r="Z638" s="833"/>
      <c r="AA638" s="833"/>
      <c r="AB638" s="833">
        <f>AB621+AB623+AB625+AB627+AB629+AB633+AB635+AB636+AB637</f>
        <v>0</v>
      </c>
    </row>
    <row r="639" spans="1:28" ht="20.25" customHeight="1">
      <c r="A639" s="860"/>
      <c r="B639" s="1196" t="s">
        <v>806</v>
      </c>
      <c r="C639" s="1197"/>
      <c r="D639" s="1198">
        <f>E636*F636+E637*F637</f>
        <v>0</v>
      </c>
      <c r="E639" s="1199"/>
      <c r="F639" s="803">
        <f>F636+F637</f>
        <v>0</v>
      </c>
      <c r="G639" s="880">
        <f>SUMPRODUCT(G621:G637,$E$621:$E$637)/1000</f>
        <v>0</v>
      </c>
      <c r="H639" s="880">
        <f aca="true" t="shared" si="117" ref="H639:AB639">SUMPRODUCT(H621:H637,$E$621:$E$637)/1000</f>
        <v>0</v>
      </c>
      <c r="I639" s="880">
        <f t="shared" si="117"/>
        <v>0</v>
      </c>
      <c r="J639" s="880">
        <f t="shared" si="117"/>
        <v>0</v>
      </c>
      <c r="K639" s="880">
        <f t="shared" si="117"/>
        <v>0</v>
      </c>
      <c r="L639" s="880">
        <f t="shared" si="117"/>
        <v>0</v>
      </c>
      <c r="M639" s="880">
        <f t="shared" si="117"/>
        <v>0</v>
      </c>
      <c r="N639" s="880">
        <f t="shared" si="117"/>
        <v>0</v>
      </c>
      <c r="O639" s="880">
        <f t="shared" si="117"/>
        <v>0</v>
      </c>
      <c r="P639" s="880">
        <f t="shared" si="117"/>
        <v>0</v>
      </c>
      <c r="Q639" s="880">
        <f t="shared" si="117"/>
        <v>0</v>
      </c>
      <c r="R639" s="880">
        <f t="shared" si="117"/>
        <v>0</v>
      </c>
      <c r="S639" s="880">
        <f t="shared" si="117"/>
        <v>0</v>
      </c>
      <c r="T639" s="880">
        <f t="shared" si="117"/>
        <v>0</v>
      </c>
      <c r="U639" s="880">
        <f t="shared" si="117"/>
        <v>0</v>
      </c>
      <c r="V639" s="880">
        <f t="shared" si="117"/>
        <v>0</v>
      </c>
      <c r="W639" s="880">
        <f t="shared" si="117"/>
        <v>0</v>
      </c>
      <c r="X639" s="880">
        <f t="shared" si="117"/>
        <v>0</v>
      </c>
      <c r="Y639" s="880">
        <f t="shared" si="117"/>
        <v>0</v>
      </c>
      <c r="Z639" s="880">
        <f t="shared" si="117"/>
        <v>0</v>
      </c>
      <c r="AA639" s="880">
        <f t="shared" si="117"/>
        <v>0</v>
      </c>
      <c r="AB639" s="880">
        <f t="shared" si="117"/>
        <v>0</v>
      </c>
    </row>
    <row r="640" spans="1:28" ht="24.75" customHeight="1">
      <c r="A640" s="860"/>
      <c r="B640" s="1196" t="s">
        <v>807</v>
      </c>
      <c r="C640" s="1197"/>
      <c r="D640" s="852"/>
      <c r="E640" s="852"/>
      <c r="F640" s="803">
        <f>F635+F639</f>
        <v>0</v>
      </c>
      <c r="G640" s="880">
        <f>G639+G618</f>
        <v>0</v>
      </c>
      <c r="H640" s="880">
        <f aca="true" t="shared" si="118" ref="H640:AB640">H639+H618</f>
        <v>0</v>
      </c>
      <c r="I640" s="880">
        <f t="shared" si="118"/>
        <v>0</v>
      </c>
      <c r="J640" s="880">
        <f t="shared" si="118"/>
        <v>0</v>
      </c>
      <c r="K640" s="880">
        <f t="shared" si="118"/>
        <v>0</v>
      </c>
      <c r="L640" s="880">
        <f t="shared" si="118"/>
        <v>0</v>
      </c>
      <c r="M640" s="880">
        <f t="shared" si="118"/>
        <v>0</v>
      </c>
      <c r="N640" s="880">
        <f t="shared" si="118"/>
        <v>0</v>
      </c>
      <c r="O640" s="880">
        <f t="shared" si="118"/>
        <v>0</v>
      </c>
      <c r="P640" s="880">
        <f t="shared" si="118"/>
        <v>0</v>
      </c>
      <c r="Q640" s="880">
        <f t="shared" si="118"/>
        <v>0</v>
      </c>
      <c r="R640" s="880">
        <f t="shared" si="118"/>
        <v>0</v>
      </c>
      <c r="S640" s="880">
        <f t="shared" si="118"/>
        <v>0</v>
      </c>
      <c r="T640" s="880">
        <f t="shared" si="118"/>
        <v>0</v>
      </c>
      <c r="U640" s="880">
        <f t="shared" si="118"/>
        <v>0</v>
      </c>
      <c r="V640" s="880">
        <f t="shared" si="118"/>
        <v>0</v>
      </c>
      <c r="W640" s="880">
        <f t="shared" si="118"/>
        <v>0</v>
      </c>
      <c r="X640" s="880">
        <f t="shared" si="118"/>
        <v>0</v>
      </c>
      <c r="Y640" s="880">
        <f t="shared" si="118"/>
        <v>0</v>
      </c>
      <c r="Z640" s="880">
        <f t="shared" si="118"/>
        <v>0</v>
      </c>
      <c r="AA640" s="880">
        <f t="shared" si="118"/>
        <v>0</v>
      </c>
      <c r="AB640" s="880">
        <f t="shared" si="118"/>
        <v>0</v>
      </c>
    </row>
    <row r="641" spans="1:28" ht="43.5" customHeight="1">
      <c r="A641" s="860"/>
      <c r="B641" s="1200" t="s">
        <v>267</v>
      </c>
      <c r="C641" s="1201"/>
      <c r="D641" s="852"/>
      <c r="E641" s="852"/>
      <c r="F641" s="855"/>
      <c r="G641" s="856"/>
      <c r="H641" s="856"/>
      <c r="I641" s="856"/>
      <c r="J641" s="856"/>
      <c r="K641" s="856"/>
      <c r="L641" s="856"/>
      <c r="M641" s="856"/>
      <c r="N641" s="856"/>
      <c r="O641" s="856"/>
      <c r="P641" s="856"/>
      <c r="Q641" s="856"/>
      <c r="R641" s="856"/>
      <c r="S641" s="856"/>
      <c r="T641" s="856"/>
      <c r="U641" s="856"/>
      <c r="V641" s="856"/>
      <c r="W641" s="856"/>
      <c r="X641" s="856"/>
      <c r="Y641" s="856"/>
      <c r="Z641" s="856"/>
      <c r="AA641" s="856"/>
      <c r="AB641" s="856"/>
    </row>
    <row r="642" spans="1:28" ht="39.75" customHeight="1">
      <c r="A642" s="860"/>
      <c r="B642" s="1200" t="s">
        <v>808</v>
      </c>
      <c r="C642" s="1201"/>
      <c r="D642" s="852"/>
      <c r="E642" s="852"/>
      <c r="F642" s="883">
        <f>SUM(G642:AB642)</f>
        <v>0</v>
      </c>
      <c r="G642" s="883">
        <f aca="true" t="shared" si="119" ref="G642:M642">G640*G641</f>
        <v>0</v>
      </c>
      <c r="H642" s="883">
        <f t="shared" si="119"/>
        <v>0</v>
      </c>
      <c r="I642" s="883">
        <f t="shared" si="119"/>
        <v>0</v>
      </c>
      <c r="J642" s="883">
        <f t="shared" si="119"/>
        <v>0</v>
      </c>
      <c r="K642" s="883">
        <f t="shared" si="119"/>
        <v>0</v>
      </c>
      <c r="L642" s="883">
        <f t="shared" si="119"/>
        <v>0</v>
      </c>
      <c r="M642" s="883">
        <f t="shared" si="119"/>
        <v>0</v>
      </c>
      <c r="N642" s="883">
        <f aca="true" t="shared" si="120" ref="N642:Y642">N640*N641</f>
        <v>0</v>
      </c>
      <c r="O642" s="883">
        <f t="shared" si="120"/>
        <v>0</v>
      </c>
      <c r="P642" s="883">
        <f t="shared" si="120"/>
        <v>0</v>
      </c>
      <c r="Q642" s="883">
        <f t="shared" si="120"/>
        <v>0</v>
      </c>
      <c r="R642" s="883">
        <f t="shared" si="120"/>
        <v>0</v>
      </c>
      <c r="S642" s="883">
        <f t="shared" si="120"/>
        <v>0</v>
      </c>
      <c r="T642" s="883">
        <f t="shared" si="120"/>
        <v>0</v>
      </c>
      <c r="U642" s="883">
        <f t="shared" si="120"/>
        <v>0</v>
      </c>
      <c r="V642" s="883">
        <f t="shared" si="120"/>
        <v>0</v>
      </c>
      <c r="W642" s="883">
        <f t="shared" si="120"/>
        <v>0</v>
      </c>
      <c r="X642" s="883">
        <f t="shared" si="120"/>
        <v>0</v>
      </c>
      <c r="Y642" s="883">
        <f t="shared" si="120"/>
        <v>0</v>
      </c>
      <c r="Z642" s="883"/>
      <c r="AA642" s="883"/>
      <c r="AB642" s="883">
        <f>AB640*AB641</f>
        <v>0</v>
      </c>
    </row>
    <row r="643" spans="2:28" ht="15">
      <c r="B643" s="1202"/>
      <c r="C643" s="1203"/>
      <c r="D643" s="1203"/>
      <c r="E643" s="1203"/>
      <c r="F643" s="1203"/>
      <c r="G643" s="1203"/>
      <c r="H643" s="1203"/>
      <c r="I643" s="1203"/>
      <c r="J643" s="1203"/>
      <c r="K643" s="1203"/>
      <c r="L643" s="1203"/>
      <c r="M643" s="1203"/>
      <c r="N643" s="1203"/>
      <c r="O643" s="1203"/>
      <c r="P643" s="1203"/>
      <c r="Q643" s="1203"/>
      <c r="R643" s="1203"/>
      <c r="S643" s="1203"/>
      <c r="T643" s="1203"/>
      <c r="U643" s="1203"/>
      <c r="V643" s="1203"/>
      <c r="W643" s="1203"/>
      <c r="X643" s="1203"/>
      <c r="Y643" s="1203"/>
      <c r="Z643" s="1203"/>
      <c r="AA643" s="1203"/>
      <c r="AB643" s="1203"/>
    </row>
    <row r="644" spans="2:28" ht="15.75" thickBot="1">
      <c r="B644" s="1212" t="s">
        <v>985</v>
      </c>
      <c r="C644" s="1213"/>
      <c r="D644" s="1213"/>
      <c r="E644" s="1213"/>
      <c r="F644" s="1213"/>
      <c r="G644" s="1213"/>
      <c r="H644" s="1213"/>
      <c r="I644" s="1213"/>
      <c r="J644" s="1213"/>
      <c r="K644" s="1213"/>
      <c r="L644" s="1213"/>
      <c r="M644" s="1213"/>
      <c r="N644" s="1213"/>
      <c r="O644" s="1213"/>
      <c r="P644" s="1213"/>
      <c r="Q644" s="1213"/>
      <c r="R644" s="1213"/>
      <c r="S644" s="1213"/>
      <c r="T644" s="1213"/>
      <c r="U644" s="1213"/>
      <c r="V644" s="1213"/>
      <c r="W644" s="1213"/>
      <c r="X644" s="1213"/>
      <c r="Y644" s="1213"/>
      <c r="Z644" s="1213"/>
      <c r="AA644" s="1213"/>
      <c r="AB644" s="1213"/>
    </row>
    <row r="645" spans="2:28" ht="15" customHeight="1">
      <c r="B645" s="1214" t="s">
        <v>166</v>
      </c>
      <c r="C645" s="1215"/>
      <c r="D645" s="1218" t="s">
        <v>167</v>
      </c>
      <c r="E645" s="1220" t="s">
        <v>814</v>
      </c>
      <c r="F645" s="1222" t="s">
        <v>168</v>
      </c>
      <c r="G645" s="1224" t="s">
        <v>169</v>
      </c>
      <c r="H645" s="1225"/>
      <c r="I645" s="1225"/>
      <c r="J645" s="1225"/>
      <c r="K645" s="1225"/>
      <c r="L645" s="1225"/>
      <c r="M645" s="1225"/>
      <c r="N645" s="1225"/>
      <c r="O645" s="1225"/>
      <c r="P645" s="1225"/>
      <c r="Q645" s="1225"/>
      <c r="R645" s="1225"/>
      <c r="S645" s="1225"/>
      <c r="T645" s="1225"/>
      <c r="U645" s="1225"/>
      <c r="V645" s="1225"/>
      <c r="W645" s="1225"/>
      <c r="X645" s="1225"/>
      <c r="Y645" s="1225"/>
      <c r="Z645" s="1225"/>
      <c r="AA645" s="1225"/>
      <c r="AB645" s="1225"/>
    </row>
    <row r="646" spans="2:28" ht="73.5" customHeight="1">
      <c r="B646" s="1216"/>
      <c r="C646" s="1217"/>
      <c r="D646" s="1219"/>
      <c r="E646" s="1221"/>
      <c r="F646" s="1223"/>
      <c r="G646" s="898" t="s">
        <v>75</v>
      </c>
      <c r="H646" s="898" t="s">
        <v>1047</v>
      </c>
      <c r="I646" s="898" t="s">
        <v>846</v>
      </c>
      <c r="J646" s="898" t="s">
        <v>1026</v>
      </c>
      <c r="K646" s="898" t="s">
        <v>76</v>
      </c>
      <c r="L646" s="899" t="s">
        <v>236</v>
      </c>
      <c r="M646" s="899" t="s">
        <v>41</v>
      </c>
      <c r="N646" s="900" t="s">
        <v>845</v>
      </c>
      <c r="O646" s="899" t="s">
        <v>77</v>
      </c>
      <c r="P646" s="899" t="s">
        <v>699</v>
      </c>
      <c r="Q646" s="899" t="s">
        <v>819</v>
      </c>
      <c r="R646" s="899" t="s">
        <v>37</v>
      </c>
      <c r="S646" s="899" t="s">
        <v>246</v>
      </c>
      <c r="T646" s="928" t="s">
        <v>373</v>
      </c>
      <c r="U646" s="928" t="s">
        <v>360</v>
      </c>
      <c r="V646" s="928" t="s">
        <v>3</v>
      </c>
      <c r="W646" s="934"/>
      <c r="X646" s="928"/>
      <c r="Y646" s="934"/>
      <c r="AB646" s="864"/>
    </row>
    <row r="647" spans="2:28" ht="21" customHeight="1">
      <c r="B647" s="1226" t="s">
        <v>963</v>
      </c>
      <c r="C647" s="1229" t="s">
        <v>677</v>
      </c>
      <c r="D647" s="1230"/>
      <c r="E647" s="875"/>
      <c r="F647" s="788"/>
      <c r="G647" s="832"/>
      <c r="H647" s="832"/>
      <c r="I647" s="832"/>
      <c r="J647" s="832"/>
      <c r="K647" s="832"/>
      <c r="L647" s="832"/>
      <c r="M647" s="832"/>
      <c r="N647" s="832"/>
      <c r="O647" s="832"/>
      <c r="P647" s="832"/>
      <c r="Q647" s="832"/>
      <c r="R647" s="832"/>
      <c r="S647" s="832"/>
      <c r="T647" s="832"/>
      <c r="U647" s="832"/>
      <c r="V647" s="832"/>
      <c r="W647" s="832"/>
      <c r="X647" s="832"/>
      <c r="Y647" s="832"/>
      <c r="Z647" s="832"/>
      <c r="AA647" s="832"/>
      <c r="AB647" s="832"/>
    </row>
    <row r="648" spans="2:28" ht="20.25" customHeight="1">
      <c r="B648" s="1227"/>
      <c r="C648" s="915" t="s">
        <v>1005</v>
      </c>
      <c r="D648" s="164" t="s">
        <v>1046</v>
      </c>
      <c r="E648" s="164"/>
      <c r="F648" s="788">
        <f aca="true" t="shared" si="121" ref="F648:F653">SUMPRODUCT(G648:AB648,G$681:AB$681)/1000</f>
        <v>0</v>
      </c>
      <c r="G648" s="833"/>
      <c r="H648" s="833"/>
      <c r="I648" s="833"/>
      <c r="J648" s="833"/>
      <c r="K648" s="833"/>
      <c r="L648" s="833"/>
      <c r="M648" s="833"/>
      <c r="N648" s="833"/>
      <c r="O648" s="833"/>
      <c r="P648" s="833"/>
      <c r="Q648" s="833"/>
      <c r="R648" s="833"/>
      <c r="S648" s="833">
        <v>25.2</v>
      </c>
      <c r="T648" s="833">
        <v>20</v>
      </c>
      <c r="U648" s="833"/>
      <c r="V648" s="833"/>
      <c r="W648" s="833"/>
      <c r="X648" s="833"/>
      <c r="Y648" s="833"/>
      <c r="Z648" s="833"/>
      <c r="AA648" s="833"/>
      <c r="AB648" s="833"/>
    </row>
    <row r="649" spans="2:28" ht="30" customHeight="1">
      <c r="B649" s="1227"/>
      <c r="C649" s="914" t="s">
        <v>1006</v>
      </c>
      <c r="D649" s="164" t="s">
        <v>1023</v>
      </c>
      <c r="E649" s="164"/>
      <c r="F649" s="788">
        <f t="shared" si="121"/>
        <v>0</v>
      </c>
      <c r="G649" s="940">
        <v>173</v>
      </c>
      <c r="H649" s="833">
        <v>13</v>
      </c>
      <c r="I649" s="833">
        <v>5</v>
      </c>
      <c r="J649" s="896">
        <v>14</v>
      </c>
      <c r="K649" s="833">
        <v>20.2</v>
      </c>
      <c r="L649" s="833">
        <v>0.01</v>
      </c>
      <c r="M649" s="833">
        <v>7</v>
      </c>
      <c r="N649" s="833"/>
      <c r="O649" s="833">
        <v>7</v>
      </c>
      <c r="P649" s="833"/>
      <c r="Q649" s="833"/>
      <c r="R649" s="833">
        <v>7</v>
      </c>
      <c r="S649" s="833"/>
      <c r="T649" s="833"/>
      <c r="U649" s="833"/>
      <c r="V649" s="833"/>
      <c r="W649" s="833"/>
      <c r="X649" s="833"/>
      <c r="Y649" s="833"/>
      <c r="Z649" s="833"/>
      <c r="AA649" s="833"/>
      <c r="AB649" s="833"/>
    </row>
    <row r="650" spans="2:28" ht="17.25" customHeight="1">
      <c r="B650" s="1227"/>
      <c r="C650" s="914" t="s">
        <v>151</v>
      </c>
      <c r="D650" s="439">
        <v>200</v>
      </c>
      <c r="E650" s="439"/>
      <c r="F650" s="788">
        <f t="shared" si="121"/>
        <v>0</v>
      </c>
      <c r="G650" s="833"/>
      <c r="H650" s="833"/>
      <c r="I650" s="833"/>
      <c r="J650" s="833"/>
      <c r="K650" s="833"/>
      <c r="L650" s="833"/>
      <c r="M650" s="833"/>
      <c r="N650" s="833"/>
      <c r="O650" s="833"/>
      <c r="P650" s="833"/>
      <c r="Q650" s="833">
        <v>1</v>
      </c>
      <c r="R650" s="833">
        <v>15</v>
      </c>
      <c r="S650" s="833"/>
      <c r="T650" s="833"/>
      <c r="U650" s="833"/>
      <c r="V650" s="833"/>
      <c r="W650" s="833"/>
      <c r="X650" s="833"/>
      <c r="Y650" s="833"/>
      <c r="Z650" s="833"/>
      <c r="AA650" s="833"/>
      <c r="AB650" s="833"/>
    </row>
    <row r="651" spans="2:28" ht="18" customHeight="1">
      <c r="B651" s="1227"/>
      <c r="C651" s="914" t="s">
        <v>998</v>
      </c>
      <c r="D651" s="164">
        <v>125</v>
      </c>
      <c r="E651" s="164"/>
      <c r="F651" s="788">
        <f t="shared" si="121"/>
        <v>0</v>
      </c>
      <c r="G651" s="833"/>
      <c r="H651" s="833"/>
      <c r="I651" s="833"/>
      <c r="J651" s="833"/>
      <c r="K651" s="833"/>
      <c r="L651" s="833"/>
      <c r="M651" s="833"/>
      <c r="N651" s="833"/>
      <c r="O651" s="833"/>
      <c r="P651" s="833">
        <v>125</v>
      </c>
      <c r="Q651" s="833"/>
      <c r="R651" s="833"/>
      <c r="S651" s="833"/>
      <c r="T651" s="833"/>
      <c r="U651" s="833"/>
      <c r="V651" s="833"/>
      <c r="W651" s="833"/>
      <c r="X651" s="833"/>
      <c r="Y651" s="833"/>
      <c r="Z651" s="833"/>
      <c r="AA651" s="833"/>
      <c r="AB651" s="833"/>
    </row>
    <row r="652" spans="2:28" ht="18" customHeight="1">
      <c r="B652" s="1227"/>
      <c r="C652" s="915" t="s">
        <v>26</v>
      </c>
      <c r="D652" s="164">
        <v>20</v>
      </c>
      <c r="E652" s="164"/>
      <c r="F652" s="788">
        <f t="shared" si="121"/>
        <v>0</v>
      </c>
      <c r="G652" s="833"/>
      <c r="H652" s="833"/>
      <c r="I652" s="833"/>
      <c r="J652" s="833"/>
      <c r="K652" s="833"/>
      <c r="L652" s="833"/>
      <c r="M652" s="833"/>
      <c r="N652" s="833">
        <v>20</v>
      </c>
      <c r="O652" s="833"/>
      <c r="P652" s="833"/>
      <c r="Q652" s="833"/>
      <c r="R652" s="833"/>
      <c r="S652" s="833"/>
      <c r="T652" s="833"/>
      <c r="U652" s="833"/>
      <c r="V652" s="833"/>
      <c r="W652" s="833"/>
      <c r="X652" s="833"/>
      <c r="Y652" s="833"/>
      <c r="Z652" s="833"/>
      <c r="AA652" s="833"/>
      <c r="AB652" s="833"/>
    </row>
    <row r="653" spans="2:28" ht="19.5" customHeight="1">
      <c r="B653" s="1227"/>
      <c r="C653" s="915"/>
      <c r="D653" s="164"/>
      <c r="E653" s="164"/>
      <c r="F653" s="788">
        <f t="shared" si="121"/>
        <v>0</v>
      </c>
      <c r="G653" s="833"/>
      <c r="H653" s="833"/>
      <c r="I653" s="833"/>
      <c r="J653" s="833"/>
      <c r="K653" s="833"/>
      <c r="L653" s="833"/>
      <c r="M653" s="833"/>
      <c r="N653" s="833"/>
      <c r="O653" s="833"/>
      <c r="P653" s="833"/>
      <c r="Q653" s="833"/>
      <c r="R653" s="833"/>
      <c r="S653" s="833"/>
      <c r="T653" s="833"/>
      <c r="U653" s="833"/>
      <c r="V653" s="833"/>
      <c r="W653" s="833"/>
      <c r="X653" s="833"/>
      <c r="Y653" s="833"/>
      <c r="Z653" s="833"/>
      <c r="AA653" s="833"/>
      <c r="AB653" s="833"/>
    </row>
    <row r="654" spans="2:28" ht="15">
      <c r="B654" s="1227"/>
      <c r="C654" s="893"/>
      <c r="D654" s="1231">
        <f>SUMPRODUCT(E648:E653,F648:F653)</f>
        <v>0</v>
      </c>
      <c r="E654" s="1231"/>
      <c r="F654" s="803">
        <f>F648+F649+F650+F651+F652+F653</f>
        <v>0</v>
      </c>
      <c r="G654" s="833"/>
      <c r="H654" s="833"/>
      <c r="I654" s="833"/>
      <c r="J654" s="833"/>
      <c r="K654" s="833"/>
      <c r="L654" s="833"/>
      <c r="M654" s="833"/>
      <c r="N654" s="833"/>
      <c r="O654" s="833"/>
      <c r="P654" s="833"/>
      <c r="Q654" s="833"/>
      <c r="R654" s="833"/>
      <c r="S654" s="833"/>
      <c r="T654" s="833"/>
      <c r="U654" s="833"/>
      <c r="V654" s="833"/>
      <c r="W654" s="833"/>
      <c r="X654" s="833"/>
      <c r="Y654" s="833"/>
      <c r="Z654" s="833"/>
      <c r="AA654" s="833"/>
      <c r="AB654" s="833"/>
    </row>
    <row r="655" spans="2:28" ht="14.25">
      <c r="B655" s="1227"/>
      <c r="C655" s="914"/>
      <c r="D655" s="164"/>
      <c r="E655" s="164"/>
      <c r="F655" s="788">
        <f>SUMPRODUCT(G655:AB655,G$801:AB$801)/1000</f>
        <v>0</v>
      </c>
      <c r="G655" s="833"/>
      <c r="H655" s="833"/>
      <c r="I655" s="833"/>
      <c r="J655" s="833"/>
      <c r="K655" s="833"/>
      <c r="L655" s="833"/>
      <c r="M655" s="833"/>
      <c r="N655" s="833"/>
      <c r="O655" s="833"/>
      <c r="P655" s="833"/>
      <c r="Q655" s="833"/>
      <c r="R655" s="833"/>
      <c r="S655" s="833"/>
      <c r="T655" s="833"/>
      <c r="U655" s="833"/>
      <c r="V655" s="833"/>
      <c r="W655" s="833"/>
      <c r="X655" s="833"/>
      <c r="Y655" s="833"/>
      <c r="Z655" s="833"/>
      <c r="AA655" s="833"/>
      <c r="AB655" s="833"/>
    </row>
    <row r="656" spans="2:28" ht="14.25">
      <c r="B656" s="1227"/>
      <c r="C656" s="914"/>
      <c r="D656" s="165"/>
      <c r="E656" s="165"/>
      <c r="F656" s="788">
        <f>SUMPRODUCT(G656:AB656,G$801:AB$801)/1000</f>
        <v>0</v>
      </c>
      <c r="G656" s="833"/>
      <c r="H656" s="833"/>
      <c r="I656" s="833"/>
      <c r="J656" s="833"/>
      <c r="K656" s="833"/>
      <c r="L656" s="833"/>
      <c r="M656" s="833"/>
      <c r="N656" s="833"/>
      <c r="O656" s="833"/>
      <c r="P656" s="833"/>
      <c r="Q656" s="833"/>
      <c r="R656" s="833"/>
      <c r="S656" s="833"/>
      <c r="T656" s="833"/>
      <c r="U656" s="833"/>
      <c r="V656" s="833"/>
      <c r="W656" s="833"/>
      <c r="X656" s="833"/>
      <c r="Y656" s="833"/>
      <c r="Z656" s="833"/>
      <c r="AA656" s="833"/>
      <c r="AB656" s="833"/>
    </row>
    <row r="657" spans="2:28" ht="12.75">
      <c r="B657" s="1227"/>
      <c r="C657" s="206"/>
      <c r="D657" s="164"/>
      <c r="E657" s="164"/>
      <c r="F657" s="788">
        <f>SUMPRODUCT(G657:AB657,G$801:AB$801)/1000</f>
        <v>0</v>
      </c>
      <c r="G657" s="887"/>
      <c r="H657" s="887"/>
      <c r="I657" s="887"/>
      <c r="J657" s="887"/>
      <c r="K657" s="887"/>
      <c r="L657" s="887"/>
      <c r="M657" s="887"/>
      <c r="N657" s="887"/>
      <c r="O657" s="887"/>
      <c r="P657" s="887"/>
      <c r="Q657" s="887"/>
      <c r="R657" s="887"/>
      <c r="S657" s="887"/>
      <c r="T657" s="887"/>
      <c r="U657" s="887"/>
      <c r="V657" s="887"/>
      <c r="W657" s="887"/>
      <c r="X657" s="887"/>
      <c r="Y657" s="887"/>
      <c r="Z657" s="887"/>
      <c r="AA657" s="887"/>
      <c r="AB657" s="887"/>
    </row>
    <row r="658" spans="2:28" ht="12.75">
      <c r="B658" s="1228"/>
      <c r="C658" s="867" t="s">
        <v>815</v>
      </c>
      <c r="D658" s="1204">
        <f>E655*F655+E656*F656+E657*F657</f>
        <v>0</v>
      </c>
      <c r="E658" s="1205"/>
      <c r="F658" s="803">
        <f>F655+F656+F657</f>
        <v>0</v>
      </c>
      <c r="G658" s="920">
        <f>SUMPRODUCT(G648:G657,$E$648:$E$657)/1000</f>
        <v>0</v>
      </c>
      <c r="H658" s="920">
        <f aca="true" t="shared" si="122" ref="H658:AB658">SUMPRODUCT(H648:H657,$E$648:$E$657)/1000</f>
        <v>0</v>
      </c>
      <c r="I658" s="920">
        <f t="shared" si="122"/>
        <v>0</v>
      </c>
      <c r="J658" s="920">
        <f t="shared" si="122"/>
        <v>0</v>
      </c>
      <c r="K658" s="920">
        <f t="shared" si="122"/>
        <v>0</v>
      </c>
      <c r="L658" s="920">
        <f t="shared" si="122"/>
        <v>0</v>
      </c>
      <c r="M658" s="920">
        <f t="shared" si="122"/>
        <v>0</v>
      </c>
      <c r="N658" s="920">
        <f t="shared" si="122"/>
        <v>0</v>
      </c>
      <c r="O658" s="920">
        <f t="shared" si="122"/>
        <v>0</v>
      </c>
      <c r="P658" s="920">
        <f t="shared" si="122"/>
        <v>0</v>
      </c>
      <c r="Q658" s="920">
        <f t="shared" si="122"/>
        <v>0</v>
      </c>
      <c r="R658" s="920">
        <f t="shared" si="122"/>
        <v>0</v>
      </c>
      <c r="S658" s="920">
        <f t="shared" si="122"/>
        <v>0</v>
      </c>
      <c r="T658" s="920">
        <f t="shared" si="122"/>
        <v>0</v>
      </c>
      <c r="U658" s="920">
        <f t="shared" si="122"/>
        <v>0</v>
      </c>
      <c r="V658" s="920">
        <f t="shared" si="122"/>
        <v>0</v>
      </c>
      <c r="W658" s="920">
        <f t="shared" si="122"/>
        <v>0</v>
      </c>
      <c r="X658" s="920">
        <f t="shared" si="122"/>
        <v>0</v>
      </c>
      <c r="Y658" s="920">
        <f t="shared" si="122"/>
        <v>0</v>
      </c>
      <c r="Z658" s="920">
        <f t="shared" si="122"/>
        <v>0</v>
      </c>
      <c r="AA658" s="920">
        <f t="shared" si="122"/>
        <v>0</v>
      </c>
      <c r="AB658" s="920">
        <f t="shared" si="122"/>
        <v>0</v>
      </c>
    </row>
    <row r="659" spans="2:28" ht="12.75">
      <c r="B659" s="1206" t="s">
        <v>186</v>
      </c>
      <c r="C659" s="1207"/>
      <c r="D659" s="794"/>
      <c r="E659" s="794"/>
      <c r="F659" s="803">
        <f>SUM(F648:F658)</f>
        <v>0</v>
      </c>
      <c r="G659" s="832"/>
      <c r="H659" s="832"/>
      <c r="I659" s="832"/>
      <c r="J659" s="832"/>
      <c r="K659" s="832"/>
      <c r="L659" s="832"/>
      <c r="M659" s="832"/>
      <c r="N659" s="832"/>
      <c r="O659" s="832"/>
      <c r="P659" s="832"/>
      <c r="Q659" s="832"/>
      <c r="R659" s="832"/>
      <c r="S659" s="832"/>
      <c r="T659" s="832"/>
      <c r="U659" s="832"/>
      <c r="V659" s="832"/>
      <c r="W659" s="832"/>
      <c r="X659" s="832"/>
      <c r="Y659" s="832"/>
      <c r="Z659" s="832"/>
      <c r="AA659" s="832"/>
      <c r="AB659" s="832"/>
    </row>
    <row r="660" spans="2:28" ht="15">
      <c r="B660" s="1208" t="s">
        <v>990</v>
      </c>
      <c r="C660" s="1210" t="s">
        <v>677</v>
      </c>
      <c r="D660" s="1210"/>
      <c r="E660" s="876"/>
      <c r="F660" s="788">
        <f>F654+F658</f>
        <v>0</v>
      </c>
      <c r="G660" s="832"/>
      <c r="H660" s="832"/>
      <c r="I660" s="832"/>
      <c r="J660" s="832"/>
      <c r="K660" s="832"/>
      <c r="L660" s="832"/>
      <c r="M660" s="832"/>
      <c r="N660" s="832"/>
      <c r="O660" s="832"/>
      <c r="P660" s="832"/>
      <c r="Q660" s="832"/>
      <c r="R660" s="832"/>
      <c r="S660" s="832"/>
      <c r="T660" s="832"/>
      <c r="U660" s="832"/>
      <c r="V660" s="832"/>
      <c r="W660" s="832"/>
      <c r="X660" s="832"/>
      <c r="Y660" s="832"/>
      <c r="Z660" s="832"/>
      <c r="AA660" s="832"/>
      <c r="AB660" s="832"/>
    </row>
    <row r="661" spans="2:28" ht="18" customHeight="1">
      <c r="B661" s="1209"/>
      <c r="C661" s="915" t="s">
        <v>1005</v>
      </c>
      <c r="D661" s="164" t="s">
        <v>1046</v>
      </c>
      <c r="E661" s="164"/>
      <c r="F661" s="788">
        <f>SUMPRODUCT(G661:AB661,G$681:AB$681)/1000</f>
        <v>0</v>
      </c>
      <c r="G661" s="833"/>
      <c r="H661" s="833"/>
      <c r="I661" s="833"/>
      <c r="J661" s="833"/>
      <c r="K661" s="833"/>
      <c r="L661" s="833"/>
      <c r="M661" s="833"/>
      <c r="N661" s="833"/>
      <c r="O661" s="833"/>
      <c r="P661" s="833"/>
      <c r="Q661" s="833"/>
      <c r="R661" s="833"/>
      <c r="S661" s="833">
        <v>25.2</v>
      </c>
      <c r="T661" s="833">
        <v>20</v>
      </c>
      <c r="U661" s="833"/>
      <c r="V661" s="833"/>
      <c r="W661" s="833"/>
      <c r="X661" s="833"/>
      <c r="Y661" s="833"/>
      <c r="Z661" s="833"/>
      <c r="AA661" s="833"/>
      <c r="AB661" s="833"/>
    </row>
    <row r="662" spans="2:28" ht="5.25" customHeight="1" hidden="1">
      <c r="B662" s="1209"/>
      <c r="C662" s="915"/>
      <c r="D662" s="164"/>
      <c r="E662" s="164"/>
      <c r="F662" s="788"/>
      <c r="G662" s="833"/>
      <c r="H662" s="833"/>
      <c r="I662" s="833"/>
      <c r="J662" s="833"/>
      <c r="K662" s="833"/>
      <c r="L662" s="833"/>
      <c r="M662" s="833"/>
      <c r="N662" s="833"/>
      <c r="O662" s="833"/>
      <c r="P662" s="833"/>
      <c r="Q662" s="833"/>
      <c r="R662" s="833"/>
      <c r="S662" s="833"/>
      <c r="T662" s="833"/>
      <c r="U662" s="833"/>
      <c r="V662" s="833"/>
      <c r="W662" s="833"/>
      <c r="X662" s="833"/>
      <c r="Y662" s="833"/>
      <c r="Z662" s="833"/>
      <c r="AA662" s="833"/>
      <c r="AB662" s="833"/>
    </row>
    <row r="663" spans="2:28" ht="30.75" customHeight="1">
      <c r="B663" s="1209"/>
      <c r="C663" s="914" t="s">
        <v>1006</v>
      </c>
      <c r="D663" s="164" t="s">
        <v>1048</v>
      </c>
      <c r="E663" s="164"/>
      <c r="F663" s="788">
        <f>SUMPRODUCT(G663:AB663,G$681:AB$681)/1000</f>
        <v>0</v>
      </c>
      <c r="G663" s="940">
        <v>192</v>
      </c>
      <c r="H663" s="833">
        <v>14</v>
      </c>
      <c r="I663" s="833">
        <v>6</v>
      </c>
      <c r="J663" s="896">
        <v>15</v>
      </c>
      <c r="K663" s="833">
        <v>30.2</v>
      </c>
      <c r="L663" s="833">
        <v>0.01</v>
      </c>
      <c r="M663" s="833">
        <v>8</v>
      </c>
      <c r="N663" s="833"/>
      <c r="O663" s="833">
        <v>8</v>
      </c>
      <c r="P663" s="833"/>
      <c r="Q663" s="833"/>
      <c r="R663" s="833">
        <v>8</v>
      </c>
      <c r="S663" s="833"/>
      <c r="T663" s="833"/>
      <c r="U663" s="833"/>
      <c r="V663" s="833"/>
      <c r="W663" s="833"/>
      <c r="X663" s="833"/>
      <c r="Y663" s="833"/>
      <c r="Z663" s="833"/>
      <c r="AA663" s="833"/>
      <c r="AB663" s="833"/>
    </row>
    <row r="664" spans="2:28" ht="14.25" customHeight="1" hidden="1">
      <c r="B664" s="1209"/>
      <c r="C664" s="914"/>
      <c r="D664" s="164"/>
      <c r="E664" s="164"/>
      <c r="F664" s="788"/>
      <c r="G664" s="833"/>
      <c r="H664" s="833"/>
      <c r="I664" s="833"/>
      <c r="J664" s="833"/>
      <c r="K664" s="833"/>
      <c r="L664" s="833"/>
      <c r="M664" s="833"/>
      <c r="N664" s="833"/>
      <c r="O664" s="833"/>
      <c r="P664" s="833"/>
      <c r="Q664" s="833"/>
      <c r="R664" s="833"/>
      <c r="S664" s="833"/>
      <c r="T664" s="833"/>
      <c r="U664" s="833"/>
      <c r="V664" s="833"/>
      <c r="W664" s="833"/>
      <c r="X664" s="833"/>
      <c r="Y664" s="833"/>
      <c r="Z664" s="833"/>
      <c r="AA664" s="833"/>
      <c r="AB664" s="833"/>
    </row>
    <row r="665" spans="2:28" ht="17.25" customHeight="1">
      <c r="B665" s="1209"/>
      <c r="C665" s="914" t="s">
        <v>151</v>
      </c>
      <c r="D665" s="439">
        <v>200</v>
      </c>
      <c r="E665" s="439"/>
      <c r="F665" s="788">
        <f>SUMPRODUCT(G665:AB665,G$681:AB$681)/1000</f>
        <v>0</v>
      </c>
      <c r="G665" s="833"/>
      <c r="H665" s="833"/>
      <c r="I665" s="833"/>
      <c r="J665" s="833"/>
      <c r="K665" s="833"/>
      <c r="L665" s="833"/>
      <c r="M665" s="833"/>
      <c r="N665" s="833"/>
      <c r="O665" s="833"/>
      <c r="P665" s="833"/>
      <c r="Q665" s="833">
        <v>2</v>
      </c>
      <c r="R665" s="833">
        <v>15</v>
      </c>
      <c r="S665" s="833"/>
      <c r="T665" s="833"/>
      <c r="U665" s="833"/>
      <c r="V665" s="833"/>
      <c r="W665" s="833"/>
      <c r="X665" s="833"/>
      <c r="Y665" s="833"/>
      <c r="Z665" s="833"/>
      <c r="AA665" s="833"/>
      <c r="AB665" s="833"/>
    </row>
    <row r="666" spans="2:28" ht="14.25" customHeight="1" hidden="1">
      <c r="B666" s="1209"/>
      <c r="C666" s="915"/>
      <c r="D666" s="439"/>
      <c r="E666" s="439"/>
      <c r="F666" s="788"/>
      <c r="G666" s="833"/>
      <c r="H666" s="833"/>
      <c r="I666" s="833"/>
      <c r="J666" s="833"/>
      <c r="K666" s="833"/>
      <c r="L666" s="833"/>
      <c r="M666" s="833"/>
      <c r="N666" s="833"/>
      <c r="O666" s="833"/>
      <c r="P666" s="833"/>
      <c r="Q666" s="833"/>
      <c r="R666" s="833"/>
      <c r="S666" s="833"/>
      <c r="T666" s="833"/>
      <c r="U666" s="833"/>
      <c r="V666" s="833"/>
      <c r="W666" s="833"/>
      <c r="X666" s="833"/>
      <c r="Y666" s="833"/>
      <c r="Z666" s="833"/>
      <c r="AA666" s="833"/>
      <c r="AB666" s="833"/>
    </row>
    <row r="667" spans="2:28" ht="18" customHeight="1">
      <c r="B667" s="1209"/>
      <c r="C667" s="914" t="s">
        <v>998</v>
      </c>
      <c r="D667" s="164">
        <v>125</v>
      </c>
      <c r="E667" s="164"/>
      <c r="F667" s="788">
        <f>SUMPRODUCT(G667:AB667,G$681:AB$681)/1000</f>
        <v>0</v>
      </c>
      <c r="G667" s="833"/>
      <c r="H667" s="833"/>
      <c r="I667" s="833"/>
      <c r="J667" s="833"/>
      <c r="K667" s="833"/>
      <c r="L667" s="833"/>
      <c r="M667" s="833"/>
      <c r="N667" s="833"/>
      <c r="O667" s="833"/>
      <c r="P667" s="833">
        <v>125</v>
      </c>
      <c r="Q667" s="833"/>
      <c r="R667" s="833"/>
      <c r="S667" s="833"/>
      <c r="T667" s="833"/>
      <c r="U667" s="833"/>
      <c r="V667" s="833"/>
      <c r="W667" s="833"/>
      <c r="X667" s="833"/>
      <c r="Y667" s="833"/>
      <c r="Z667" s="833"/>
      <c r="AA667" s="833"/>
      <c r="AB667" s="833"/>
    </row>
    <row r="668" spans="2:28" ht="14.25" customHeight="1" hidden="1">
      <c r="B668" s="1209"/>
      <c r="C668" s="914"/>
      <c r="D668" s="164"/>
      <c r="E668" s="164"/>
      <c r="F668" s="788"/>
      <c r="G668" s="833"/>
      <c r="H668" s="833"/>
      <c r="I668" s="833"/>
      <c r="J668" s="833"/>
      <c r="K668" s="833"/>
      <c r="L668" s="833"/>
      <c r="M668" s="833"/>
      <c r="N668" s="833"/>
      <c r="O668" s="833"/>
      <c r="P668" s="833"/>
      <c r="Q668" s="833"/>
      <c r="R668" s="833"/>
      <c r="S668" s="833"/>
      <c r="T668" s="833"/>
      <c r="U668" s="833"/>
      <c r="V668" s="833"/>
      <c r="W668" s="833"/>
      <c r="X668" s="833"/>
      <c r="Y668" s="833"/>
      <c r="Z668" s="833"/>
      <c r="AA668" s="833"/>
      <c r="AB668" s="833"/>
    </row>
    <row r="669" spans="2:28" ht="15.75" customHeight="1">
      <c r="B669" s="1209"/>
      <c r="C669" s="915" t="s">
        <v>26</v>
      </c>
      <c r="D669" s="164">
        <v>20</v>
      </c>
      <c r="E669" s="164"/>
      <c r="F669" s="788">
        <f>SUMPRODUCT(G669:AB669,G$681:AB$681)/1000</f>
        <v>0</v>
      </c>
      <c r="G669" s="833"/>
      <c r="H669" s="833"/>
      <c r="I669" s="833"/>
      <c r="J669" s="833"/>
      <c r="K669" s="833"/>
      <c r="L669" s="833"/>
      <c r="M669" s="833"/>
      <c r="N669" s="833">
        <v>20</v>
      </c>
      <c r="O669" s="833"/>
      <c r="P669" s="833"/>
      <c r="Q669" s="833"/>
      <c r="R669" s="833"/>
      <c r="S669" s="833"/>
      <c r="T669" s="833"/>
      <c r="U669" s="833"/>
      <c r="V669" s="833"/>
      <c r="W669" s="833"/>
      <c r="X669" s="833"/>
      <c r="Y669" s="833"/>
      <c r="Z669" s="833"/>
      <c r="AA669" s="833"/>
      <c r="AB669" s="833"/>
    </row>
    <row r="670" spans="2:28" ht="0.75" customHeight="1" hidden="1">
      <c r="B670" s="1209"/>
      <c r="C670" s="915"/>
      <c r="D670" s="164"/>
      <c r="E670" s="164"/>
      <c r="F670" s="788"/>
      <c r="G670" s="833"/>
      <c r="H670" s="833"/>
      <c r="I670" s="833"/>
      <c r="J670" s="833"/>
      <c r="K670" s="833"/>
      <c r="L670" s="833"/>
      <c r="M670" s="833"/>
      <c r="N670" s="833"/>
      <c r="O670" s="833"/>
      <c r="P670" s="833"/>
      <c r="Q670" s="833"/>
      <c r="R670" s="833"/>
      <c r="S670" s="833"/>
      <c r="T670" s="833"/>
      <c r="U670" s="833"/>
      <c r="V670" s="833"/>
      <c r="W670" s="833"/>
      <c r="X670" s="833"/>
      <c r="Y670" s="833"/>
      <c r="Z670" s="833"/>
      <c r="AA670" s="833"/>
      <c r="AB670" s="833"/>
    </row>
    <row r="671" spans="2:28" ht="19.5" customHeight="1">
      <c r="B671" s="1209"/>
      <c r="C671" s="915"/>
      <c r="D671" s="164"/>
      <c r="E671" s="164"/>
      <c r="F671" s="788">
        <f>SUMPRODUCT(G671:AB671,G$681:AB$681)/1000</f>
        <v>0</v>
      </c>
      <c r="G671" s="833"/>
      <c r="H671" s="833"/>
      <c r="I671" s="833"/>
      <c r="J671" s="833"/>
      <c r="K671" s="833"/>
      <c r="L671" s="833"/>
      <c r="M671" s="833"/>
      <c r="N671" s="833"/>
      <c r="O671" s="833"/>
      <c r="P671" s="833"/>
      <c r="Q671" s="833"/>
      <c r="R671" s="833"/>
      <c r="S671" s="833"/>
      <c r="T671" s="833"/>
      <c r="U671" s="833"/>
      <c r="V671" s="833"/>
      <c r="W671" s="833"/>
      <c r="X671" s="833"/>
      <c r="Y671" s="833"/>
      <c r="Z671" s="833"/>
      <c r="AA671" s="833"/>
      <c r="AB671" s="833"/>
    </row>
    <row r="672" spans="2:28" ht="14.25">
      <c r="B672" s="1209"/>
      <c r="C672" s="915"/>
      <c r="D672" s="164"/>
      <c r="E672" s="164"/>
      <c r="F672" s="788">
        <f>SUMPRODUCT(G672:AB672,G$801:AB$801)/1000</f>
        <v>0</v>
      </c>
      <c r="G672" s="833"/>
      <c r="H672" s="833"/>
      <c r="I672" s="833"/>
      <c r="J672" s="833"/>
      <c r="K672" s="833"/>
      <c r="L672" s="833"/>
      <c r="M672" s="833"/>
      <c r="N672" s="833"/>
      <c r="O672" s="833"/>
      <c r="P672" s="833"/>
      <c r="Q672" s="833"/>
      <c r="R672" s="833"/>
      <c r="S672" s="833"/>
      <c r="T672" s="833"/>
      <c r="U672" s="833"/>
      <c r="V672" s="833"/>
      <c r="W672" s="833"/>
      <c r="X672" s="833"/>
      <c r="Y672" s="833"/>
      <c r="Z672" s="833"/>
      <c r="AA672" s="833"/>
      <c r="AB672" s="833"/>
    </row>
    <row r="673" spans="2:28" ht="14.25">
      <c r="B673" s="1209"/>
      <c r="C673" s="915"/>
      <c r="D673" s="164"/>
      <c r="E673" s="164"/>
      <c r="F673" s="788">
        <f>SUMPRODUCT(G673:AB673,G$801:AB$801)/1000</f>
        <v>0</v>
      </c>
      <c r="G673" s="833"/>
      <c r="H673" s="833"/>
      <c r="I673" s="833"/>
      <c r="J673" s="833"/>
      <c r="K673" s="833"/>
      <c r="L673" s="833"/>
      <c r="M673" s="833"/>
      <c r="N673" s="833"/>
      <c r="O673" s="833"/>
      <c r="P673" s="833"/>
      <c r="Q673" s="833"/>
      <c r="R673" s="833"/>
      <c r="S673" s="833"/>
      <c r="T673" s="833"/>
      <c r="U673" s="833"/>
      <c r="V673" s="833"/>
      <c r="W673" s="833"/>
      <c r="X673" s="833"/>
      <c r="Y673" s="833"/>
      <c r="Z673" s="833"/>
      <c r="AA673" s="833"/>
      <c r="AB673" s="833"/>
    </row>
    <row r="674" spans="2:28" ht="12.75">
      <c r="B674" s="1209"/>
      <c r="C674" s="206"/>
      <c r="D674" s="164"/>
      <c r="E674" s="164"/>
      <c r="F674" s="788"/>
      <c r="G674" s="833"/>
      <c r="H674" s="833"/>
      <c r="I674" s="833"/>
      <c r="J674" s="833"/>
      <c r="K674" s="833"/>
      <c r="L674" s="833"/>
      <c r="M674" s="833"/>
      <c r="N674" s="833"/>
      <c r="O674" s="833"/>
      <c r="P674" s="833"/>
      <c r="Q674" s="833"/>
      <c r="R674" s="833"/>
      <c r="S674" s="833"/>
      <c r="T674" s="833"/>
      <c r="U674" s="833"/>
      <c r="V674" s="833"/>
      <c r="W674" s="833"/>
      <c r="X674" s="833"/>
      <c r="Y674" s="833"/>
      <c r="Z674" s="833"/>
      <c r="AA674" s="833"/>
      <c r="AB674" s="833"/>
    </row>
    <row r="675" spans="2:28" ht="15">
      <c r="B675" s="1209"/>
      <c r="C675" s="893"/>
      <c r="D675" s="1211">
        <f>SUMPRODUCT(E661:E673,F661:F673)</f>
        <v>0</v>
      </c>
      <c r="E675" s="1211"/>
      <c r="F675" s="803">
        <f>F661+F663+F665+F667+F669+F673+F671+F672</f>
        <v>0</v>
      </c>
      <c r="G675" s="833"/>
      <c r="H675" s="833"/>
      <c r="I675" s="833"/>
      <c r="J675" s="833"/>
      <c r="K675" s="833"/>
      <c r="L675" s="833"/>
      <c r="M675" s="833"/>
      <c r="N675" s="833"/>
      <c r="O675" s="833"/>
      <c r="P675" s="833"/>
      <c r="Q675" s="833"/>
      <c r="R675" s="833"/>
      <c r="S675" s="833"/>
      <c r="T675" s="833"/>
      <c r="U675" s="833"/>
      <c r="V675" s="833"/>
      <c r="W675" s="833"/>
      <c r="X675" s="833"/>
      <c r="Y675" s="833"/>
      <c r="Z675" s="833"/>
      <c r="AA675" s="833"/>
      <c r="AB675" s="833"/>
    </row>
    <row r="676" spans="2:28" ht="14.25">
      <c r="B676" s="1209"/>
      <c r="C676" s="914"/>
      <c r="D676" s="164"/>
      <c r="E676" s="164"/>
      <c r="F676" s="788">
        <f>SUMPRODUCT(G676:AB676,G$801:AB$801)/1000</f>
        <v>0</v>
      </c>
      <c r="G676" s="833"/>
      <c r="H676" s="833"/>
      <c r="I676" s="833"/>
      <c r="J676" s="833"/>
      <c r="K676" s="833"/>
      <c r="L676" s="833"/>
      <c r="M676" s="833"/>
      <c r="N676" s="833"/>
      <c r="O676" s="833"/>
      <c r="P676" s="833"/>
      <c r="Q676" s="833"/>
      <c r="R676" s="833"/>
      <c r="S676" s="833"/>
      <c r="T676" s="833"/>
      <c r="U676" s="833"/>
      <c r="V676" s="833"/>
      <c r="W676" s="833"/>
      <c r="X676" s="833"/>
      <c r="Y676" s="833"/>
      <c r="Z676" s="833"/>
      <c r="AA676" s="833"/>
      <c r="AB676" s="833"/>
    </row>
    <row r="677" spans="2:28" ht="14.25">
      <c r="B677" s="1209"/>
      <c r="C677" s="915"/>
      <c r="D677" s="164"/>
      <c r="E677" s="164"/>
      <c r="F677" s="788">
        <f>SUMPRODUCT(G677:AB677,G$801:AB$801)/1000</f>
        <v>0</v>
      </c>
      <c r="G677" s="833"/>
      <c r="H677" s="833"/>
      <c r="I677" s="833"/>
      <c r="J677" s="833"/>
      <c r="K677" s="833"/>
      <c r="L677" s="833"/>
      <c r="M677" s="833"/>
      <c r="N677" s="833"/>
      <c r="O677" s="833"/>
      <c r="P677" s="833"/>
      <c r="Q677" s="833"/>
      <c r="R677" s="833"/>
      <c r="S677" s="833"/>
      <c r="T677" s="833"/>
      <c r="U677" s="833"/>
      <c r="V677" s="833"/>
      <c r="W677" s="833"/>
      <c r="X677" s="833"/>
      <c r="Y677" s="833"/>
      <c r="Z677" s="833"/>
      <c r="AA677" s="833"/>
      <c r="AB677" s="833"/>
    </row>
    <row r="678" spans="2:28" ht="12.75">
      <c r="B678" s="1206" t="s">
        <v>189</v>
      </c>
      <c r="C678" s="1207"/>
      <c r="D678" s="794"/>
      <c r="E678" s="794"/>
      <c r="F678" s="803">
        <f>SUM(F661:F677)</f>
        <v>0</v>
      </c>
      <c r="G678" s="833"/>
      <c r="H678" s="833"/>
      <c r="I678" s="833"/>
      <c r="J678" s="833"/>
      <c r="K678" s="833"/>
      <c r="L678" s="833"/>
      <c r="M678" s="833"/>
      <c r="N678" s="833"/>
      <c r="O678" s="833"/>
      <c r="P678" s="833"/>
      <c r="Q678" s="833"/>
      <c r="R678" s="833"/>
      <c r="S678" s="833"/>
      <c r="T678" s="833"/>
      <c r="U678" s="833"/>
      <c r="V678" s="833"/>
      <c r="W678" s="833"/>
      <c r="X678" s="833"/>
      <c r="Y678" s="833"/>
      <c r="Z678" s="833"/>
      <c r="AA678" s="833"/>
      <c r="AB678" s="833"/>
    </row>
    <row r="679" spans="1:28" ht="16.5" customHeight="1">
      <c r="A679" s="860"/>
      <c r="B679" s="1196" t="s">
        <v>806</v>
      </c>
      <c r="C679" s="1197"/>
      <c r="D679" s="1198">
        <f>E676*F676+E677*F677</f>
        <v>0</v>
      </c>
      <c r="E679" s="1199"/>
      <c r="F679" s="803">
        <f>F676+F677</f>
        <v>0</v>
      </c>
      <c r="G679" s="880">
        <f>SUMPRODUCT(G661:G677,$E$661:$E$677)/1000</f>
        <v>0</v>
      </c>
      <c r="H679" s="880">
        <f aca="true" t="shared" si="123" ref="H679:AB679">SUMPRODUCT(H661:H677,$E$661:$E$677)/1000</f>
        <v>0</v>
      </c>
      <c r="I679" s="880">
        <f t="shared" si="123"/>
        <v>0</v>
      </c>
      <c r="J679" s="880">
        <f t="shared" si="123"/>
        <v>0</v>
      </c>
      <c r="K679" s="880">
        <f t="shared" si="123"/>
        <v>0</v>
      </c>
      <c r="L679" s="880">
        <f t="shared" si="123"/>
        <v>0</v>
      </c>
      <c r="M679" s="880">
        <f t="shared" si="123"/>
        <v>0</v>
      </c>
      <c r="N679" s="880">
        <f t="shared" si="123"/>
        <v>0</v>
      </c>
      <c r="O679" s="880">
        <f t="shared" si="123"/>
        <v>0</v>
      </c>
      <c r="P679" s="880">
        <f t="shared" si="123"/>
        <v>0</v>
      </c>
      <c r="Q679" s="880">
        <f t="shared" si="123"/>
        <v>0</v>
      </c>
      <c r="R679" s="880">
        <f t="shared" si="123"/>
        <v>0</v>
      </c>
      <c r="S679" s="880">
        <f t="shared" si="123"/>
        <v>0</v>
      </c>
      <c r="T679" s="880">
        <f t="shared" si="123"/>
        <v>0</v>
      </c>
      <c r="U679" s="880">
        <f t="shared" si="123"/>
        <v>0</v>
      </c>
      <c r="V679" s="880">
        <f t="shared" si="123"/>
        <v>0</v>
      </c>
      <c r="W679" s="880">
        <f t="shared" si="123"/>
        <v>0</v>
      </c>
      <c r="X679" s="880">
        <f t="shared" si="123"/>
        <v>0</v>
      </c>
      <c r="Y679" s="880">
        <f t="shared" si="123"/>
        <v>0</v>
      </c>
      <c r="Z679" s="880">
        <f t="shared" si="123"/>
        <v>0</v>
      </c>
      <c r="AA679" s="880">
        <f t="shared" si="123"/>
        <v>0</v>
      </c>
      <c r="AB679" s="880">
        <f t="shared" si="123"/>
        <v>0</v>
      </c>
    </row>
    <row r="680" spans="1:28" ht="21.75" customHeight="1">
      <c r="A680" s="860"/>
      <c r="B680" s="1196" t="s">
        <v>807</v>
      </c>
      <c r="C680" s="1197"/>
      <c r="D680" s="852"/>
      <c r="E680" s="852"/>
      <c r="F680" s="803">
        <f>F675+F679</f>
        <v>0</v>
      </c>
      <c r="G680" s="880">
        <f>G679+G658</f>
        <v>0</v>
      </c>
      <c r="H680" s="880">
        <f aca="true" t="shared" si="124" ref="H680:AB680">H679+H658</f>
        <v>0</v>
      </c>
      <c r="I680" s="880">
        <f t="shared" si="124"/>
        <v>0</v>
      </c>
      <c r="J680" s="880">
        <f t="shared" si="124"/>
        <v>0</v>
      </c>
      <c r="K680" s="880">
        <f t="shared" si="124"/>
        <v>0</v>
      </c>
      <c r="L680" s="880">
        <f t="shared" si="124"/>
        <v>0</v>
      </c>
      <c r="M680" s="880">
        <f t="shared" si="124"/>
        <v>0</v>
      </c>
      <c r="N680" s="880">
        <f t="shared" si="124"/>
        <v>0</v>
      </c>
      <c r="O680" s="880">
        <f t="shared" si="124"/>
        <v>0</v>
      </c>
      <c r="P680" s="880">
        <f t="shared" si="124"/>
        <v>0</v>
      </c>
      <c r="Q680" s="880">
        <f t="shared" si="124"/>
        <v>0</v>
      </c>
      <c r="R680" s="880">
        <f t="shared" si="124"/>
        <v>0</v>
      </c>
      <c r="S680" s="880">
        <f t="shared" si="124"/>
        <v>0</v>
      </c>
      <c r="T680" s="880">
        <f t="shared" si="124"/>
        <v>0</v>
      </c>
      <c r="U680" s="880">
        <f t="shared" si="124"/>
        <v>0</v>
      </c>
      <c r="V680" s="880">
        <f t="shared" si="124"/>
        <v>0</v>
      </c>
      <c r="W680" s="880">
        <f t="shared" si="124"/>
        <v>0</v>
      </c>
      <c r="X680" s="880">
        <f t="shared" si="124"/>
        <v>0</v>
      </c>
      <c r="Y680" s="880">
        <f t="shared" si="124"/>
        <v>0</v>
      </c>
      <c r="Z680" s="880">
        <f t="shared" si="124"/>
        <v>0</v>
      </c>
      <c r="AA680" s="880">
        <f t="shared" si="124"/>
        <v>0</v>
      </c>
      <c r="AB680" s="880">
        <f t="shared" si="124"/>
        <v>0</v>
      </c>
    </row>
    <row r="681" spans="1:28" ht="51.75" customHeight="1">
      <c r="A681" s="860"/>
      <c r="B681" s="1200" t="s">
        <v>267</v>
      </c>
      <c r="C681" s="1201"/>
      <c r="D681" s="852"/>
      <c r="E681" s="852"/>
      <c r="F681" s="855"/>
      <c r="G681" s="856"/>
      <c r="H681" s="856"/>
      <c r="I681" s="856"/>
      <c r="J681" s="856"/>
      <c r="K681" s="856"/>
      <c r="L681" s="856"/>
      <c r="M681" s="856"/>
      <c r="N681" s="856"/>
      <c r="O681" s="856"/>
      <c r="P681" s="856"/>
      <c r="Q681" s="856"/>
      <c r="R681" s="856"/>
      <c r="S681" s="856"/>
      <c r="T681" s="856"/>
      <c r="U681" s="856"/>
      <c r="V681" s="856"/>
      <c r="W681" s="856"/>
      <c r="X681" s="856"/>
      <c r="Y681" s="856"/>
      <c r="Z681" s="856"/>
      <c r="AA681" s="856"/>
      <c r="AB681" s="856"/>
    </row>
    <row r="682" spans="1:28" ht="45" customHeight="1">
      <c r="A682" s="860"/>
      <c r="B682" s="1200" t="s">
        <v>808</v>
      </c>
      <c r="C682" s="1201"/>
      <c r="D682" s="852"/>
      <c r="E682" s="852"/>
      <c r="F682" s="883">
        <f>SUM(G682:AB682)</f>
        <v>0</v>
      </c>
      <c r="G682" s="883">
        <f aca="true" t="shared" si="125" ref="G682:M682">G680*G681</f>
        <v>0</v>
      </c>
      <c r="H682" s="883">
        <f t="shared" si="125"/>
        <v>0</v>
      </c>
      <c r="I682" s="883">
        <f t="shared" si="125"/>
        <v>0</v>
      </c>
      <c r="J682" s="883">
        <f t="shared" si="125"/>
        <v>0</v>
      </c>
      <c r="K682" s="883">
        <f t="shared" si="125"/>
        <v>0</v>
      </c>
      <c r="L682" s="883">
        <f t="shared" si="125"/>
        <v>0</v>
      </c>
      <c r="M682" s="883">
        <f t="shared" si="125"/>
        <v>0</v>
      </c>
      <c r="N682" s="883">
        <f aca="true" t="shared" si="126" ref="N682:Y682">N680*N681</f>
        <v>0</v>
      </c>
      <c r="O682" s="883">
        <f t="shared" si="126"/>
        <v>0</v>
      </c>
      <c r="P682" s="883">
        <f t="shared" si="126"/>
        <v>0</v>
      </c>
      <c r="Q682" s="883">
        <f t="shared" si="126"/>
        <v>0</v>
      </c>
      <c r="R682" s="883">
        <f t="shared" si="126"/>
        <v>0</v>
      </c>
      <c r="S682" s="883">
        <f t="shared" si="126"/>
        <v>0</v>
      </c>
      <c r="T682" s="883">
        <f t="shared" si="126"/>
        <v>0</v>
      </c>
      <c r="U682" s="883">
        <f t="shared" si="126"/>
        <v>0</v>
      </c>
      <c r="V682" s="883">
        <f t="shared" si="126"/>
        <v>0</v>
      </c>
      <c r="W682" s="883">
        <f t="shared" si="126"/>
        <v>0</v>
      </c>
      <c r="X682" s="883">
        <f t="shared" si="126"/>
        <v>0</v>
      </c>
      <c r="Y682" s="883">
        <f t="shared" si="126"/>
        <v>0</v>
      </c>
      <c r="Z682" s="883"/>
      <c r="AA682" s="883"/>
      <c r="AB682" s="883">
        <f>AB680*AB681</f>
        <v>0</v>
      </c>
    </row>
    <row r="683" spans="2:28" ht="35.25" customHeight="1">
      <c r="B683" s="1202"/>
      <c r="C683" s="1203"/>
      <c r="D683" s="1203"/>
      <c r="E683" s="1203"/>
      <c r="F683" s="1203"/>
      <c r="G683" s="1203"/>
      <c r="H683" s="1203"/>
      <c r="I683" s="1203"/>
      <c r="J683" s="1203"/>
      <c r="K683" s="1203"/>
      <c r="L683" s="1203"/>
      <c r="M683" s="1203"/>
      <c r="N683" s="1203"/>
      <c r="O683" s="1203"/>
      <c r="P683" s="1203"/>
      <c r="Q683" s="1203"/>
      <c r="R683" s="1203"/>
      <c r="S683" s="1203"/>
      <c r="T683" s="1203"/>
      <c r="U683" s="1203"/>
      <c r="V683" s="1203"/>
      <c r="W683" s="1203"/>
      <c r="X683" s="1203"/>
      <c r="Y683" s="1203"/>
      <c r="Z683" s="1203"/>
      <c r="AA683" s="1203"/>
      <c r="AB683" s="1203"/>
    </row>
    <row r="684" spans="2:28" ht="15.75" thickBot="1">
      <c r="B684" s="1212" t="s">
        <v>986</v>
      </c>
      <c r="C684" s="1213"/>
      <c r="D684" s="1213"/>
      <c r="E684" s="1213"/>
      <c r="F684" s="1213"/>
      <c r="G684" s="1213"/>
      <c r="H684" s="1213"/>
      <c r="I684" s="1213"/>
      <c r="J684" s="1213"/>
      <c r="K684" s="1213"/>
      <c r="L684" s="1213"/>
      <c r="M684" s="1213"/>
      <c r="N684" s="1213"/>
      <c r="O684" s="1213"/>
      <c r="P684" s="1213"/>
      <c r="Q684" s="1213"/>
      <c r="R684" s="1213"/>
      <c r="S684" s="1213"/>
      <c r="T684" s="1213"/>
      <c r="U684" s="1213"/>
      <c r="V684" s="1213"/>
      <c r="W684" s="1213"/>
      <c r="X684" s="1213"/>
      <c r="Y684" s="1213"/>
      <c r="Z684" s="1213"/>
      <c r="AA684" s="1213"/>
      <c r="AB684" s="1213"/>
    </row>
    <row r="685" spans="2:28" ht="15">
      <c r="B685" s="1214" t="s">
        <v>166</v>
      </c>
      <c r="C685" s="1215"/>
      <c r="D685" s="1218" t="s">
        <v>167</v>
      </c>
      <c r="E685" s="1220" t="s">
        <v>814</v>
      </c>
      <c r="F685" s="1222" t="s">
        <v>168</v>
      </c>
      <c r="G685" s="1224" t="s">
        <v>169</v>
      </c>
      <c r="H685" s="1225"/>
      <c r="I685" s="1225"/>
      <c r="J685" s="1225"/>
      <c r="K685" s="1225"/>
      <c r="L685" s="1225"/>
      <c r="M685" s="1225"/>
      <c r="N685" s="1225"/>
      <c r="O685" s="1225"/>
      <c r="P685" s="1225"/>
      <c r="Q685" s="1225"/>
      <c r="R685" s="1225"/>
      <c r="S685" s="1225"/>
      <c r="T685" s="1225"/>
      <c r="U685" s="1225"/>
      <c r="V685" s="1225"/>
      <c r="W685" s="1225"/>
      <c r="X685" s="1225"/>
      <c r="Y685" s="1225"/>
      <c r="Z685" s="1225"/>
      <c r="AA685" s="1225"/>
      <c r="AB685" s="1225"/>
    </row>
    <row r="686" spans="2:28" ht="87.75">
      <c r="B686" s="1216"/>
      <c r="C686" s="1217"/>
      <c r="D686" s="1219"/>
      <c r="E686" s="1221"/>
      <c r="F686" s="1223"/>
      <c r="G686" s="898" t="s">
        <v>1041</v>
      </c>
      <c r="H686" s="898" t="s">
        <v>38</v>
      </c>
      <c r="I686" s="898" t="s">
        <v>193</v>
      </c>
      <c r="J686" s="898" t="s">
        <v>173</v>
      </c>
      <c r="K686" s="898" t="s">
        <v>174</v>
      </c>
      <c r="L686" s="899" t="s">
        <v>172</v>
      </c>
      <c r="M686" s="899" t="s">
        <v>1049</v>
      </c>
      <c r="N686" s="900" t="s">
        <v>845</v>
      </c>
      <c r="O686" s="899" t="s">
        <v>22</v>
      </c>
      <c r="P686" s="899" t="s">
        <v>41</v>
      </c>
      <c r="Q686" s="899" t="s">
        <v>244</v>
      </c>
      <c r="R686" s="899" t="s">
        <v>37</v>
      </c>
      <c r="S686" s="899" t="s">
        <v>247</v>
      </c>
      <c r="T686" s="928" t="s">
        <v>373</v>
      </c>
      <c r="U686" s="928" t="s">
        <v>360</v>
      </c>
      <c r="V686" s="928" t="s">
        <v>3</v>
      </c>
      <c r="W686" s="934" t="s">
        <v>175</v>
      </c>
      <c r="X686" s="928" t="s">
        <v>523</v>
      </c>
      <c r="Y686" s="934"/>
      <c r="AB686" s="864"/>
    </row>
    <row r="687" spans="2:28" ht="17.25" customHeight="1">
      <c r="B687" s="1226" t="s">
        <v>963</v>
      </c>
      <c r="C687" s="1229" t="s">
        <v>677</v>
      </c>
      <c r="D687" s="1230"/>
      <c r="E687" s="875"/>
      <c r="F687" s="788"/>
      <c r="G687" s="832"/>
      <c r="H687" s="832"/>
      <c r="I687" s="832"/>
      <c r="J687" s="832"/>
      <c r="K687" s="832"/>
      <c r="L687" s="832"/>
      <c r="M687" s="832"/>
      <c r="N687" s="832"/>
      <c r="O687" s="832"/>
      <c r="P687" s="832"/>
      <c r="Q687" s="832"/>
      <c r="R687" s="832"/>
      <c r="S687" s="832"/>
      <c r="T687" s="832"/>
      <c r="U687" s="832"/>
      <c r="V687" s="832"/>
      <c r="W687" s="832"/>
      <c r="X687" s="832"/>
      <c r="Y687" s="832"/>
      <c r="Z687" s="832"/>
      <c r="AA687" s="832"/>
      <c r="AB687" s="832"/>
    </row>
    <row r="688" spans="2:28" ht="22.5" customHeight="1">
      <c r="B688" s="1227"/>
      <c r="C688" s="915" t="s">
        <v>658</v>
      </c>
      <c r="D688" s="164" t="s">
        <v>1017</v>
      </c>
      <c r="E688" s="164"/>
      <c r="F688" s="788">
        <f aca="true" t="shared" si="127" ref="F688:F693">SUMPRODUCT(G688:AB688,G$721:AB$721)/1000</f>
        <v>0</v>
      </c>
      <c r="G688" s="833"/>
      <c r="H688" s="833"/>
      <c r="I688" s="833"/>
      <c r="J688" s="833"/>
      <c r="K688" s="833"/>
      <c r="L688" s="833"/>
      <c r="M688" s="833">
        <v>16</v>
      </c>
      <c r="N688" s="833"/>
      <c r="O688" s="833"/>
      <c r="P688" s="833"/>
      <c r="Q688" s="833"/>
      <c r="R688" s="833"/>
      <c r="S688" s="833"/>
      <c r="T688" s="833">
        <v>20</v>
      </c>
      <c r="U688" s="833"/>
      <c r="V688" s="833"/>
      <c r="W688" s="833"/>
      <c r="X688" s="833"/>
      <c r="Y688" s="833"/>
      <c r="Z688" s="833"/>
      <c r="AA688" s="833"/>
      <c r="AB688" s="833"/>
    </row>
    <row r="689" spans="2:28" ht="18" customHeight="1">
      <c r="B689" s="1227"/>
      <c r="C689" s="914" t="s">
        <v>1007</v>
      </c>
      <c r="D689" s="164">
        <v>200</v>
      </c>
      <c r="E689" s="164"/>
      <c r="F689" s="788">
        <f t="shared" si="127"/>
        <v>0</v>
      </c>
      <c r="G689" s="833">
        <v>79</v>
      </c>
      <c r="H689" s="833">
        <v>1</v>
      </c>
      <c r="I689" s="833"/>
      <c r="J689" s="964">
        <v>60</v>
      </c>
      <c r="K689" s="833">
        <v>56</v>
      </c>
      <c r="L689" s="833"/>
      <c r="M689" s="833"/>
      <c r="N689" s="833"/>
      <c r="O689" s="833"/>
      <c r="P689" s="833">
        <v>8</v>
      </c>
      <c r="Q689" s="833">
        <v>2</v>
      </c>
      <c r="R689" s="833"/>
      <c r="S689" s="833">
        <v>10</v>
      </c>
      <c r="T689" s="833"/>
      <c r="U689" s="833"/>
      <c r="V689" s="833"/>
      <c r="W689" s="833">
        <v>30</v>
      </c>
      <c r="X689" s="833">
        <v>69</v>
      </c>
      <c r="Y689" s="833"/>
      <c r="Z689" s="833"/>
      <c r="AA689" s="833"/>
      <c r="AB689" s="833"/>
    </row>
    <row r="690" spans="2:28" ht="19.5" customHeight="1">
      <c r="B690" s="1227"/>
      <c r="C690" s="915" t="s">
        <v>308</v>
      </c>
      <c r="D690" s="439">
        <v>200</v>
      </c>
      <c r="E690" s="439"/>
      <c r="F690" s="788">
        <f t="shared" si="127"/>
        <v>0</v>
      </c>
      <c r="G690" s="833"/>
      <c r="H690" s="833"/>
      <c r="I690" s="940">
        <v>100</v>
      </c>
      <c r="J690" s="833"/>
      <c r="K690" s="833"/>
      <c r="L690" s="833"/>
      <c r="M690" s="833"/>
      <c r="N690" s="833"/>
      <c r="O690" s="833"/>
      <c r="P690" s="833"/>
      <c r="Q690" s="833"/>
      <c r="R690" s="833">
        <v>10</v>
      </c>
      <c r="S690" s="833"/>
      <c r="T690" s="833"/>
      <c r="U690" s="833"/>
      <c r="V690" s="833">
        <v>4</v>
      </c>
      <c r="W690" s="833"/>
      <c r="X690" s="833"/>
      <c r="Y690" s="833"/>
      <c r="Z690" s="833"/>
      <c r="AA690" s="833"/>
      <c r="AB690" s="833"/>
    </row>
    <row r="691" spans="2:28" ht="18" customHeight="1">
      <c r="B691" s="1227"/>
      <c r="C691" s="914" t="s">
        <v>514</v>
      </c>
      <c r="D691" s="164">
        <v>150</v>
      </c>
      <c r="E691" s="164"/>
      <c r="F691" s="788">
        <f t="shared" si="127"/>
        <v>0</v>
      </c>
      <c r="G691" s="833"/>
      <c r="H691" s="833"/>
      <c r="I691" s="833"/>
      <c r="J691" s="833"/>
      <c r="K691" s="833"/>
      <c r="L691" s="833">
        <v>150</v>
      </c>
      <c r="M691" s="833"/>
      <c r="N691" s="833"/>
      <c r="O691" s="833"/>
      <c r="P691" s="833"/>
      <c r="Q691" s="833"/>
      <c r="R691" s="833"/>
      <c r="S691" s="833"/>
      <c r="T691" s="833"/>
      <c r="U691" s="833"/>
      <c r="V691" s="833"/>
      <c r="W691" s="833"/>
      <c r="X691" s="833"/>
      <c r="Y691" s="833"/>
      <c r="Z691" s="833"/>
      <c r="AA691" s="833"/>
      <c r="AB691" s="833"/>
    </row>
    <row r="692" spans="2:28" ht="20.25" customHeight="1">
      <c r="B692" s="1227"/>
      <c r="C692" s="915" t="s">
        <v>22</v>
      </c>
      <c r="D692" s="164">
        <v>20</v>
      </c>
      <c r="E692" s="164"/>
      <c r="F692" s="788">
        <f t="shared" si="127"/>
        <v>0</v>
      </c>
      <c r="G692" s="833"/>
      <c r="H692" s="833"/>
      <c r="I692" s="833"/>
      <c r="J692" s="833"/>
      <c r="K692" s="833"/>
      <c r="L692" s="833"/>
      <c r="M692" s="833"/>
      <c r="N692" s="833"/>
      <c r="O692" s="833">
        <v>20</v>
      </c>
      <c r="P692" s="833"/>
      <c r="Q692" s="833"/>
      <c r="R692" s="833"/>
      <c r="S692" s="833"/>
      <c r="T692" s="833"/>
      <c r="U692" s="833"/>
      <c r="V692" s="833"/>
      <c r="W692" s="833"/>
      <c r="X692" s="833"/>
      <c r="Y692" s="833"/>
      <c r="Z692" s="833"/>
      <c r="AA692" s="833"/>
      <c r="AB692" s="833"/>
    </row>
    <row r="693" spans="2:28" ht="19.5" customHeight="1">
      <c r="B693" s="1227"/>
      <c r="C693" s="915"/>
      <c r="D693" s="164"/>
      <c r="E693" s="164"/>
      <c r="F693" s="788">
        <f t="shared" si="127"/>
        <v>0</v>
      </c>
      <c r="G693" s="833"/>
      <c r="H693" s="833"/>
      <c r="I693" s="833"/>
      <c r="J693" s="833"/>
      <c r="K693" s="833"/>
      <c r="L693" s="833"/>
      <c r="M693" s="833"/>
      <c r="N693" s="833"/>
      <c r="O693" s="833"/>
      <c r="P693" s="833"/>
      <c r="Q693" s="833"/>
      <c r="R693" s="833"/>
      <c r="S693" s="833"/>
      <c r="T693" s="833"/>
      <c r="U693" s="833"/>
      <c r="V693" s="833"/>
      <c r="W693" s="833"/>
      <c r="X693" s="833"/>
      <c r="Y693" s="833"/>
      <c r="Z693" s="833"/>
      <c r="AA693" s="833"/>
      <c r="AB693" s="833"/>
    </row>
    <row r="694" spans="2:28" ht="15">
      <c r="B694" s="1227"/>
      <c r="C694" s="893"/>
      <c r="D694" s="1231">
        <f>SUMPRODUCT(E688:E693,F688:F693)</f>
        <v>0</v>
      </c>
      <c r="E694" s="1231"/>
      <c r="F694" s="803">
        <f>F688+F689+F690+F691+F692+F693</f>
        <v>0</v>
      </c>
      <c r="G694" s="833"/>
      <c r="H694" s="833"/>
      <c r="I694" s="833"/>
      <c r="J694" s="833"/>
      <c r="K694" s="833"/>
      <c r="L694" s="833"/>
      <c r="M694" s="833"/>
      <c r="N694" s="833"/>
      <c r="O694" s="833"/>
      <c r="P694" s="833"/>
      <c r="Q694" s="833"/>
      <c r="R694" s="833"/>
      <c r="S694" s="833"/>
      <c r="T694" s="833"/>
      <c r="U694" s="833"/>
      <c r="V694" s="833"/>
      <c r="W694" s="833"/>
      <c r="X694" s="833"/>
      <c r="Y694" s="833"/>
      <c r="Z694" s="833"/>
      <c r="AA694" s="833"/>
      <c r="AB694" s="833"/>
    </row>
    <row r="695" spans="2:28" ht="14.25">
      <c r="B695" s="1227"/>
      <c r="C695" s="914"/>
      <c r="D695" s="164"/>
      <c r="E695" s="164"/>
      <c r="F695" s="788">
        <f>SUMPRODUCT(G695:AB695,G$801:AB$801)/1000</f>
        <v>0</v>
      </c>
      <c r="G695" s="833"/>
      <c r="H695" s="833"/>
      <c r="I695" s="833"/>
      <c r="J695" s="833"/>
      <c r="K695" s="833"/>
      <c r="L695" s="833"/>
      <c r="M695" s="833"/>
      <c r="N695" s="833"/>
      <c r="O695" s="833"/>
      <c r="P695" s="833"/>
      <c r="Q695" s="833"/>
      <c r="R695" s="833"/>
      <c r="S695" s="833"/>
      <c r="T695" s="833"/>
      <c r="U695" s="833"/>
      <c r="V695" s="833"/>
      <c r="W695" s="833"/>
      <c r="X695" s="833"/>
      <c r="Y695" s="833"/>
      <c r="Z695" s="833"/>
      <c r="AA695" s="833"/>
      <c r="AB695" s="833"/>
    </row>
    <row r="696" spans="2:28" ht="14.25">
      <c r="B696" s="1227"/>
      <c r="C696" s="914"/>
      <c r="D696" s="165"/>
      <c r="E696" s="165"/>
      <c r="F696" s="788">
        <f>SUMPRODUCT(G696:AB696,G$801:AB$801)/1000</f>
        <v>0</v>
      </c>
      <c r="G696" s="833"/>
      <c r="H696" s="833"/>
      <c r="I696" s="833"/>
      <c r="J696" s="833"/>
      <c r="K696" s="833"/>
      <c r="L696" s="833"/>
      <c r="M696" s="833"/>
      <c r="N696" s="833"/>
      <c r="O696" s="833"/>
      <c r="P696" s="833"/>
      <c r="Q696" s="833"/>
      <c r="R696" s="833"/>
      <c r="S696" s="833"/>
      <c r="T696" s="833"/>
      <c r="U696" s="833"/>
      <c r="V696" s="833"/>
      <c r="W696" s="833"/>
      <c r="X696" s="833"/>
      <c r="Y696" s="833"/>
      <c r="Z696" s="833"/>
      <c r="AA696" s="833"/>
      <c r="AB696" s="833"/>
    </row>
    <row r="697" spans="2:28" ht="12.75">
      <c r="B697" s="1227"/>
      <c r="C697" s="206"/>
      <c r="D697" s="164"/>
      <c r="E697" s="164"/>
      <c r="F697" s="788">
        <f>SUMPRODUCT(G697:AB697,G$801:AB$801)/1000</f>
        <v>0</v>
      </c>
      <c r="G697" s="887"/>
      <c r="H697" s="887"/>
      <c r="I697" s="887"/>
      <c r="J697" s="887"/>
      <c r="K697" s="887"/>
      <c r="L697" s="887"/>
      <c r="M697" s="887"/>
      <c r="N697" s="887"/>
      <c r="O697" s="887"/>
      <c r="P697" s="887"/>
      <c r="Q697" s="887"/>
      <c r="R697" s="887"/>
      <c r="S697" s="887"/>
      <c r="T697" s="887"/>
      <c r="U697" s="887"/>
      <c r="V697" s="887"/>
      <c r="W697" s="887"/>
      <c r="X697" s="887"/>
      <c r="Y697" s="887"/>
      <c r="Z697" s="887"/>
      <c r="AA697" s="887"/>
      <c r="AB697" s="887"/>
    </row>
    <row r="698" spans="2:28" ht="12.75">
      <c r="B698" s="1228"/>
      <c r="C698" s="867" t="s">
        <v>815</v>
      </c>
      <c r="D698" s="1204">
        <f>E695*F695+E696*F696+E697*F697</f>
        <v>0</v>
      </c>
      <c r="E698" s="1205"/>
      <c r="F698" s="803">
        <f>F695+F696+F697</f>
        <v>0</v>
      </c>
      <c r="G698" s="920">
        <f>SUMPRODUCT(G688:G697,$E$688:$E$697)/1000</f>
        <v>0</v>
      </c>
      <c r="H698" s="920">
        <f aca="true" t="shared" si="128" ref="H698:AB698">SUMPRODUCT(H688:H697,$E$688:$E$697)/1000</f>
        <v>0</v>
      </c>
      <c r="I698" s="920">
        <f t="shared" si="128"/>
        <v>0</v>
      </c>
      <c r="J698" s="920">
        <f t="shared" si="128"/>
        <v>0</v>
      </c>
      <c r="K698" s="920">
        <f t="shared" si="128"/>
        <v>0</v>
      </c>
      <c r="L698" s="920">
        <f t="shared" si="128"/>
        <v>0</v>
      </c>
      <c r="M698" s="920">
        <f t="shared" si="128"/>
        <v>0</v>
      </c>
      <c r="N698" s="920">
        <f t="shared" si="128"/>
        <v>0</v>
      </c>
      <c r="O698" s="920">
        <f t="shared" si="128"/>
        <v>0</v>
      </c>
      <c r="P698" s="920">
        <f t="shared" si="128"/>
        <v>0</v>
      </c>
      <c r="Q698" s="920">
        <f t="shared" si="128"/>
        <v>0</v>
      </c>
      <c r="R698" s="920">
        <f t="shared" si="128"/>
        <v>0</v>
      </c>
      <c r="S698" s="920">
        <f t="shared" si="128"/>
        <v>0</v>
      </c>
      <c r="T698" s="920">
        <f t="shared" si="128"/>
        <v>0</v>
      </c>
      <c r="U698" s="920">
        <f t="shared" si="128"/>
        <v>0</v>
      </c>
      <c r="V698" s="920">
        <f t="shared" si="128"/>
        <v>0</v>
      </c>
      <c r="W698" s="920">
        <f t="shared" si="128"/>
        <v>0</v>
      </c>
      <c r="X698" s="920">
        <f t="shared" si="128"/>
        <v>0</v>
      </c>
      <c r="Y698" s="920">
        <f t="shared" si="128"/>
        <v>0</v>
      </c>
      <c r="Z698" s="920">
        <f t="shared" si="128"/>
        <v>0</v>
      </c>
      <c r="AA698" s="920">
        <f t="shared" si="128"/>
        <v>0</v>
      </c>
      <c r="AB698" s="920">
        <f t="shared" si="128"/>
        <v>0</v>
      </c>
    </row>
    <row r="699" spans="2:28" ht="12.75">
      <c r="B699" s="1206" t="s">
        <v>186</v>
      </c>
      <c r="C699" s="1207"/>
      <c r="D699" s="794"/>
      <c r="E699" s="794"/>
      <c r="F699" s="803">
        <f>SUM(F688:F698)</f>
        <v>0</v>
      </c>
      <c r="G699" s="832"/>
      <c r="H699" s="832"/>
      <c r="I699" s="832"/>
      <c r="J699" s="832"/>
      <c r="K699" s="832"/>
      <c r="L699" s="832"/>
      <c r="M699" s="832"/>
      <c r="N699" s="832"/>
      <c r="O699" s="832"/>
      <c r="P699" s="832"/>
      <c r="Q699" s="832"/>
      <c r="R699" s="832"/>
      <c r="S699" s="832"/>
      <c r="T699" s="832"/>
      <c r="U699" s="832"/>
      <c r="V699" s="832"/>
      <c r="W699" s="832"/>
      <c r="X699" s="832"/>
      <c r="Y699" s="832"/>
      <c r="Z699" s="832"/>
      <c r="AA699" s="832"/>
      <c r="AB699" s="832"/>
    </row>
    <row r="700" spans="2:28" ht="18" customHeight="1">
      <c r="B700" s="1208" t="s">
        <v>990</v>
      </c>
      <c r="C700" s="1210" t="s">
        <v>677</v>
      </c>
      <c r="D700" s="1210"/>
      <c r="E700" s="876"/>
      <c r="F700" s="788">
        <f>F694+F698</f>
        <v>0</v>
      </c>
      <c r="G700" s="832"/>
      <c r="H700" s="832"/>
      <c r="I700" s="832"/>
      <c r="J700" s="832"/>
      <c r="K700" s="832"/>
      <c r="L700" s="832"/>
      <c r="M700" s="832"/>
      <c r="N700" s="832"/>
      <c r="O700" s="832"/>
      <c r="P700" s="832"/>
      <c r="Q700" s="832"/>
      <c r="R700" s="832"/>
      <c r="S700" s="832"/>
      <c r="T700" s="832"/>
      <c r="U700" s="832"/>
      <c r="V700" s="832"/>
      <c r="W700" s="832"/>
      <c r="X700" s="832"/>
      <c r="Y700" s="832"/>
      <c r="Z700" s="832"/>
      <c r="AA700" s="832"/>
      <c r="AB700" s="832"/>
    </row>
    <row r="701" spans="2:28" ht="18.75" customHeight="1">
      <c r="B701" s="1209"/>
      <c r="C701" s="915"/>
      <c r="D701" s="164"/>
      <c r="E701" s="164"/>
      <c r="F701" s="788">
        <f>SUMPRODUCT(G701:AB701,G$801:AB$801)/1000</f>
        <v>0</v>
      </c>
      <c r="G701" s="833"/>
      <c r="H701" s="833"/>
      <c r="I701" s="833"/>
      <c r="J701" s="833"/>
      <c r="K701" s="833"/>
      <c r="L701" s="833"/>
      <c r="M701" s="833"/>
      <c r="N701" s="833"/>
      <c r="O701" s="833"/>
      <c r="P701" s="833"/>
      <c r="Q701" s="833"/>
      <c r="R701" s="833"/>
      <c r="S701" s="833"/>
      <c r="T701" s="833"/>
      <c r="U701" s="833"/>
      <c r="V701" s="833"/>
      <c r="W701" s="833"/>
      <c r="X701" s="833"/>
      <c r="Y701" s="833"/>
      <c r="Z701" s="833"/>
      <c r="AA701" s="833"/>
      <c r="AB701" s="833"/>
    </row>
    <row r="702" spans="2:28" ht="6" customHeight="1" hidden="1">
      <c r="B702" s="1209"/>
      <c r="C702" s="915"/>
      <c r="D702" s="164"/>
      <c r="E702" s="164"/>
      <c r="F702" s="788"/>
      <c r="G702" s="833"/>
      <c r="H702" s="833"/>
      <c r="I702" s="833"/>
      <c r="J702" s="833"/>
      <c r="K702" s="833"/>
      <c r="L702" s="833"/>
      <c r="M702" s="833"/>
      <c r="N702" s="833"/>
      <c r="O702" s="833"/>
      <c r="P702" s="833"/>
      <c r="Q702" s="833"/>
      <c r="R702" s="833"/>
      <c r="S702" s="833"/>
      <c r="T702" s="833"/>
      <c r="U702" s="833">
        <f>U701*$E$781</f>
        <v>0</v>
      </c>
      <c r="V702" s="833">
        <f>V701*$E$781</f>
        <v>0</v>
      </c>
      <c r="W702" s="833">
        <f>W701*$E$781</f>
        <v>0</v>
      </c>
      <c r="X702" s="833">
        <f>X701*$E$781</f>
        <v>0</v>
      </c>
      <c r="Y702" s="833">
        <f>Y701*$E$781</f>
        <v>0</v>
      </c>
      <c r="Z702" s="833"/>
      <c r="AA702" s="833"/>
      <c r="AB702" s="833">
        <f>AB701*$E$781</f>
        <v>0</v>
      </c>
    </row>
    <row r="703" spans="2:28" ht="20.25" customHeight="1">
      <c r="B703" s="1209"/>
      <c r="C703" s="915" t="s">
        <v>658</v>
      </c>
      <c r="D703" s="164" t="s">
        <v>577</v>
      </c>
      <c r="E703" s="164"/>
      <c r="F703" s="788">
        <f>SUMPRODUCT(G703:AB703,G$721:AB$721)/1000</f>
        <v>0</v>
      </c>
      <c r="G703" s="833"/>
      <c r="H703" s="833"/>
      <c r="I703" s="833"/>
      <c r="J703" s="896"/>
      <c r="K703" s="833"/>
      <c r="L703" s="833"/>
      <c r="M703" s="833">
        <v>21</v>
      </c>
      <c r="N703" s="833"/>
      <c r="O703" s="833"/>
      <c r="P703" s="833"/>
      <c r="Q703" s="833"/>
      <c r="R703" s="833"/>
      <c r="S703" s="833"/>
      <c r="T703" s="833">
        <v>20</v>
      </c>
      <c r="U703" s="833"/>
      <c r="V703" s="833"/>
      <c r="W703" s="833"/>
      <c r="X703" s="833"/>
      <c r="Y703" s="833"/>
      <c r="Z703" s="833"/>
      <c r="AA703" s="833"/>
      <c r="AB703" s="833"/>
    </row>
    <row r="704" spans="2:28" ht="14.25" customHeight="1" hidden="1">
      <c r="B704" s="1209"/>
      <c r="C704" s="914"/>
      <c r="D704" s="164"/>
      <c r="E704" s="164"/>
      <c r="F704" s="788"/>
      <c r="G704" s="833">
        <f aca="true" t="shared" si="129" ref="G704:Y704">G703*$E$783</f>
        <v>0</v>
      </c>
      <c r="H704" s="833">
        <f t="shared" si="129"/>
        <v>0</v>
      </c>
      <c r="I704" s="833">
        <f t="shared" si="129"/>
        <v>0</v>
      </c>
      <c r="J704" s="833">
        <f t="shared" si="129"/>
        <v>0</v>
      </c>
      <c r="K704" s="833">
        <f t="shared" si="129"/>
        <v>0</v>
      </c>
      <c r="L704" s="833">
        <f t="shared" si="129"/>
        <v>0</v>
      </c>
      <c r="M704" s="833">
        <f t="shared" si="129"/>
        <v>0</v>
      </c>
      <c r="N704" s="833">
        <f t="shared" si="129"/>
        <v>0</v>
      </c>
      <c r="O704" s="833">
        <f t="shared" si="129"/>
        <v>0</v>
      </c>
      <c r="P704" s="833">
        <f t="shared" si="129"/>
        <v>0</v>
      </c>
      <c r="Q704" s="833">
        <f t="shared" si="129"/>
        <v>0</v>
      </c>
      <c r="R704" s="833">
        <f t="shared" si="129"/>
        <v>0</v>
      </c>
      <c r="S704" s="833">
        <f t="shared" si="129"/>
        <v>0</v>
      </c>
      <c r="T704" s="833">
        <f t="shared" si="129"/>
        <v>0</v>
      </c>
      <c r="U704" s="833">
        <f t="shared" si="129"/>
        <v>0</v>
      </c>
      <c r="V704" s="833">
        <f t="shared" si="129"/>
        <v>0</v>
      </c>
      <c r="W704" s="833">
        <f t="shared" si="129"/>
        <v>0</v>
      </c>
      <c r="X704" s="833">
        <f t="shared" si="129"/>
        <v>0</v>
      </c>
      <c r="Y704" s="833">
        <f t="shared" si="129"/>
        <v>0</v>
      </c>
      <c r="Z704" s="833"/>
      <c r="AA704" s="833"/>
      <c r="AB704" s="833">
        <f>AB703*$E$783</f>
        <v>0</v>
      </c>
    </row>
    <row r="705" spans="2:28" ht="18" customHeight="1">
      <c r="B705" s="1209"/>
      <c r="C705" s="914" t="s">
        <v>1007</v>
      </c>
      <c r="D705" s="439">
        <v>250</v>
      </c>
      <c r="E705" s="439"/>
      <c r="F705" s="788">
        <f>SUMPRODUCT(G705:AB705,G$721:AB$721)/1000</f>
        <v>0</v>
      </c>
      <c r="G705" s="833">
        <v>79</v>
      </c>
      <c r="H705" s="833">
        <v>1</v>
      </c>
      <c r="I705" s="833"/>
      <c r="J705" s="833">
        <v>77</v>
      </c>
      <c r="K705" s="833">
        <v>73</v>
      </c>
      <c r="L705" s="833"/>
      <c r="M705" s="833"/>
      <c r="N705" s="833"/>
      <c r="O705" s="833"/>
      <c r="P705" s="833">
        <v>10</v>
      </c>
      <c r="Q705" s="833">
        <v>2.5</v>
      </c>
      <c r="R705" s="833"/>
      <c r="S705" s="833">
        <v>12</v>
      </c>
      <c r="T705" s="833"/>
      <c r="U705" s="833"/>
      <c r="V705" s="833"/>
      <c r="W705" s="833">
        <v>38</v>
      </c>
      <c r="X705" s="833">
        <v>90</v>
      </c>
      <c r="Y705" s="833"/>
      <c r="Z705" s="833"/>
      <c r="AA705" s="833"/>
      <c r="AB705" s="833"/>
    </row>
    <row r="706" spans="2:28" ht="14.25" customHeight="1" hidden="1">
      <c r="B706" s="1209"/>
      <c r="C706" s="915"/>
      <c r="D706" s="439"/>
      <c r="E706" s="439"/>
      <c r="F706" s="788"/>
      <c r="G706" s="833">
        <f>G705*$E$785</f>
        <v>0</v>
      </c>
      <c r="H706" s="833"/>
      <c r="I706" s="833"/>
      <c r="J706" s="833"/>
      <c r="K706" s="833"/>
      <c r="L706" s="833"/>
      <c r="M706" s="833"/>
      <c r="N706" s="833"/>
      <c r="O706" s="833"/>
      <c r="P706" s="833"/>
      <c r="Q706" s="833"/>
      <c r="R706" s="833"/>
      <c r="S706" s="833"/>
      <c r="T706" s="833"/>
      <c r="U706" s="833"/>
      <c r="V706" s="833"/>
      <c r="W706" s="833"/>
      <c r="X706" s="833">
        <f>X705*$E$785</f>
        <v>0</v>
      </c>
      <c r="Y706" s="833">
        <f>Y705*$E$785</f>
        <v>0</v>
      </c>
      <c r="Z706" s="833"/>
      <c r="AA706" s="833"/>
      <c r="AB706" s="833">
        <f>AB705*$E$785</f>
        <v>0</v>
      </c>
    </row>
    <row r="707" spans="2:28" ht="18" customHeight="1">
      <c r="B707" s="1209"/>
      <c r="C707" s="915" t="s">
        <v>308</v>
      </c>
      <c r="D707" s="164">
        <v>200</v>
      </c>
      <c r="E707" s="164"/>
      <c r="F707" s="788">
        <f>SUMPRODUCT(G707:AB707,G$721:AB$721)/1000</f>
        <v>0</v>
      </c>
      <c r="G707" s="833"/>
      <c r="H707" s="833"/>
      <c r="I707" s="940">
        <v>100</v>
      </c>
      <c r="J707" s="833"/>
      <c r="K707" s="833"/>
      <c r="L707" s="833"/>
      <c r="M707" s="833"/>
      <c r="N707" s="833"/>
      <c r="O707" s="833"/>
      <c r="P707" s="833"/>
      <c r="Q707" s="833"/>
      <c r="R707" s="833">
        <v>10</v>
      </c>
      <c r="S707" s="833"/>
      <c r="T707" s="833"/>
      <c r="U707" s="833"/>
      <c r="V707" s="833">
        <v>4</v>
      </c>
      <c r="W707" s="833"/>
      <c r="X707" s="833"/>
      <c r="Y707" s="833"/>
      <c r="Z707" s="833"/>
      <c r="AA707" s="833"/>
      <c r="AB707" s="833"/>
    </row>
    <row r="708" spans="2:28" ht="14.25" customHeight="1" hidden="1">
      <c r="B708" s="1209"/>
      <c r="C708" s="914"/>
      <c r="D708" s="164"/>
      <c r="E708" s="164"/>
      <c r="F708" s="788"/>
      <c r="G708" s="833">
        <f>G707*$E$787</f>
        <v>0</v>
      </c>
      <c r="H708" s="833"/>
      <c r="I708" s="833"/>
      <c r="J708" s="833"/>
      <c r="K708" s="833"/>
      <c r="L708" s="833"/>
      <c r="M708" s="833"/>
      <c r="N708" s="833"/>
      <c r="O708" s="833"/>
      <c r="P708" s="833"/>
      <c r="Q708" s="833"/>
      <c r="R708" s="833"/>
      <c r="S708" s="833"/>
      <c r="T708" s="833"/>
      <c r="U708" s="833"/>
      <c r="V708" s="833"/>
      <c r="W708" s="833"/>
      <c r="X708" s="833">
        <f>X707*$E$787</f>
        <v>0</v>
      </c>
      <c r="Y708" s="833">
        <f>Y707*$E$787</f>
        <v>0</v>
      </c>
      <c r="Z708" s="833"/>
      <c r="AA708" s="833"/>
      <c r="AB708" s="833">
        <f>AB707*$E$787</f>
        <v>0</v>
      </c>
    </row>
    <row r="709" spans="2:28" ht="19.5" customHeight="1">
      <c r="B709" s="1209"/>
      <c r="C709" s="915" t="s">
        <v>22</v>
      </c>
      <c r="D709" s="164">
        <v>20</v>
      </c>
      <c r="E709" s="164"/>
      <c r="F709" s="788">
        <f>SUMPRODUCT(G709:AB709,G$721:AB$721)/1000</f>
        <v>0</v>
      </c>
      <c r="G709" s="833"/>
      <c r="H709" s="833"/>
      <c r="I709" s="833"/>
      <c r="J709" s="833"/>
      <c r="K709" s="833"/>
      <c r="L709" s="833"/>
      <c r="M709" s="833"/>
      <c r="N709" s="833"/>
      <c r="O709" s="833">
        <v>20</v>
      </c>
      <c r="P709" s="833"/>
      <c r="Q709" s="833"/>
      <c r="R709" s="833"/>
      <c r="S709" s="833"/>
      <c r="T709" s="833"/>
      <c r="U709" s="833"/>
      <c r="V709" s="833"/>
      <c r="W709" s="833"/>
      <c r="X709" s="833"/>
      <c r="Y709" s="833"/>
      <c r="Z709" s="833"/>
      <c r="AA709" s="833"/>
      <c r="AB709" s="833"/>
    </row>
    <row r="710" spans="2:28" ht="14.25" customHeight="1" hidden="1">
      <c r="B710" s="1209"/>
      <c r="C710" s="915"/>
      <c r="D710" s="164"/>
      <c r="E710" s="164"/>
      <c r="F710" s="788"/>
      <c r="G710" s="833">
        <f>G709*$E$789</f>
        <v>0</v>
      </c>
      <c r="H710" s="833"/>
      <c r="I710" s="833"/>
      <c r="J710" s="833"/>
      <c r="K710" s="833"/>
      <c r="L710" s="833"/>
      <c r="M710" s="833"/>
      <c r="N710" s="833"/>
      <c r="O710" s="833"/>
      <c r="P710" s="833"/>
      <c r="Q710" s="833"/>
      <c r="R710" s="833"/>
      <c r="S710" s="833"/>
      <c r="T710" s="833"/>
      <c r="U710" s="833"/>
      <c r="V710" s="833"/>
      <c r="W710" s="833"/>
      <c r="X710" s="833">
        <f>X709*$E$789</f>
        <v>0</v>
      </c>
      <c r="Y710" s="833">
        <f>Y709*$E$789</f>
        <v>0</v>
      </c>
      <c r="Z710" s="833"/>
      <c r="AA710" s="833"/>
      <c r="AB710" s="833">
        <f>AB709*$E$789</f>
        <v>0</v>
      </c>
    </row>
    <row r="711" spans="2:28" ht="19.5" customHeight="1">
      <c r="B711" s="1209"/>
      <c r="C711" s="915" t="s">
        <v>514</v>
      </c>
      <c r="D711" s="164">
        <v>150</v>
      </c>
      <c r="E711" s="164"/>
      <c r="F711" s="788">
        <f>SUMPRODUCT(G711:AB711,G$721:AB$721)/1000</f>
        <v>0</v>
      </c>
      <c r="G711" s="833"/>
      <c r="H711" s="833"/>
      <c r="I711" s="833"/>
      <c r="J711" s="833"/>
      <c r="K711" s="833"/>
      <c r="L711" s="833">
        <v>150</v>
      </c>
      <c r="M711" s="833"/>
      <c r="N711" s="833"/>
      <c r="O711" s="833"/>
      <c r="P711" s="833"/>
      <c r="Q711" s="833"/>
      <c r="R711" s="833"/>
      <c r="S711" s="833"/>
      <c r="T711" s="833"/>
      <c r="U711" s="833"/>
      <c r="V711" s="833"/>
      <c r="W711" s="833"/>
      <c r="X711" s="833"/>
      <c r="Y711" s="833"/>
      <c r="Z711" s="833"/>
      <c r="AA711" s="833"/>
      <c r="AB711" s="833"/>
    </row>
    <row r="712" spans="2:28" ht="14.25">
      <c r="B712" s="1209"/>
      <c r="C712" s="915"/>
      <c r="D712" s="164"/>
      <c r="E712" s="164"/>
      <c r="F712" s="788">
        <f>SUMPRODUCT(G712:AB712,G$801:AB$801)/1000</f>
        <v>0</v>
      </c>
      <c r="G712" s="833"/>
      <c r="H712" s="833"/>
      <c r="I712" s="833"/>
      <c r="J712" s="833"/>
      <c r="K712" s="833"/>
      <c r="L712" s="833"/>
      <c r="M712" s="833"/>
      <c r="N712" s="833"/>
      <c r="O712" s="833"/>
      <c r="P712" s="833"/>
      <c r="Q712" s="833"/>
      <c r="R712" s="833"/>
      <c r="S712" s="833"/>
      <c r="T712" s="833"/>
      <c r="U712" s="833"/>
      <c r="V712" s="833"/>
      <c r="W712" s="833"/>
      <c r="X712" s="833"/>
      <c r="Y712" s="833"/>
      <c r="Z712" s="833"/>
      <c r="AA712" s="833"/>
      <c r="AB712" s="833"/>
    </row>
    <row r="713" spans="2:28" ht="14.25">
      <c r="B713" s="1209"/>
      <c r="C713" s="915"/>
      <c r="D713" s="164"/>
      <c r="E713" s="164"/>
      <c r="F713" s="788">
        <f>SUMPRODUCT(G713:AB713,G$801:AB$801)/1000</f>
        <v>0</v>
      </c>
      <c r="G713" s="833"/>
      <c r="H713" s="833"/>
      <c r="I713" s="833"/>
      <c r="J713" s="833"/>
      <c r="K713" s="833"/>
      <c r="L713" s="833"/>
      <c r="M713" s="833"/>
      <c r="N713" s="833"/>
      <c r="O713" s="833"/>
      <c r="P713" s="833"/>
      <c r="Q713" s="833"/>
      <c r="R713" s="833"/>
      <c r="S713" s="833"/>
      <c r="T713" s="833"/>
      <c r="U713" s="833"/>
      <c r="V713" s="833"/>
      <c r="W713" s="833"/>
      <c r="X713" s="833"/>
      <c r="Y713" s="833"/>
      <c r="Z713" s="833"/>
      <c r="AA713" s="833"/>
      <c r="AB713" s="833"/>
    </row>
    <row r="714" spans="2:28" ht="12.75" customHeight="1" hidden="1">
      <c r="B714" s="1209"/>
      <c r="C714" s="206"/>
      <c r="D714" s="164"/>
      <c r="E714" s="164"/>
      <c r="F714" s="788"/>
      <c r="G714" s="833">
        <f>G713*$E$794</f>
        <v>0</v>
      </c>
      <c r="H714" s="833"/>
      <c r="I714" s="833"/>
      <c r="J714" s="833"/>
      <c r="K714" s="833"/>
      <c r="L714" s="833"/>
      <c r="M714" s="833"/>
      <c r="N714" s="833"/>
      <c r="O714" s="833"/>
      <c r="P714" s="833"/>
      <c r="Q714" s="833"/>
      <c r="R714" s="833"/>
      <c r="S714" s="833"/>
      <c r="T714" s="833"/>
      <c r="U714" s="833"/>
      <c r="V714" s="833"/>
      <c r="W714" s="833"/>
      <c r="X714" s="833">
        <f>X713*$E$794</f>
        <v>0</v>
      </c>
      <c r="Y714" s="833">
        <f>Y713*$E$794</f>
        <v>0</v>
      </c>
      <c r="Z714" s="833"/>
      <c r="AA714" s="833"/>
      <c r="AB714" s="833">
        <f>AB713*$E$794</f>
        <v>0</v>
      </c>
    </row>
    <row r="715" spans="2:28" ht="15">
      <c r="B715" s="1209"/>
      <c r="C715" s="893"/>
      <c r="D715" s="1211">
        <f>SUMPRODUCT(E701:E713,F701:F713)</f>
        <v>0</v>
      </c>
      <c r="E715" s="1211"/>
      <c r="F715" s="803">
        <f>F701+F703+F705+F707+F709+F713+F711+F712</f>
        <v>0</v>
      </c>
      <c r="G715" s="833"/>
      <c r="H715" s="833"/>
      <c r="I715" s="833"/>
      <c r="J715" s="833"/>
      <c r="K715" s="833"/>
      <c r="L715" s="833"/>
      <c r="M715" s="833"/>
      <c r="N715" s="833"/>
      <c r="O715" s="833"/>
      <c r="P715" s="833"/>
      <c r="Q715" s="833"/>
      <c r="R715" s="833"/>
      <c r="S715" s="833"/>
      <c r="T715" s="833"/>
      <c r="U715" s="833"/>
      <c r="V715" s="833"/>
      <c r="W715" s="833"/>
      <c r="X715" s="833"/>
      <c r="Y715" s="833"/>
      <c r="Z715" s="833"/>
      <c r="AA715" s="833"/>
      <c r="AB715" s="833"/>
    </row>
    <row r="716" spans="2:28" ht="13.5" customHeight="1">
      <c r="B716" s="1209"/>
      <c r="C716" s="914"/>
      <c r="D716" s="164"/>
      <c r="E716" s="164"/>
      <c r="F716" s="788">
        <f>SUMPRODUCT(G716:AB716,G$801:AB$801)/1000</f>
        <v>0</v>
      </c>
      <c r="G716" s="833"/>
      <c r="H716" s="833"/>
      <c r="I716" s="833"/>
      <c r="J716" s="833"/>
      <c r="K716" s="833"/>
      <c r="L716" s="833"/>
      <c r="M716" s="833"/>
      <c r="N716" s="833"/>
      <c r="O716" s="833"/>
      <c r="P716" s="833"/>
      <c r="Q716" s="833"/>
      <c r="R716" s="833"/>
      <c r="S716" s="833"/>
      <c r="T716" s="833"/>
      <c r="U716" s="833"/>
      <c r="V716" s="833"/>
      <c r="W716" s="833"/>
      <c r="X716" s="833"/>
      <c r="Y716" s="833"/>
      <c r="Z716" s="833"/>
      <c r="AA716" s="833"/>
      <c r="AB716" s="833"/>
    </row>
    <row r="717" spans="2:28" ht="14.25" customHeight="1" hidden="1">
      <c r="B717" s="1209"/>
      <c r="C717" s="915"/>
      <c r="D717" s="164"/>
      <c r="E717" s="164"/>
      <c r="F717" s="788">
        <f>SUMPRODUCT(G717:AB717,G$801:AB$801)/1000</f>
        <v>0</v>
      </c>
      <c r="G717" s="833"/>
      <c r="H717" s="833"/>
      <c r="I717" s="833"/>
      <c r="J717" s="833"/>
      <c r="K717" s="833"/>
      <c r="L717" s="833"/>
      <c r="M717" s="833"/>
      <c r="N717" s="833"/>
      <c r="O717" s="833"/>
      <c r="P717" s="833"/>
      <c r="Q717" s="833"/>
      <c r="R717" s="833"/>
      <c r="S717" s="833"/>
      <c r="T717" s="833"/>
      <c r="U717" s="833"/>
      <c r="V717" s="833"/>
      <c r="W717" s="833"/>
      <c r="X717" s="833"/>
      <c r="Y717" s="833"/>
      <c r="Z717" s="833"/>
      <c r="AA717" s="833"/>
      <c r="AB717" s="833"/>
    </row>
    <row r="718" spans="2:28" ht="12.75">
      <c r="B718" s="1206" t="s">
        <v>189</v>
      </c>
      <c r="C718" s="1207"/>
      <c r="D718" s="794"/>
      <c r="E718" s="794"/>
      <c r="F718" s="803">
        <f>SUM(F701:F717)</f>
        <v>0</v>
      </c>
      <c r="G718" s="833"/>
      <c r="H718" s="833"/>
      <c r="I718" s="833"/>
      <c r="J718" s="833"/>
      <c r="K718" s="833"/>
      <c r="L718" s="833"/>
      <c r="M718" s="833"/>
      <c r="N718" s="833"/>
      <c r="O718" s="833"/>
      <c r="P718" s="833"/>
      <c r="Q718" s="833"/>
      <c r="R718" s="833"/>
      <c r="S718" s="833"/>
      <c r="T718" s="833"/>
      <c r="U718" s="833"/>
      <c r="V718" s="833"/>
      <c r="W718" s="833"/>
      <c r="X718" s="833"/>
      <c r="Y718" s="833"/>
      <c r="Z718" s="833"/>
      <c r="AA718" s="833"/>
      <c r="AB718" s="833"/>
    </row>
    <row r="719" spans="1:28" ht="12.75">
      <c r="A719" s="860"/>
      <c r="B719" s="1196" t="s">
        <v>806</v>
      </c>
      <c r="C719" s="1197"/>
      <c r="D719" s="1198">
        <f>E716*F716+E717*F717</f>
        <v>0</v>
      </c>
      <c r="E719" s="1199"/>
      <c r="F719" s="803">
        <f>F716+F717</f>
        <v>0</v>
      </c>
      <c r="G719" s="880">
        <f>SUMPRODUCT(G701:G717,$E$701:$E$717)/1000</f>
        <v>0</v>
      </c>
      <c r="H719" s="880">
        <f aca="true" t="shared" si="130" ref="H719:AB719">SUMPRODUCT(H701:H717,$E$701:$E$717)/1000</f>
        <v>0</v>
      </c>
      <c r="I719" s="880">
        <f t="shared" si="130"/>
        <v>0</v>
      </c>
      <c r="J719" s="880">
        <f t="shared" si="130"/>
        <v>0</v>
      </c>
      <c r="K719" s="880">
        <f t="shared" si="130"/>
        <v>0</v>
      </c>
      <c r="L719" s="880">
        <f t="shared" si="130"/>
        <v>0</v>
      </c>
      <c r="M719" s="880">
        <f t="shared" si="130"/>
        <v>0</v>
      </c>
      <c r="N719" s="880">
        <f t="shared" si="130"/>
        <v>0</v>
      </c>
      <c r="O719" s="880">
        <f t="shared" si="130"/>
        <v>0</v>
      </c>
      <c r="P719" s="880">
        <f t="shared" si="130"/>
        <v>0</v>
      </c>
      <c r="Q719" s="880">
        <f t="shared" si="130"/>
        <v>0</v>
      </c>
      <c r="R719" s="880">
        <f t="shared" si="130"/>
        <v>0</v>
      </c>
      <c r="S719" s="880">
        <f t="shared" si="130"/>
        <v>0</v>
      </c>
      <c r="T719" s="880">
        <f t="shared" si="130"/>
        <v>0</v>
      </c>
      <c r="U719" s="880">
        <f t="shared" si="130"/>
        <v>0</v>
      </c>
      <c r="V719" s="880">
        <f t="shared" si="130"/>
        <v>0</v>
      </c>
      <c r="W719" s="880">
        <f t="shared" si="130"/>
        <v>0</v>
      </c>
      <c r="X719" s="880">
        <f t="shared" si="130"/>
        <v>0</v>
      </c>
      <c r="Y719" s="880">
        <f t="shared" si="130"/>
        <v>0</v>
      </c>
      <c r="Z719" s="880">
        <f t="shared" si="130"/>
        <v>0</v>
      </c>
      <c r="AA719" s="880">
        <f t="shared" si="130"/>
        <v>0</v>
      </c>
      <c r="AB719" s="880">
        <f t="shared" si="130"/>
        <v>0</v>
      </c>
    </row>
    <row r="720" spans="1:28" ht="12.75">
      <c r="A720" s="860"/>
      <c r="B720" s="1196" t="s">
        <v>807</v>
      </c>
      <c r="C720" s="1197"/>
      <c r="D720" s="852"/>
      <c r="E720" s="852"/>
      <c r="F720" s="803">
        <f>F715+F719</f>
        <v>0</v>
      </c>
      <c r="G720" s="880">
        <f>G719+G698</f>
        <v>0</v>
      </c>
      <c r="H720" s="880">
        <f aca="true" t="shared" si="131" ref="H720:AB720">H719+H698</f>
        <v>0</v>
      </c>
      <c r="I720" s="880">
        <f t="shared" si="131"/>
        <v>0</v>
      </c>
      <c r="J720" s="880">
        <f t="shared" si="131"/>
        <v>0</v>
      </c>
      <c r="K720" s="880">
        <f t="shared" si="131"/>
        <v>0</v>
      </c>
      <c r="L720" s="880">
        <f t="shared" si="131"/>
        <v>0</v>
      </c>
      <c r="M720" s="880">
        <f t="shared" si="131"/>
        <v>0</v>
      </c>
      <c r="N720" s="880">
        <f t="shared" si="131"/>
        <v>0</v>
      </c>
      <c r="O720" s="880">
        <f t="shared" si="131"/>
        <v>0</v>
      </c>
      <c r="P720" s="880">
        <f t="shared" si="131"/>
        <v>0</v>
      </c>
      <c r="Q720" s="880">
        <f t="shared" si="131"/>
        <v>0</v>
      </c>
      <c r="R720" s="880">
        <f t="shared" si="131"/>
        <v>0</v>
      </c>
      <c r="S720" s="880">
        <f t="shared" si="131"/>
        <v>0</v>
      </c>
      <c r="T720" s="880">
        <f t="shared" si="131"/>
        <v>0</v>
      </c>
      <c r="U720" s="880">
        <f t="shared" si="131"/>
        <v>0</v>
      </c>
      <c r="V720" s="880">
        <f t="shared" si="131"/>
        <v>0</v>
      </c>
      <c r="W720" s="880">
        <f t="shared" si="131"/>
        <v>0</v>
      </c>
      <c r="X720" s="880">
        <f t="shared" si="131"/>
        <v>0</v>
      </c>
      <c r="Y720" s="880">
        <f t="shared" si="131"/>
        <v>0</v>
      </c>
      <c r="Z720" s="880">
        <f t="shared" si="131"/>
        <v>0</v>
      </c>
      <c r="AA720" s="880">
        <f t="shared" si="131"/>
        <v>0</v>
      </c>
      <c r="AB720" s="880">
        <f t="shared" si="131"/>
        <v>0</v>
      </c>
    </row>
    <row r="721" spans="1:28" ht="50.25" customHeight="1">
      <c r="A721" s="860"/>
      <c r="B721" s="1200" t="s">
        <v>267</v>
      </c>
      <c r="C721" s="1201"/>
      <c r="D721" s="852"/>
      <c r="E721" s="852"/>
      <c r="F721" s="855"/>
      <c r="G721" s="856"/>
      <c r="H721" s="856"/>
      <c r="I721" s="856"/>
      <c r="J721" s="856"/>
      <c r="K721" s="856"/>
      <c r="L721" s="856"/>
      <c r="M721" s="856"/>
      <c r="N721" s="856"/>
      <c r="O721" s="856"/>
      <c r="P721" s="856"/>
      <c r="Q721" s="856"/>
      <c r="R721" s="856"/>
      <c r="S721" s="856"/>
      <c r="T721" s="856"/>
      <c r="U721" s="856"/>
      <c r="V721" s="856"/>
      <c r="W721" s="856"/>
      <c r="X721" s="856"/>
      <c r="Y721" s="856"/>
      <c r="Z721" s="856"/>
      <c r="AA721" s="856"/>
      <c r="AB721" s="856"/>
    </row>
    <row r="722" spans="1:28" ht="48.75" customHeight="1">
      <c r="A722" s="860"/>
      <c r="B722" s="1200" t="s">
        <v>808</v>
      </c>
      <c r="C722" s="1201"/>
      <c r="D722" s="852"/>
      <c r="E722" s="852"/>
      <c r="F722" s="883">
        <f>SUM(G722:AB722)</f>
        <v>0</v>
      </c>
      <c r="G722" s="883">
        <f aca="true" t="shared" si="132" ref="G722:M722">G720*G721</f>
        <v>0</v>
      </c>
      <c r="H722" s="883">
        <f t="shared" si="132"/>
        <v>0</v>
      </c>
      <c r="I722" s="883">
        <f t="shared" si="132"/>
        <v>0</v>
      </c>
      <c r="J722" s="883">
        <f t="shared" si="132"/>
        <v>0</v>
      </c>
      <c r="K722" s="883">
        <f t="shared" si="132"/>
        <v>0</v>
      </c>
      <c r="L722" s="883">
        <f t="shared" si="132"/>
        <v>0</v>
      </c>
      <c r="M722" s="883">
        <f t="shared" si="132"/>
        <v>0</v>
      </c>
      <c r="N722" s="883">
        <f aca="true" t="shared" si="133" ref="N722:Y722">N720*N721</f>
        <v>0</v>
      </c>
      <c r="O722" s="883">
        <f t="shared" si="133"/>
        <v>0</v>
      </c>
      <c r="P722" s="883">
        <f t="shared" si="133"/>
        <v>0</v>
      </c>
      <c r="Q722" s="883">
        <f t="shared" si="133"/>
        <v>0</v>
      </c>
      <c r="R722" s="883">
        <f t="shared" si="133"/>
        <v>0</v>
      </c>
      <c r="S722" s="883">
        <f t="shared" si="133"/>
        <v>0</v>
      </c>
      <c r="T722" s="883">
        <f t="shared" si="133"/>
        <v>0</v>
      </c>
      <c r="U722" s="883">
        <f t="shared" si="133"/>
        <v>0</v>
      </c>
      <c r="V722" s="883">
        <f t="shared" si="133"/>
        <v>0</v>
      </c>
      <c r="W722" s="883">
        <f t="shared" si="133"/>
        <v>0</v>
      </c>
      <c r="X722" s="883">
        <f t="shared" si="133"/>
        <v>0</v>
      </c>
      <c r="Y722" s="883">
        <f t="shared" si="133"/>
        <v>0</v>
      </c>
      <c r="Z722" s="883"/>
      <c r="AA722" s="883"/>
      <c r="AB722" s="883">
        <f>AB720*AB721</f>
        <v>0</v>
      </c>
    </row>
    <row r="723" spans="2:28" ht="15">
      <c r="B723" s="1202"/>
      <c r="C723" s="1203"/>
      <c r="D723" s="1203"/>
      <c r="E723" s="1203"/>
      <c r="F723" s="1203"/>
      <c r="G723" s="1203"/>
      <c r="H723" s="1203"/>
      <c r="I723" s="1203"/>
      <c r="J723" s="1203"/>
      <c r="K723" s="1203"/>
      <c r="L723" s="1203"/>
      <c r="M723" s="1203"/>
      <c r="N723" s="1203"/>
      <c r="O723" s="1203"/>
      <c r="P723" s="1203"/>
      <c r="Q723" s="1203"/>
      <c r="R723" s="1203"/>
      <c r="S723" s="1203"/>
      <c r="T723" s="1203"/>
      <c r="U723" s="1203"/>
      <c r="V723" s="1203"/>
      <c r="W723" s="1203"/>
      <c r="X723" s="1203"/>
      <c r="Y723" s="1203"/>
      <c r="Z723" s="1203"/>
      <c r="AA723" s="1203"/>
      <c r="AB723" s="1203"/>
    </row>
    <row r="724" spans="2:28" ht="15.75" thickBot="1">
      <c r="B724" s="1212" t="s">
        <v>987</v>
      </c>
      <c r="C724" s="1213"/>
      <c r="D724" s="1213"/>
      <c r="E724" s="1213"/>
      <c r="F724" s="1213"/>
      <c r="G724" s="1213"/>
      <c r="H724" s="1213"/>
      <c r="I724" s="1213"/>
      <c r="J724" s="1213"/>
      <c r="K724" s="1213"/>
      <c r="L724" s="1213"/>
      <c r="M724" s="1213"/>
      <c r="N724" s="1213"/>
      <c r="O724" s="1213"/>
      <c r="P724" s="1213"/>
      <c r="Q724" s="1213"/>
      <c r="R724" s="1213"/>
      <c r="S724" s="1213"/>
      <c r="T724" s="1213"/>
      <c r="U724" s="1213"/>
      <c r="V724" s="1213"/>
      <c r="W724" s="1213"/>
      <c r="X724" s="1213"/>
      <c r="Y724" s="1213"/>
      <c r="Z724" s="1213"/>
      <c r="AA724" s="1213"/>
      <c r="AB724" s="1213"/>
    </row>
    <row r="725" spans="2:28" ht="15">
      <c r="B725" s="1214" t="s">
        <v>166</v>
      </c>
      <c r="C725" s="1215"/>
      <c r="D725" s="1218" t="s">
        <v>167</v>
      </c>
      <c r="E725" s="1220" t="s">
        <v>814</v>
      </c>
      <c r="F725" s="1222" t="s">
        <v>168</v>
      </c>
      <c r="G725" s="1224" t="s">
        <v>169</v>
      </c>
      <c r="H725" s="1225"/>
      <c r="I725" s="1225"/>
      <c r="J725" s="1225"/>
      <c r="K725" s="1225"/>
      <c r="L725" s="1225"/>
      <c r="M725" s="1225"/>
      <c r="N725" s="1225"/>
      <c r="O725" s="1225"/>
      <c r="P725" s="1225"/>
      <c r="Q725" s="1225"/>
      <c r="R725" s="1225"/>
      <c r="S725" s="1225"/>
      <c r="T725" s="1225"/>
      <c r="U725" s="1225"/>
      <c r="V725" s="1225"/>
      <c r="W725" s="1225"/>
      <c r="X725" s="1225"/>
      <c r="Y725" s="1225"/>
      <c r="Z725" s="1225"/>
      <c r="AA725" s="1225"/>
      <c r="AB725" s="1225"/>
    </row>
    <row r="726" spans="2:28" ht="89.25">
      <c r="B726" s="1216"/>
      <c r="C726" s="1217"/>
      <c r="D726" s="1219"/>
      <c r="E726" s="1221"/>
      <c r="F726" s="1223"/>
      <c r="G726" s="898" t="s">
        <v>368</v>
      </c>
      <c r="H726" s="898" t="s">
        <v>38</v>
      </c>
      <c r="I726" s="898" t="s">
        <v>846</v>
      </c>
      <c r="J726" s="898" t="s">
        <v>1018</v>
      </c>
      <c r="K726" s="898" t="s">
        <v>193</v>
      </c>
      <c r="L726" s="899" t="s">
        <v>1026</v>
      </c>
      <c r="M726" s="899" t="s">
        <v>697</v>
      </c>
      <c r="N726" s="900" t="s">
        <v>845</v>
      </c>
      <c r="O726" s="899" t="s">
        <v>22</v>
      </c>
      <c r="P726" s="899" t="s">
        <v>173</v>
      </c>
      <c r="Q726" s="899" t="s">
        <v>244</v>
      </c>
      <c r="R726" s="899" t="s">
        <v>37</v>
      </c>
      <c r="S726" s="899" t="s">
        <v>247</v>
      </c>
      <c r="T726" s="928" t="s">
        <v>172</v>
      </c>
      <c r="U726" s="928" t="s">
        <v>360</v>
      </c>
      <c r="V726" s="928" t="s">
        <v>3</v>
      </c>
      <c r="W726" s="934"/>
      <c r="X726" s="928"/>
      <c r="Y726" s="934"/>
      <c r="AB726" s="864"/>
    </row>
    <row r="727" spans="2:28" ht="15">
      <c r="B727" s="1226" t="s">
        <v>963</v>
      </c>
      <c r="C727" s="1229" t="s">
        <v>677</v>
      </c>
      <c r="D727" s="1230"/>
      <c r="E727" s="875"/>
      <c r="F727" s="788"/>
      <c r="G727" s="832"/>
      <c r="H727" s="832"/>
      <c r="I727" s="832"/>
      <c r="J727" s="832"/>
      <c r="K727" s="832"/>
      <c r="L727" s="832"/>
      <c r="M727" s="832"/>
      <c r="N727" s="832"/>
      <c r="O727" s="832"/>
      <c r="P727" s="832"/>
      <c r="Q727" s="832"/>
      <c r="R727" s="832"/>
      <c r="S727" s="832"/>
      <c r="T727" s="832"/>
      <c r="U727" s="832"/>
      <c r="V727" s="832"/>
      <c r="W727" s="832"/>
      <c r="X727" s="832"/>
      <c r="Y727" s="832"/>
      <c r="Z727" s="832"/>
      <c r="AA727" s="832"/>
      <c r="AB727" s="832"/>
    </row>
    <row r="728" spans="2:28" ht="17.25" customHeight="1">
      <c r="B728" s="1227"/>
      <c r="C728" s="915" t="s">
        <v>977</v>
      </c>
      <c r="D728" s="164">
        <v>60</v>
      </c>
      <c r="E728" s="164"/>
      <c r="F728" s="788">
        <f aca="true" t="shared" si="134" ref="F728:F733">SUMPRODUCT(G728:AB728,G$761:AB$761)/1000</f>
        <v>0</v>
      </c>
      <c r="G728" s="833">
        <v>60</v>
      </c>
      <c r="H728" s="833"/>
      <c r="I728" s="833"/>
      <c r="J728" s="833"/>
      <c r="K728" s="833"/>
      <c r="L728" s="833"/>
      <c r="M728" s="833"/>
      <c r="N728" s="833"/>
      <c r="O728" s="833"/>
      <c r="P728" s="833"/>
      <c r="Q728" s="833"/>
      <c r="R728" s="833"/>
      <c r="S728" s="833"/>
      <c r="T728" s="833"/>
      <c r="U728" s="833"/>
      <c r="V728" s="833"/>
      <c r="W728" s="833"/>
      <c r="X728" s="833"/>
      <c r="Y728" s="833"/>
      <c r="Z728" s="833"/>
      <c r="AA728" s="833"/>
      <c r="AB728" s="833"/>
    </row>
    <row r="729" spans="2:28" ht="18" customHeight="1">
      <c r="B729" s="1227"/>
      <c r="C729" s="914" t="s">
        <v>1008</v>
      </c>
      <c r="D729" s="164">
        <v>90</v>
      </c>
      <c r="E729" s="164"/>
      <c r="F729" s="788">
        <f t="shared" si="134"/>
        <v>0</v>
      </c>
      <c r="G729" s="833"/>
      <c r="H729" s="833">
        <v>1</v>
      </c>
      <c r="I729" s="833"/>
      <c r="J729" s="967">
        <v>117</v>
      </c>
      <c r="K729" s="833"/>
      <c r="L729" s="833">
        <v>20</v>
      </c>
      <c r="M729" s="833"/>
      <c r="N729" s="833"/>
      <c r="O729" s="833"/>
      <c r="P729" s="833"/>
      <c r="Q729" s="833">
        <v>7</v>
      </c>
      <c r="R729" s="833"/>
      <c r="S729" s="833">
        <v>6</v>
      </c>
      <c r="T729" s="833"/>
      <c r="U729" s="833"/>
      <c r="V729" s="833"/>
      <c r="W729" s="833"/>
      <c r="X729" s="833"/>
      <c r="Y729" s="833"/>
      <c r="Z729" s="833"/>
      <c r="AA729" s="833"/>
      <c r="AB729" s="833"/>
    </row>
    <row r="730" spans="2:28" ht="17.25" customHeight="1">
      <c r="B730" s="1227"/>
      <c r="C730" s="915" t="s">
        <v>619</v>
      </c>
      <c r="D730" s="439">
        <v>150</v>
      </c>
      <c r="E730" s="439"/>
      <c r="F730" s="788">
        <f t="shared" si="134"/>
        <v>0</v>
      </c>
      <c r="G730" s="833"/>
      <c r="H730" s="833">
        <v>1</v>
      </c>
      <c r="I730" s="833">
        <v>5</v>
      </c>
      <c r="J730" s="833"/>
      <c r="K730" s="833">
        <v>24</v>
      </c>
      <c r="L730" s="833"/>
      <c r="M730" s="833"/>
      <c r="N730" s="833"/>
      <c r="O730" s="833"/>
      <c r="P730" s="833">
        <v>170</v>
      </c>
      <c r="Q730" s="833"/>
      <c r="R730" s="833"/>
      <c r="S730" s="833"/>
      <c r="T730" s="833"/>
      <c r="U730" s="833"/>
      <c r="V730" s="833"/>
      <c r="W730" s="833"/>
      <c r="X730" s="833"/>
      <c r="Y730" s="833"/>
      <c r="Z730" s="833"/>
      <c r="AA730" s="833"/>
      <c r="AB730" s="833"/>
    </row>
    <row r="731" spans="2:28" ht="16.5" customHeight="1">
      <c r="B731" s="1227"/>
      <c r="C731" s="19" t="s">
        <v>697</v>
      </c>
      <c r="D731" s="164">
        <v>200</v>
      </c>
      <c r="E731" s="164"/>
      <c r="F731" s="788">
        <f t="shared" si="134"/>
        <v>0</v>
      </c>
      <c r="G731" s="833"/>
      <c r="H731" s="833"/>
      <c r="I731" s="833"/>
      <c r="J731" s="833"/>
      <c r="K731" s="833"/>
      <c r="L731" s="833"/>
      <c r="M731" s="833">
        <v>200</v>
      </c>
      <c r="N731" s="833"/>
      <c r="O731" s="833"/>
      <c r="P731" s="833"/>
      <c r="Q731" s="833"/>
      <c r="R731" s="833"/>
      <c r="S731" s="833"/>
      <c r="T731" s="833"/>
      <c r="U731" s="833"/>
      <c r="V731" s="833"/>
      <c r="W731" s="833"/>
      <c r="X731" s="833"/>
      <c r="Y731" s="833"/>
      <c r="Z731" s="833"/>
      <c r="AA731" s="833"/>
      <c r="AB731" s="833"/>
    </row>
    <row r="732" spans="2:28" ht="18" customHeight="1">
      <c r="B732" s="1227"/>
      <c r="C732" s="915" t="s">
        <v>26</v>
      </c>
      <c r="D732" s="164">
        <v>20</v>
      </c>
      <c r="E732" s="164"/>
      <c r="F732" s="788">
        <f t="shared" si="134"/>
        <v>0</v>
      </c>
      <c r="G732" s="833"/>
      <c r="H732" s="833"/>
      <c r="I732" s="833"/>
      <c r="J732" s="833"/>
      <c r="K732" s="833"/>
      <c r="L732" s="833"/>
      <c r="M732" s="833"/>
      <c r="N732" s="833">
        <v>20</v>
      </c>
      <c r="O732" s="833"/>
      <c r="P732" s="833"/>
      <c r="Q732" s="833"/>
      <c r="R732" s="833"/>
      <c r="S732" s="833"/>
      <c r="T732" s="833"/>
      <c r="U732" s="833"/>
      <c r="V732" s="833"/>
      <c r="W732" s="833"/>
      <c r="X732" s="833"/>
      <c r="Y732" s="833"/>
      <c r="Z732" s="833"/>
      <c r="AA732" s="833"/>
      <c r="AB732" s="833"/>
    </row>
    <row r="733" spans="2:28" ht="17.25" customHeight="1">
      <c r="B733" s="1227"/>
      <c r="C733" s="915" t="s">
        <v>22</v>
      </c>
      <c r="D733" s="164">
        <v>20</v>
      </c>
      <c r="E733" s="164"/>
      <c r="F733" s="788">
        <f t="shared" si="134"/>
        <v>0</v>
      </c>
      <c r="G733" s="833"/>
      <c r="H733" s="833"/>
      <c r="I733" s="833"/>
      <c r="J733" s="833"/>
      <c r="K733" s="833"/>
      <c r="L733" s="833"/>
      <c r="M733" s="833"/>
      <c r="N733" s="833"/>
      <c r="O733" s="833">
        <v>20</v>
      </c>
      <c r="P733" s="833"/>
      <c r="Q733" s="833"/>
      <c r="R733" s="833"/>
      <c r="S733" s="833"/>
      <c r="T733" s="833"/>
      <c r="U733" s="833"/>
      <c r="V733" s="833"/>
      <c r="W733" s="833"/>
      <c r="X733" s="833"/>
      <c r="Y733" s="833"/>
      <c r="Z733" s="833"/>
      <c r="AA733" s="833"/>
      <c r="AB733" s="833"/>
    </row>
    <row r="734" spans="2:28" ht="15">
      <c r="B734" s="1227"/>
      <c r="C734" s="893"/>
      <c r="D734" s="1232">
        <f>SUMPRODUCT(E728:E733,F728:F733)</f>
        <v>0</v>
      </c>
      <c r="E734" s="1233"/>
      <c r="F734" s="803">
        <f>F728+F729+F730+F731+F732+F733</f>
        <v>0</v>
      </c>
      <c r="G734" s="833"/>
      <c r="H734" s="833"/>
      <c r="I734" s="833"/>
      <c r="J734" s="833"/>
      <c r="K734" s="833"/>
      <c r="L734" s="833"/>
      <c r="M734" s="833"/>
      <c r="N734" s="833"/>
      <c r="O734" s="833"/>
      <c r="P734" s="833"/>
      <c r="Q734" s="833"/>
      <c r="R734" s="833"/>
      <c r="S734" s="833"/>
      <c r="T734" s="833"/>
      <c r="U734" s="833"/>
      <c r="V734" s="833"/>
      <c r="W734" s="833"/>
      <c r="X734" s="833"/>
      <c r="Y734" s="833"/>
      <c r="Z734" s="833"/>
      <c r="AA734" s="833"/>
      <c r="AB734" s="833"/>
    </row>
    <row r="735" spans="2:28" ht="20.25" customHeight="1">
      <c r="B735" s="1227"/>
      <c r="C735" s="914" t="s">
        <v>514</v>
      </c>
      <c r="D735" s="164">
        <v>100</v>
      </c>
      <c r="E735" s="164"/>
      <c r="F735" s="788">
        <f>SUMPRODUCT(G735:AB735,G$761:AB$761)/1000</f>
        <v>0</v>
      </c>
      <c r="G735" s="833"/>
      <c r="H735" s="833"/>
      <c r="I735" s="833"/>
      <c r="J735" s="833"/>
      <c r="K735" s="833"/>
      <c r="L735" s="833"/>
      <c r="M735" s="833"/>
      <c r="N735" s="833"/>
      <c r="O735" s="833"/>
      <c r="P735" s="833"/>
      <c r="Q735" s="833"/>
      <c r="R735" s="833"/>
      <c r="S735" s="833"/>
      <c r="T735" s="833">
        <v>100</v>
      </c>
      <c r="U735" s="833"/>
      <c r="V735" s="833"/>
      <c r="W735" s="833"/>
      <c r="X735" s="833"/>
      <c r="Y735" s="833"/>
      <c r="Z735" s="833"/>
      <c r="AA735" s="833"/>
      <c r="AB735" s="833"/>
    </row>
    <row r="736" spans="2:28" ht="14.25">
      <c r="B736" s="1227"/>
      <c r="C736" s="914"/>
      <c r="D736" s="165"/>
      <c r="E736" s="165"/>
      <c r="F736" s="788">
        <f>SUMPRODUCT(G736:AB736,G$801:AB$801)/1000</f>
        <v>0</v>
      </c>
      <c r="G736" s="833"/>
      <c r="H736" s="833"/>
      <c r="I736" s="833"/>
      <c r="J736" s="833"/>
      <c r="K736" s="833"/>
      <c r="L736" s="833"/>
      <c r="M736" s="833"/>
      <c r="N736" s="833"/>
      <c r="O736" s="833"/>
      <c r="P736" s="833"/>
      <c r="Q736" s="833"/>
      <c r="R736" s="833"/>
      <c r="S736" s="833"/>
      <c r="T736" s="833"/>
      <c r="U736" s="833"/>
      <c r="V736" s="833"/>
      <c r="W736" s="833"/>
      <c r="X736" s="833"/>
      <c r="Y736" s="833"/>
      <c r="Z736" s="833"/>
      <c r="AA736" s="833"/>
      <c r="AB736" s="833"/>
    </row>
    <row r="737" spans="2:28" ht="12.75">
      <c r="B737" s="1227"/>
      <c r="C737" s="206"/>
      <c r="D737" s="164"/>
      <c r="E737" s="164"/>
      <c r="F737" s="788">
        <f>SUMPRODUCT(G737:AB737,G$801:AB$801)/1000</f>
        <v>0</v>
      </c>
      <c r="G737" s="887"/>
      <c r="H737" s="887"/>
      <c r="I737" s="887"/>
      <c r="J737" s="887"/>
      <c r="K737" s="887"/>
      <c r="L737" s="887"/>
      <c r="M737" s="887"/>
      <c r="N737" s="887"/>
      <c r="O737" s="887"/>
      <c r="P737" s="887"/>
      <c r="Q737" s="887"/>
      <c r="R737" s="887"/>
      <c r="S737" s="887"/>
      <c r="T737" s="887"/>
      <c r="U737" s="887"/>
      <c r="V737" s="887"/>
      <c r="W737" s="887"/>
      <c r="X737" s="887"/>
      <c r="Y737" s="887"/>
      <c r="Z737" s="887"/>
      <c r="AA737" s="887"/>
      <c r="AB737" s="887"/>
    </row>
    <row r="738" spans="2:28" ht="12.75">
      <c r="B738" s="1228"/>
      <c r="C738" s="867" t="s">
        <v>815</v>
      </c>
      <c r="D738" s="1204">
        <f>E735*F735+E736*F736+E737*F737</f>
        <v>0</v>
      </c>
      <c r="E738" s="1205"/>
      <c r="F738" s="803">
        <f>F735+F736+F737</f>
        <v>0</v>
      </c>
      <c r="G738" s="920">
        <f>SUMPRODUCT(G728:G737,$E$728:$E$737)/1000</f>
        <v>0</v>
      </c>
      <c r="H738" s="920">
        <f aca="true" t="shared" si="135" ref="H738:AB738">SUMPRODUCT(H728:H737,$E$728:$E$737)/1000</f>
        <v>0</v>
      </c>
      <c r="I738" s="920">
        <f t="shared" si="135"/>
        <v>0</v>
      </c>
      <c r="J738" s="920">
        <f t="shared" si="135"/>
        <v>0</v>
      </c>
      <c r="K738" s="920">
        <f t="shared" si="135"/>
        <v>0</v>
      </c>
      <c r="L738" s="920">
        <f t="shared" si="135"/>
        <v>0</v>
      </c>
      <c r="M738" s="920">
        <f t="shared" si="135"/>
        <v>0</v>
      </c>
      <c r="N738" s="920">
        <f t="shared" si="135"/>
        <v>0</v>
      </c>
      <c r="O738" s="920">
        <f t="shared" si="135"/>
        <v>0</v>
      </c>
      <c r="P738" s="920">
        <f t="shared" si="135"/>
        <v>0</v>
      </c>
      <c r="Q738" s="920">
        <f t="shared" si="135"/>
        <v>0</v>
      </c>
      <c r="R738" s="920">
        <f t="shared" si="135"/>
        <v>0</v>
      </c>
      <c r="S738" s="920">
        <f t="shared" si="135"/>
        <v>0</v>
      </c>
      <c r="T738" s="920">
        <f t="shared" si="135"/>
        <v>0</v>
      </c>
      <c r="U738" s="920">
        <f t="shared" si="135"/>
        <v>0</v>
      </c>
      <c r="V738" s="920">
        <f t="shared" si="135"/>
        <v>0</v>
      </c>
      <c r="W738" s="920">
        <f t="shared" si="135"/>
        <v>0</v>
      </c>
      <c r="X738" s="920">
        <f t="shared" si="135"/>
        <v>0</v>
      </c>
      <c r="Y738" s="920">
        <f t="shared" si="135"/>
        <v>0</v>
      </c>
      <c r="Z738" s="920">
        <f t="shared" si="135"/>
        <v>0</v>
      </c>
      <c r="AA738" s="920">
        <f t="shared" si="135"/>
        <v>0</v>
      </c>
      <c r="AB738" s="920">
        <f t="shared" si="135"/>
        <v>0</v>
      </c>
    </row>
    <row r="739" spans="2:28" ht="12.75">
      <c r="B739" s="1206" t="s">
        <v>186</v>
      </c>
      <c r="C739" s="1207"/>
      <c r="D739" s="794"/>
      <c r="E739" s="794"/>
      <c r="F739" s="803">
        <f>SUM(F728:F738)</f>
        <v>0</v>
      </c>
      <c r="G739" s="832"/>
      <c r="H739" s="832"/>
      <c r="I739" s="832"/>
      <c r="J739" s="832"/>
      <c r="K739" s="832"/>
      <c r="L739" s="832"/>
      <c r="M739" s="832"/>
      <c r="N739" s="832"/>
      <c r="O739" s="832"/>
      <c r="P739" s="832"/>
      <c r="Q739" s="832"/>
      <c r="R739" s="832"/>
      <c r="S739" s="832"/>
      <c r="T739" s="832"/>
      <c r="U739" s="832"/>
      <c r="V739" s="832"/>
      <c r="W739" s="832"/>
      <c r="X739" s="832"/>
      <c r="Y739" s="832"/>
      <c r="Z739" s="832"/>
      <c r="AA739" s="832"/>
      <c r="AB739" s="832"/>
    </row>
    <row r="740" spans="2:28" ht="15">
      <c r="B740" s="1208" t="s">
        <v>990</v>
      </c>
      <c r="C740" s="1229" t="s">
        <v>677</v>
      </c>
      <c r="D740" s="1230"/>
      <c r="E740" s="876"/>
      <c r="F740" s="788">
        <f>F734+F738</f>
        <v>0</v>
      </c>
      <c r="G740" s="832"/>
      <c r="H740" s="832"/>
      <c r="I740" s="832"/>
      <c r="J740" s="832"/>
      <c r="K740" s="832"/>
      <c r="L740" s="832"/>
      <c r="M740" s="832"/>
      <c r="N740" s="832"/>
      <c r="O740" s="832"/>
      <c r="P740" s="832"/>
      <c r="Q740" s="832"/>
      <c r="R740" s="832"/>
      <c r="S740" s="832"/>
      <c r="T740" s="832"/>
      <c r="U740" s="832"/>
      <c r="V740" s="832"/>
      <c r="W740" s="832"/>
      <c r="X740" s="832"/>
      <c r="Y740" s="832"/>
      <c r="Z740" s="832"/>
      <c r="AA740" s="832"/>
      <c r="AB740" s="832"/>
    </row>
    <row r="741" spans="2:28" ht="18" customHeight="1">
      <c r="B741" s="1209"/>
      <c r="C741" s="915" t="s">
        <v>977</v>
      </c>
      <c r="D741" s="164">
        <v>100</v>
      </c>
      <c r="E741" s="164"/>
      <c r="F741" s="788">
        <f>SUMPRODUCT(G741:AB741,G$761:AB$761)/1000</f>
        <v>0</v>
      </c>
      <c r="G741" s="940">
        <v>100</v>
      </c>
      <c r="H741" s="833"/>
      <c r="I741" s="833"/>
      <c r="J741" s="833"/>
      <c r="K741" s="833"/>
      <c r="L741" s="833"/>
      <c r="M741" s="833"/>
      <c r="N741" s="833"/>
      <c r="O741" s="833"/>
      <c r="P741" s="833"/>
      <c r="Q741" s="833"/>
      <c r="R741" s="833"/>
      <c r="S741" s="833"/>
      <c r="T741" s="833"/>
      <c r="U741" s="833"/>
      <c r="V741" s="833"/>
      <c r="W741" s="833"/>
      <c r="X741" s="833"/>
      <c r="Y741" s="833"/>
      <c r="Z741" s="833"/>
      <c r="AA741" s="833"/>
      <c r="AB741" s="833"/>
    </row>
    <row r="742" spans="2:28" ht="14.25" customHeight="1" hidden="1">
      <c r="B742" s="1209"/>
      <c r="C742" s="915"/>
      <c r="D742" s="164"/>
      <c r="E742" s="164"/>
      <c r="F742" s="788"/>
      <c r="G742" s="833"/>
      <c r="H742" s="833"/>
      <c r="I742" s="833"/>
      <c r="J742" s="833"/>
      <c r="K742" s="833"/>
      <c r="L742" s="833"/>
      <c r="M742" s="833"/>
      <c r="N742" s="833"/>
      <c r="O742" s="833"/>
      <c r="P742" s="833"/>
      <c r="Q742" s="833"/>
      <c r="R742" s="833"/>
      <c r="S742" s="833"/>
      <c r="T742" s="833"/>
      <c r="U742" s="833"/>
      <c r="V742" s="833"/>
      <c r="W742" s="833"/>
      <c r="X742" s="833"/>
      <c r="Y742" s="833"/>
      <c r="Z742" s="833"/>
      <c r="AA742" s="833"/>
      <c r="AB742" s="833"/>
    </row>
    <row r="743" spans="2:28" ht="17.25" customHeight="1">
      <c r="B743" s="1209"/>
      <c r="C743" s="914" t="s">
        <v>1008</v>
      </c>
      <c r="D743" s="164">
        <v>100</v>
      </c>
      <c r="E743" s="164"/>
      <c r="F743" s="788">
        <f>SUMPRODUCT(G743:AB743,G$761:AB$761)/1000</f>
        <v>0</v>
      </c>
      <c r="G743" s="833"/>
      <c r="H743" s="833">
        <v>1</v>
      </c>
      <c r="I743" s="833"/>
      <c r="J743" s="896">
        <v>130</v>
      </c>
      <c r="K743" s="833"/>
      <c r="L743" s="833">
        <v>20</v>
      </c>
      <c r="M743" s="833"/>
      <c r="N743" s="833"/>
      <c r="O743" s="833"/>
      <c r="P743" s="833"/>
      <c r="Q743" s="833">
        <v>8</v>
      </c>
      <c r="R743" s="833"/>
      <c r="S743" s="833">
        <v>7</v>
      </c>
      <c r="T743" s="833"/>
      <c r="U743" s="833"/>
      <c r="V743" s="833"/>
      <c r="W743" s="833"/>
      <c r="X743" s="833"/>
      <c r="Y743" s="833"/>
      <c r="Z743" s="833"/>
      <c r="AA743" s="833"/>
      <c r="AB743" s="833"/>
    </row>
    <row r="744" spans="2:28" ht="14.25" customHeight="1" hidden="1">
      <c r="B744" s="1209"/>
      <c r="C744" s="914"/>
      <c r="D744" s="164"/>
      <c r="E744" s="164"/>
      <c r="F744" s="788"/>
      <c r="G744" s="833"/>
      <c r="H744" s="833"/>
      <c r="I744" s="833"/>
      <c r="J744" s="833"/>
      <c r="K744" s="833"/>
      <c r="L744" s="833"/>
      <c r="M744" s="833"/>
      <c r="N744" s="833"/>
      <c r="O744" s="833"/>
      <c r="P744" s="833"/>
      <c r="Q744" s="833"/>
      <c r="R744" s="833"/>
      <c r="S744" s="833"/>
      <c r="T744" s="833"/>
      <c r="U744" s="833"/>
      <c r="V744" s="833"/>
      <c r="W744" s="833"/>
      <c r="X744" s="833"/>
      <c r="Y744" s="833"/>
      <c r="Z744" s="833"/>
      <c r="AA744" s="833"/>
      <c r="AB744" s="833"/>
    </row>
    <row r="745" spans="2:28" ht="18" customHeight="1">
      <c r="B745" s="1209"/>
      <c r="C745" s="915" t="s">
        <v>619</v>
      </c>
      <c r="D745" s="439">
        <v>180</v>
      </c>
      <c r="E745" s="439"/>
      <c r="F745" s="788">
        <f>SUMPRODUCT(G745:AB745,G$761:AB$761)/1000</f>
        <v>0</v>
      </c>
      <c r="G745" s="833"/>
      <c r="H745" s="833">
        <v>1</v>
      </c>
      <c r="I745" s="833">
        <v>7</v>
      </c>
      <c r="J745" s="833"/>
      <c r="K745" s="833">
        <v>29</v>
      </c>
      <c r="L745" s="833"/>
      <c r="M745" s="833"/>
      <c r="N745" s="833"/>
      <c r="O745" s="833"/>
      <c r="P745" s="833">
        <v>205</v>
      </c>
      <c r="Q745" s="833"/>
      <c r="R745" s="833"/>
      <c r="S745" s="833"/>
      <c r="T745" s="833"/>
      <c r="U745" s="833"/>
      <c r="V745" s="833"/>
      <c r="W745" s="833"/>
      <c r="X745" s="833"/>
      <c r="Y745" s="833"/>
      <c r="Z745" s="833"/>
      <c r="AA745" s="833"/>
      <c r="AB745" s="833"/>
    </row>
    <row r="746" spans="2:28" ht="14.25" customHeight="1" hidden="1">
      <c r="B746" s="1209"/>
      <c r="C746" s="915"/>
      <c r="D746" s="439"/>
      <c r="E746" s="439"/>
      <c r="F746" s="788"/>
      <c r="G746" s="833"/>
      <c r="H746" s="833"/>
      <c r="I746" s="833"/>
      <c r="J746" s="833"/>
      <c r="K746" s="833"/>
      <c r="L746" s="833"/>
      <c r="M746" s="833"/>
      <c r="N746" s="833"/>
      <c r="O746" s="833"/>
      <c r="P746" s="833"/>
      <c r="Q746" s="833"/>
      <c r="R746" s="833"/>
      <c r="S746" s="833"/>
      <c r="T746" s="833"/>
      <c r="U746" s="833"/>
      <c r="V746" s="833"/>
      <c r="W746" s="833"/>
      <c r="X746" s="833"/>
      <c r="Y746" s="833"/>
      <c r="Z746" s="833"/>
      <c r="AA746" s="833"/>
      <c r="AB746" s="833"/>
    </row>
    <row r="747" spans="2:28" ht="20.25" customHeight="1">
      <c r="B747" s="1209"/>
      <c r="C747" s="914" t="s">
        <v>697</v>
      </c>
      <c r="D747" s="164">
        <v>200</v>
      </c>
      <c r="E747" s="164"/>
      <c r="F747" s="788">
        <f>SUMPRODUCT(G747:AB747,G$761:AB$761)/1000</f>
        <v>0</v>
      </c>
      <c r="G747" s="833"/>
      <c r="H747" s="833"/>
      <c r="I747" s="833"/>
      <c r="J747" s="833"/>
      <c r="K747" s="833"/>
      <c r="L747" s="833"/>
      <c r="M747" s="833">
        <v>200</v>
      </c>
      <c r="N747" s="833"/>
      <c r="O747" s="833"/>
      <c r="P747" s="833"/>
      <c r="Q747" s="833"/>
      <c r="R747" s="833"/>
      <c r="S747" s="833"/>
      <c r="T747" s="833"/>
      <c r="U747" s="833"/>
      <c r="V747" s="833"/>
      <c r="W747" s="833"/>
      <c r="X747" s="833"/>
      <c r="Y747" s="833"/>
      <c r="Z747" s="833"/>
      <c r="AA747" s="833"/>
      <c r="AB747" s="833"/>
    </row>
    <row r="748" spans="2:28" ht="14.25" customHeight="1" hidden="1">
      <c r="B748" s="1209"/>
      <c r="C748" s="914"/>
      <c r="D748" s="164"/>
      <c r="E748" s="164"/>
      <c r="F748" s="788"/>
      <c r="G748" s="833"/>
      <c r="H748" s="833"/>
      <c r="I748" s="833"/>
      <c r="J748" s="833"/>
      <c r="K748" s="833"/>
      <c r="L748" s="833"/>
      <c r="M748" s="833"/>
      <c r="N748" s="833"/>
      <c r="O748" s="833"/>
      <c r="P748" s="833"/>
      <c r="Q748" s="833"/>
      <c r="R748" s="833"/>
      <c r="S748" s="833"/>
      <c r="T748" s="833"/>
      <c r="U748" s="833"/>
      <c r="V748" s="833"/>
      <c r="W748" s="833"/>
      <c r="X748" s="833"/>
      <c r="Y748" s="833"/>
      <c r="Z748" s="833"/>
      <c r="AA748" s="833"/>
      <c r="AB748" s="833"/>
    </row>
    <row r="749" spans="2:28" ht="16.5" customHeight="1">
      <c r="B749" s="1209"/>
      <c r="C749" s="915" t="s">
        <v>26</v>
      </c>
      <c r="D749" s="164">
        <v>20</v>
      </c>
      <c r="E749" s="164"/>
      <c r="F749" s="788">
        <f>SUMPRODUCT(G749:AB749,G$761:AB$761)/1000</f>
        <v>0</v>
      </c>
      <c r="G749" s="833"/>
      <c r="H749" s="833"/>
      <c r="I749" s="833"/>
      <c r="J749" s="833"/>
      <c r="K749" s="833"/>
      <c r="L749" s="833"/>
      <c r="M749" s="833"/>
      <c r="N749" s="833">
        <v>20</v>
      </c>
      <c r="O749" s="833"/>
      <c r="P749" s="833"/>
      <c r="Q749" s="833"/>
      <c r="R749" s="833"/>
      <c r="S749" s="833"/>
      <c r="T749" s="833"/>
      <c r="U749" s="833"/>
      <c r="V749" s="833"/>
      <c r="W749" s="833"/>
      <c r="X749" s="833"/>
      <c r="Y749" s="833"/>
      <c r="Z749" s="833"/>
      <c r="AA749" s="833"/>
      <c r="AB749" s="833"/>
    </row>
    <row r="750" spans="2:28" ht="14.25" customHeight="1" hidden="1">
      <c r="B750" s="1209"/>
      <c r="C750" s="915"/>
      <c r="D750" s="164"/>
      <c r="E750" s="164"/>
      <c r="F750" s="788"/>
      <c r="G750" s="833"/>
      <c r="H750" s="833"/>
      <c r="I750" s="833"/>
      <c r="J750" s="833"/>
      <c r="K750" s="833"/>
      <c r="L750" s="833"/>
      <c r="M750" s="833"/>
      <c r="N750" s="833"/>
      <c r="O750" s="833"/>
      <c r="P750" s="833"/>
      <c r="Q750" s="833"/>
      <c r="R750" s="833"/>
      <c r="S750" s="833"/>
      <c r="T750" s="833"/>
      <c r="U750" s="833"/>
      <c r="V750" s="833"/>
      <c r="W750" s="833"/>
      <c r="X750" s="833"/>
      <c r="Y750" s="833"/>
      <c r="Z750" s="833"/>
      <c r="AA750" s="833"/>
      <c r="AB750" s="833"/>
    </row>
    <row r="751" spans="2:28" ht="16.5" customHeight="1">
      <c r="B751" s="1209"/>
      <c r="C751" s="915" t="s">
        <v>22</v>
      </c>
      <c r="D751" s="164">
        <v>20</v>
      </c>
      <c r="E751" s="164"/>
      <c r="F751" s="788">
        <f>SUMPRODUCT(G751:AB751,G$761:AB$761)/1000</f>
        <v>0</v>
      </c>
      <c r="G751" s="833"/>
      <c r="H751" s="833"/>
      <c r="I751" s="833"/>
      <c r="J751" s="833"/>
      <c r="K751" s="833"/>
      <c r="L751" s="833"/>
      <c r="M751" s="833"/>
      <c r="N751" s="833"/>
      <c r="O751" s="833">
        <v>20</v>
      </c>
      <c r="P751" s="833"/>
      <c r="Q751" s="833"/>
      <c r="R751" s="833"/>
      <c r="S751" s="833"/>
      <c r="T751" s="833"/>
      <c r="U751" s="833"/>
      <c r="V751" s="833"/>
      <c r="W751" s="833"/>
      <c r="X751" s="833"/>
      <c r="Y751" s="833"/>
      <c r="Z751" s="833"/>
      <c r="AA751" s="833"/>
      <c r="AB751" s="833"/>
    </row>
    <row r="752" spans="2:28" ht="19.5" customHeight="1">
      <c r="B752" s="1209"/>
      <c r="C752" s="914" t="s">
        <v>514</v>
      </c>
      <c r="D752" s="164">
        <v>100</v>
      </c>
      <c r="E752" s="164"/>
      <c r="F752" s="788">
        <f>SUMPRODUCT(G752:AB752,G$761:AB$761)/1000</f>
        <v>0</v>
      </c>
      <c r="G752" s="833"/>
      <c r="H752" s="833"/>
      <c r="I752" s="833"/>
      <c r="J752" s="833"/>
      <c r="K752" s="833"/>
      <c r="L752" s="833"/>
      <c r="M752" s="833"/>
      <c r="N752" s="833"/>
      <c r="O752" s="833"/>
      <c r="P752" s="833"/>
      <c r="Q752" s="833"/>
      <c r="R752" s="833"/>
      <c r="S752" s="833"/>
      <c r="T752" s="833">
        <v>100</v>
      </c>
      <c r="U752" s="833"/>
      <c r="V752" s="833"/>
      <c r="W752" s="833"/>
      <c r="X752" s="833"/>
      <c r="Y752" s="833"/>
      <c r="Z752" s="833"/>
      <c r="AA752" s="833"/>
      <c r="AB752" s="833"/>
    </row>
    <row r="753" spans="2:28" ht="17.25" customHeight="1">
      <c r="B753" s="1209"/>
      <c r="C753" s="915"/>
      <c r="D753" s="164"/>
      <c r="E753" s="164"/>
      <c r="F753" s="788">
        <f>SUMPRODUCT(G753:AB753,G$761:AB$761)/1000</f>
        <v>0</v>
      </c>
      <c r="G753" s="833"/>
      <c r="H753" s="833"/>
      <c r="I753" s="833"/>
      <c r="J753" s="833"/>
      <c r="K753" s="833"/>
      <c r="L753" s="833"/>
      <c r="M753" s="833"/>
      <c r="N753" s="833"/>
      <c r="O753" s="833"/>
      <c r="P753" s="833"/>
      <c r="Q753" s="833"/>
      <c r="R753" s="833"/>
      <c r="S753" s="833"/>
      <c r="T753" s="833"/>
      <c r="U753" s="833"/>
      <c r="V753" s="833"/>
      <c r="W753" s="833"/>
      <c r="X753" s="833"/>
      <c r="Y753" s="833"/>
      <c r="Z753" s="833"/>
      <c r="AA753" s="833"/>
      <c r="AB753" s="833"/>
    </row>
    <row r="754" spans="2:28" ht="12.75">
      <c r="B754" s="1209"/>
      <c r="C754" s="206"/>
      <c r="D754" s="164"/>
      <c r="E754" s="164"/>
      <c r="F754" s="788"/>
      <c r="G754" s="833"/>
      <c r="H754" s="833"/>
      <c r="I754" s="833"/>
      <c r="J754" s="833"/>
      <c r="K754" s="833"/>
      <c r="L754" s="833"/>
      <c r="M754" s="833"/>
      <c r="N754" s="833"/>
      <c r="O754" s="833"/>
      <c r="P754" s="833"/>
      <c r="Q754" s="833"/>
      <c r="R754" s="833"/>
      <c r="S754" s="833"/>
      <c r="T754" s="833"/>
      <c r="U754" s="833"/>
      <c r="V754" s="833"/>
      <c r="W754" s="833"/>
      <c r="X754" s="833"/>
      <c r="Y754" s="833"/>
      <c r="Z754" s="833"/>
      <c r="AA754" s="833"/>
      <c r="AB754" s="833"/>
    </row>
    <row r="755" spans="2:28" ht="15">
      <c r="B755" s="1209"/>
      <c r="C755" s="893"/>
      <c r="D755" s="1204">
        <f>SUMPRODUCT(E741:E753,F741:F753)</f>
        <v>0</v>
      </c>
      <c r="E755" s="1205"/>
      <c r="F755" s="803">
        <f>F741+F743+F745+F747+F749+F753+F751+F752</f>
        <v>0</v>
      </c>
      <c r="G755" s="833"/>
      <c r="H755" s="833"/>
      <c r="I755" s="833"/>
      <c r="J755" s="833"/>
      <c r="K755" s="833"/>
      <c r="L755" s="833"/>
      <c r="M755" s="833"/>
      <c r="N755" s="833"/>
      <c r="O755" s="833"/>
      <c r="P755" s="833"/>
      <c r="Q755" s="833"/>
      <c r="R755" s="833"/>
      <c r="S755" s="833"/>
      <c r="T755" s="833"/>
      <c r="U755" s="833"/>
      <c r="V755" s="833"/>
      <c r="W755" s="833"/>
      <c r="X755" s="833"/>
      <c r="Y755" s="833"/>
      <c r="Z755" s="833"/>
      <c r="AA755" s="833"/>
      <c r="AB755" s="833"/>
    </row>
    <row r="756" spans="2:28" ht="14.25">
      <c r="B756" s="1209"/>
      <c r="C756" s="914"/>
      <c r="D756" s="164"/>
      <c r="E756" s="164"/>
      <c r="F756" s="788">
        <f>SUMPRODUCT(G756:AB756,G$801:AB$801)/1000</f>
        <v>0</v>
      </c>
      <c r="G756" s="833"/>
      <c r="H756" s="833"/>
      <c r="I756" s="833"/>
      <c r="J756" s="833"/>
      <c r="K756" s="833"/>
      <c r="L756" s="833"/>
      <c r="M756" s="833"/>
      <c r="N756" s="833"/>
      <c r="O756" s="833"/>
      <c r="P756" s="833"/>
      <c r="Q756" s="833"/>
      <c r="R756" s="833"/>
      <c r="S756" s="833"/>
      <c r="T756" s="833"/>
      <c r="U756" s="833"/>
      <c r="V756" s="833"/>
      <c r="W756" s="833"/>
      <c r="X756" s="833"/>
      <c r="Y756" s="833"/>
      <c r="Z756" s="833"/>
      <c r="AA756" s="833"/>
      <c r="AB756" s="833"/>
    </row>
    <row r="757" spans="2:28" ht="14.25">
      <c r="B757" s="1209"/>
      <c r="C757" s="915"/>
      <c r="D757" s="164"/>
      <c r="E757" s="164"/>
      <c r="F757" s="788">
        <f>SUMPRODUCT(G757:AB757,G$801:AB$801)/1000</f>
        <v>0</v>
      </c>
      <c r="G757" s="833"/>
      <c r="H757" s="833"/>
      <c r="I757" s="833"/>
      <c r="J757" s="833"/>
      <c r="K757" s="833"/>
      <c r="L757" s="833"/>
      <c r="M757" s="833"/>
      <c r="N757" s="833"/>
      <c r="O757" s="833"/>
      <c r="P757" s="833"/>
      <c r="Q757" s="833"/>
      <c r="R757" s="833"/>
      <c r="S757" s="833"/>
      <c r="T757" s="833"/>
      <c r="U757" s="833"/>
      <c r="V757" s="833"/>
      <c r="W757" s="833"/>
      <c r="X757" s="833"/>
      <c r="Y757" s="833"/>
      <c r="Z757" s="833"/>
      <c r="AA757" s="833"/>
      <c r="AB757" s="833"/>
    </row>
    <row r="758" spans="2:28" ht="12.75">
      <c r="B758" s="1206" t="s">
        <v>189</v>
      </c>
      <c r="C758" s="1207"/>
      <c r="D758" s="794"/>
      <c r="E758" s="794"/>
      <c r="F758" s="803">
        <f>SUM(F741:F757)</f>
        <v>0</v>
      </c>
      <c r="G758" s="833"/>
      <c r="H758" s="833"/>
      <c r="I758" s="833"/>
      <c r="J758" s="833"/>
      <c r="K758" s="833"/>
      <c r="L758" s="833"/>
      <c r="M758" s="833"/>
      <c r="N758" s="833"/>
      <c r="O758" s="833"/>
      <c r="P758" s="833"/>
      <c r="Q758" s="833"/>
      <c r="R758" s="833"/>
      <c r="S758" s="833"/>
      <c r="T758" s="833"/>
      <c r="U758" s="833"/>
      <c r="V758" s="833"/>
      <c r="W758" s="833"/>
      <c r="X758" s="833"/>
      <c r="Y758" s="833"/>
      <c r="Z758" s="833"/>
      <c r="AA758" s="833"/>
      <c r="AB758" s="833"/>
    </row>
    <row r="759" spans="1:28" ht="12.75">
      <c r="A759" s="860"/>
      <c r="B759" s="1196" t="s">
        <v>806</v>
      </c>
      <c r="C759" s="1197"/>
      <c r="D759" s="1198">
        <f>E756*F756+E757*F757</f>
        <v>0</v>
      </c>
      <c r="E759" s="1199"/>
      <c r="F759" s="803">
        <f>F756+F757</f>
        <v>0</v>
      </c>
      <c r="G759" s="880">
        <f>SUMPRODUCT(G741:G757,$E$741:$E$757)/1000</f>
        <v>0</v>
      </c>
      <c r="H759" s="880">
        <f aca="true" t="shared" si="136" ref="H759:AB759">SUMPRODUCT(H741:H757,$E$741:$E$757)/1000</f>
        <v>0</v>
      </c>
      <c r="I759" s="880">
        <f t="shared" si="136"/>
        <v>0</v>
      </c>
      <c r="J759" s="880">
        <f t="shared" si="136"/>
        <v>0</v>
      </c>
      <c r="K759" s="880">
        <f t="shared" si="136"/>
        <v>0</v>
      </c>
      <c r="L759" s="880">
        <f t="shared" si="136"/>
        <v>0</v>
      </c>
      <c r="M759" s="880">
        <f t="shared" si="136"/>
        <v>0</v>
      </c>
      <c r="N759" s="880">
        <f t="shared" si="136"/>
        <v>0</v>
      </c>
      <c r="O759" s="880">
        <f t="shared" si="136"/>
        <v>0</v>
      </c>
      <c r="P759" s="880">
        <f t="shared" si="136"/>
        <v>0</v>
      </c>
      <c r="Q759" s="880">
        <f t="shared" si="136"/>
        <v>0</v>
      </c>
      <c r="R759" s="880">
        <f t="shared" si="136"/>
        <v>0</v>
      </c>
      <c r="S759" s="880">
        <f t="shared" si="136"/>
        <v>0</v>
      </c>
      <c r="T759" s="880">
        <f t="shared" si="136"/>
        <v>0</v>
      </c>
      <c r="U759" s="880">
        <f t="shared" si="136"/>
        <v>0</v>
      </c>
      <c r="V759" s="880">
        <f t="shared" si="136"/>
        <v>0</v>
      </c>
      <c r="W759" s="880">
        <f t="shared" si="136"/>
        <v>0</v>
      </c>
      <c r="X759" s="880">
        <f t="shared" si="136"/>
        <v>0</v>
      </c>
      <c r="Y759" s="880">
        <f t="shared" si="136"/>
        <v>0</v>
      </c>
      <c r="Z759" s="880">
        <f t="shared" si="136"/>
        <v>0</v>
      </c>
      <c r="AA759" s="880">
        <f t="shared" si="136"/>
        <v>0</v>
      </c>
      <c r="AB759" s="880">
        <f t="shared" si="136"/>
        <v>0</v>
      </c>
    </row>
    <row r="760" spans="1:28" ht="12.75">
      <c r="A760" s="860"/>
      <c r="B760" s="1196" t="s">
        <v>807</v>
      </c>
      <c r="C760" s="1197"/>
      <c r="D760" s="852"/>
      <c r="E760" s="852"/>
      <c r="F760" s="803">
        <f>F755+F759</f>
        <v>0</v>
      </c>
      <c r="G760" s="880">
        <f>G759+G738</f>
        <v>0</v>
      </c>
      <c r="H760" s="880">
        <f aca="true" t="shared" si="137" ref="H760:AB760">H759+H738</f>
        <v>0</v>
      </c>
      <c r="I760" s="880">
        <f t="shared" si="137"/>
        <v>0</v>
      </c>
      <c r="J760" s="880">
        <f t="shared" si="137"/>
        <v>0</v>
      </c>
      <c r="K760" s="880">
        <f t="shared" si="137"/>
        <v>0</v>
      </c>
      <c r="L760" s="880">
        <f t="shared" si="137"/>
        <v>0</v>
      </c>
      <c r="M760" s="880">
        <f t="shared" si="137"/>
        <v>0</v>
      </c>
      <c r="N760" s="880">
        <f t="shared" si="137"/>
        <v>0</v>
      </c>
      <c r="O760" s="880">
        <f t="shared" si="137"/>
        <v>0</v>
      </c>
      <c r="P760" s="880">
        <f t="shared" si="137"/>
        <v>0</v>
      </c>
      <c r="Q760" s="880">
        <f t="shared" si="137"/>
        <v>0</v>
      </c>
      <c r="R760" s="880">
        <f t="shared" si="137"/>
        <v>0</v>
      </c>
      <c r="S760" s="880">
        <f t="shared" si="137"/>
        <v>0</v>
      </c>
      <c r="T760" s="880">
        <f t="shared" si="137"/>
        <v>0</v>
      </c>
      <c r="U760" s="880">
        <f t="shared" si="137"/>
        <v>0</v>
      </c>
      <c r="V760" s="880">
        <f t="shared" si="137"/>
        <v>0</v>
      </c>
      <c r="W760" s="880">
        <f t="shared" si="137"/>
        <v>0</v>
      </c>
      <c r="X760" s="880">
        <f t="shared" si="137"/>
        <v>0</v>
      </c>
      <c r="Y760" s="880">
        <f t="shared" si="137"/>
        <v>0</v>
      </c>
      <c r="Z760" s="880">
        <f t="shared" si="137"/>
        <v>0</v>
      </c>
      <c r="AA760" s="880">
        <f t="shared" si="137"/>
        <v>0</v>
      </c>
      <c r="AB760" s="880">
        <f t="shared" si="137"/>
        <v>0</v>
      </c>
    </row>
    <row r="761" spans="1:28" ht="41.25" customHeight="1">
      <c r="A761" s="860"/>
      <c r="B761" s="1200" t="s">
        <v>267</v>
      </c>
      <c r="C761" s="1201"/>
      <c r="D761" s="852"/>
      <c r="E761" s="852"/>
      <c r="F761" s="855"/>
      <c r="G761" s="856"/>
      <c r="H761" s="856"/>
      <c r="I761" s="856"/>
      <c r="J761" s="856"/>
      <c r="K761" s="856"/>
      <c r="L761" s="856"/>
      <c r="M761" s="856"/>
      <c r="N761" s="856"/>
      <c r="O761" s="856"/>
      <c r="P761" s="856"/>
      <c r="Q761" s="856"/>
      <c r="R761" s="856"/>
      <c r="S761" s="856"/>
      <c r="T761" s="856"/>
      <c r="U761" s="856"/>
      <c r="V761" s="856"/>
      <c r="W761" s="856"/>
      <c r="X761" s="856"/>
      <c r="Y761" s="856"/>
      <c r="Z761" s="856"/>
      <c r="AA761" s="856"/>
      <c r="AB761" s="856"/>
    </row>
    <row r="762" spans="1:28" ht="66" customHeight="1">
      <c r="A762" s="860"/>
      <c r="B762" s="1200" t="s">
        <v>808</v>
      </c>
      <c r="C762" s="1201"/>
      <c r="D762" s="852"/>
      <c r="E762" s="852"/>
      <c r="F762" s="883">
        <f>SUM(G762:AB762)</f>
        <v>0</v>
      </c>
      <c r="G762" s="883">
        <f aca="true" t="shared" si="138" ref="G762:M762">G760*G761</f>
        <v>0</v>
      </c>
      <c r="H762" s="883">
        <f t="shared" si="138"/>
        <v>0</v>
      </c>
      <c r="I762" s="883">
        <f t="shared" si="138"/>
        <v>0</v>
      </c>
      <c r="J762" s="883">
        <f t="shared" si="138"/>
        <v>0</v>
      </c>
      <c r="K762" s="883">
        <f t="shared" si="138"/>
        <v>0</v>
      </c>
      <c r="L762" s="883">
        <f t="shared" si="138"/>
        <v>0</v>
      </c>
      <c r="M762" s="883">
        <f t="shared" si="138"/>
        <v>0</v>
      </c>
      <c r="N762" s="883">
        <f aca="true" t="shared" si="139" ref="N762:Y762">N760*N761</f>
        <v>0</v>
      </c>
      <c r="O762" s="883">
        <f t="shared" si="139"/>
        <v>0</v>
      </c>
      <c r="P762" s="883">
        <f t="shared" si="139"/>
        <v>0</v>
      </c>
      <c r="Q762" s="883">
        <f t="shared" si="139"/>
        <v>0</v>
      </c>
      <c r="R762" s="883">
        <f t="shared" si="139"/>
        <v>0</v>
      </c>
      <c r="S762" s="883">
        <f t="shared" si="139"/>
        <v>0</v>
      </c>
      <c r="T762" s="883">
        <f t="shared" si="139"/>
        <v>0</v>
      </c>
      <c r="U762" s="883">
        <f t="shared" si="139"/>
        <v>0</v>
      </c>
      <c r="V762" s="883">
        <f t="shared" si="139"/>
        <v>0</v>
      </c>
      <c r="W762" s="883">
        <f t="shared" si="139"/>
        <v>0</v>
      </c>
      <c r="X762" s="883">
        <f t="shared" si="139"/>
        <v>0</v>
      </c>
      <c r="Y762" s="883">
        <f t="shared" si="139"/>
        <v>0</v>
      </c>
      <c r="Z762" s="883"/>
      <c r="AA762" s="883"/>
      <c r="AB762" s="883">
        <f>AB760*AB761</f>
        <v>0</v>
      </c>
    </row>
    <row r="763" spans="2:28" ht="15" hidden="1">
      <c r="B763" s="1234"/>
      <c r="C763" s="1235"/>
      <c r="D763" s="1235"/>
      <c r="E763" s="1235"/>
      <c r="F763" s="1235"/>
      <c r="G763" s="1235"/>
      <c r="H763" s="1235"/>
      <c r="I763" s="1235"/>
      <c r="J763" s="1235"/>
      <c r="K763" s="1235"/>
      <c r="L763" s="1235"/>
      <c r="M763" s="1235"/>
      <c r="N763" s="1235"/>
      <c r="O763" s="1235"/>
      <c r="P763" s="1235"/>
      <c r="Q763" s="1235"/>
      <c r="R763" s="1235"/>
      <c r="S763" s="1235"/>
      <c r="T763" s="1235"/>
      <c r="U763" s="1235"/>
      <c r="V763" s="1235"/>
      <c r="W763" s="1235"/>
      <c r="X763" s="1235"/>
      <c r="Y763" s="1235"/>
      <c r="Z763" s="1235"/>
      <c r="AA763" s="1235"/>
      <c r="AB763" s="1235"/>
    </row>
    <row r="764" spans="2:28" ht="15.75" thickBot="1">
      <c r="B764" s="1212" t="s">
        <v>988</v>
      </c>
      <c r="C764" s="1213"/>
      <c r="D764" s="1213"/>
      <c r="E764" s="1213"/>
      <c r="F764" s="1213"/>
      <c r="G764" s="1213"/>
      <c r="H764" s="1213"/>
      <c r="I764" s="1213"/>
      <c r="J764" s="1213"/>
      <c r="K764" s="1213"/>
      <c r="L764" s="1213"/>
      <c r="M764" s="1213"/>
      <c r="N764" s="1213"/>
      <c r="O764" s="1213"/>
      <c r="P764" s="1213"/>
      <c r="Q764" s="1213"/>
      <c r="R764" s="1213"/>
      <c r="S764" s="1213"/>
      <c r="T764" s="1213"/>
      <c r="U764" s="1213"/>
      <c r="V764" s="1213"/>
      <c r="W764" s="1213"/>
      <c r="X764" s="1213"/>
      <c r="Y764" s="1213"/>
      <c r="Z764" s="1213"/>
      <c r="AA764" s="1213"/>
      <c r="AB764" s="1213"/>
    </row>
    <row r="765" spans="2:28" ht="15">
      <c r="B765" s="1214" t="s">
        <v>166</v>
      </c>
      <c r="C765" s="1215"/>
      <c r="D765" s="1218" t="s">
        <v>167</v>
      </c>
      <c r="E765" s="1220" t="s">
        <v>814</v>
      </c>
      <c r="F765" s="1222" t="s">
        <v>168</v>
      </c>
      <c r="G765" s="1224" t="s">
        <v>169</v>
      </c>
      <c r="H765" s="1225"/>
      <c r="I765" s="1225"/>
      <c r="J765" s="1225"/>
      <c r="K765" s="1225"/>
      <c r="L765" s="1225"/>
      <c r="M765" s="1225"/>
      <c r="N765" s="1225"/>
      <c r="O765" s="1225"/>
      <c r="P765" s="1225"/>
      <c r="Q765" s="1225"/>
      <c r="R765" s="1225"/>
      <c r="S765" s="1225"/>
      <c r="T765" s="1225"/>
      <c r="U765" s="1225"/>
      <c r="V765" s="1225"/>
      <c r="W765" s="1225"/>
      <c r="X765" s="1225"/>
      <c r="Y765" s="1225"/>
      <c r="Z765" s="1225"/>
      <c r="AA765" s="1225"/>
      <c r="AB765" s="1225"/>
    </row>
    <row r="766" spans="2:28" ht="99.75">
      <c r="B766" s="1216"/>
      <c r="C766" s="1217"/>
      <c r="D766" s="1219"/>
      <c r="E766" s="1221"/>
      <c r="F766" s="1223"/>
      <c r="G766" s="898" t="s">
        <v>1050</v>
      </c>
      <c r="H766" s="898" t="s">
        <v>38</v>
      </c>
      <c r="I766" s="898" t="s">
        <v>846</v>
      </c>
      <c r="J766" s="898" t="s">
        <v>1051</v>
      </c>
      <c r="K766" s="898" t="s">
        <v>193</v>
      </c>
      <c r="L766" s="899" t="s">
        <v>1052</v>
      </c>
      <c r="M766" s="899" t="s">
        <v>1020</v>
      </c>
      <c r="N766" s="900" t="s">
        <v>845</v>
      </c>
      <c r="O766" s="899" t="s">
        <v>22</v>
      </c>
      <c r="P766" s="899" t="s">
        <v>699</v>
      </c>
      <c r="Q766" s="899" t="s">
        <v>819</v>
      </c>
      <c r="R766" s="899" t="s">
        <v>37</v>
      </c>
      <c r="S766" s="899" t="s">
        <v>247</v>
      </c>
      <c r="T766" s="928" t="s">
        <v>175</v>
      </c>
      <c r="U766" s="928" t="s">
        <v>1028</v>
      </c>
      <c r="V766" s="928" t="s">
        <v>3</v>
      </c>
      <c r="W766" s="966" t="s">
        <v>244</v>
      </c>
      <c r="X766" s="928"/>
      <c r="Y766" s="934"/>
      <c r="AB766" s="864"/>
    </row>
    <row r="767" spans="2:28" ht="15">
      <c r="B767" s="1226" t="s">
        <v>822</v>
      </c>
      <c r="C767" s="1229" t="s">
        <v>677</v>
      </c>
      <c r="D767" s="1230"/>
      <c r="E767" s="875"/>
      <c r="F767" s="788"/>
      <c r="G767" s="832"/>
      <c r="H767" s="832"/>
      <c r="I767" s="832"/>
      <c r="J767" s="832"/>
      <c r="K767" s="832"/>
      <c r="L767" s="832"/>
      <c r="M767" s="832"/>
      <c r="N767" s="832"/>
      <c r="O767" s="832"/>
      <c r="P767" s="832"/>
      <c r="Q767" s="832"/>
      <c r="R767" s="832"/>
      <c r="S767" s="832"/>
      <c r="T767" s="832"/>
      <c r="U767" s="832"/>
      <c r="V767" s="832"/>
      <c r="W767" s="832"/>
      <c r="X767" s="832"/>
      <c r="Y767" s="832"/>
      <c r="Z767" s="832"/>
      <c r="AA767" s="832"/>
      <c r="AB767" s="832"/>
    </row>
    <row r="768" spans="2:28" ht="16.5" customHeight="1">
      <c r="B768" s="1227"/>
      <c r="C768" s="915" t="s">
        <v>1009</v>
      </c>
      <c r="D768" s="164">
        <v>40</v>
      </c>
      <c r="E768" s="164"/>
      <c r="F768" s="788">
        <f aca="true" t="shared" si="140" ref="F768:F773">SUMPRODUCT(G768:AB768,G$801:AB$801)/1000</f>
        <v>0</v>
      </c>
      <c r="G768" s="833">
        <v>40</v>
      </c>
      <c r="H768" s="833">
        <v>1</v>
      </c>
      <c r="I768" s="833"/>
      <c r="J768" s="833"/>
      <c r="K768" s="833"/>
      <c r="L768" s="833"/>
      <c r="M768" s="833"/>
      <c r="N768" s="833"/>
      <c r="O768" s="833"/>
      <c r="P768" s="833"/>
      <c r="Q768" s="833"/>
      <c r="R768" s="833"/>
      <c r="S768" s="833"/>
      <c r="T768" s="833"/>
      <c r="U768" s="833"/>
      <c r="V768" s="833"/>
      <c r="W768" s="833"/>
      <c r="X768" s="833"/>
      <c r="Y768" s="833"/>
      <c r="Z768" s="833"/>
      <c r="AA768" s="833"/>
      <c r="AB768" s="833"/>
    </row>
    <row r="769" spans="2:28" ht="28.5">
      <c r="B769" s="1227"/>
      <c r="C769" s="914" t="s">
        <v>1010</v>
      </c>
      <c r="D769" s="164">
        <v>90</v>
      </c>
      <c r="E769" s="164"/>
      <c r="F769" s="788">
        <f t="shared" si="140"/>
        <v>0</v>
      </c>
      <c r="G769" s="833">
        <v>9</v>
      </c>
      <c r="H769" s="833">
        <v>1</v>
      </c>
      <c r="I769" s="833"/>
      <c r="J769" s="896">
        <v>53</v>
      </c>
      <c r="K769" s="833">
        <v>15</v>
      </c>
      <c r="L769" s="833">
        <v>15</v>
      </c>
      <c r="M769" s="833">
        <v>5</v>
      </c>
      <c r="N769" s="833"/>
      <c r="O769" s="833"/>
      <c r="P769" s="833"/>
      <c r="Q769" s="833"/>
      <c r="R769" s="833"/>
      <c r="S769" s="833">
        <v>2</v>
      </c>
      <c r="T769" s="833">
        <v>5</v>
      </c>
      <c r="U769" s="833"/>
      <c r="V769" s="833"/>
      <c r="W769" s="833">
        <v>6</v>
      </c>
      <c r="X769" s="833"/>
      <c r="Y769" s="833"/>
      <c r="Z769" s="833"/>
      <c r="AA769" s="833"/>
      <c r="AB769" s="833"/>
    </row>
    <row r="770" spans="2:28" ht="17.25" customHeight="1">
      <c r="B770" s="1227"/>
      <c r="C770" s="915" t="s">
        <v>1011</v>
      </c>
      <c r="D770" s="439">
        <v>150</v>
      </c>
      <c r="E770" s="439"/>
      <c r="F770" s="788">
        <f t="shared" si="140"/>
        <v>0</v>
      </c>
      <c r="G770" s="833"/>
      <c r="H770" s="833">
        <v>1</v>
      </c>
      <c r="I770" s="833">
        <v>5</v>
      </c>
      <c r="J770" s="833"/>
      <c r="K770" s="833"/>
      <c r="L770" s="833"/>
      <c r="M770" s="833"/>
      <c r="N770" s="833"/>
      <c r="O770" s="833"/>
      <c r="P770" s="833"/>
      <c r="Q770" s="833"/>
      <c r="R770" s="833"/>
      <c r="S770" s="833"/>
      <c r="T770" s="833"/>
      <c r="U770" s="833">
        <v>38</v>
      </c>
      <c r="V770" s="833"/>
      <c r="W770" s="833"/>
      <c r="X770" s="833"/>
      <c r="Y770" s="833"/>
      <c r="Z770" s="833"/>
      <c r="AA770" s="833"/>
      <c r="AB770" s="833"/>
    </row>
    <row r="771" spans="2:28" ht="20.25" customHeight="1">
      <c r="B771" s="1227"/>
      <c r="C771" s="914" t="s">
        <v>151</v>
      </c>
      <c r="D771" s="164">
        <v>200</v>
      </c>
      <c r="E771" s="164"/>
      <c r="F771" s="788">
        <f t="shared" si="140"/>
        <v>0</v>
      </c>
      <c r="G771" s="833"/>
      <c r="H771" s="833"/>
      <c r="I771" s="833"/>
      <c r="J771" s="833"/>
      <c r="K771" s="833"/>
      <c r="L771" s="833"/>
      <c r="M771" s="833"/>
      <c r="N771" s="833"/>
      <c r="O771" s="833"/>
      <c r="P771" s="833"/>
      <c r="Q771" s="833">
        <v>1</v>
      </c>
      <c r="R771" s="833">
        <v>15</v>
      </c>
      <c r="S771" s="833"/>
      <c r="T771" s="833"/>
      <c r="U771" s="833"/>
      <c r="V771" s="833"/>
      <c r="W771" s="833"/>
      <c r="X771" s="833"/>
      <c r="Y771" s="833"/>
      <c r="Z771" s="833"/>
      <c r="AA771" s="833"/>
      <c r="AB771" s="833"/>
    </row>
    <row r="772" spans="2:28" ht="18" customHeight="1">
      <c r="B772" s="1227"/>
      <c r="C772" s="915" t="s">
        <v>26</v>
      </c>
      <c r="D772" s="164">
        <v>20</v>
      </c>
      <c r="E772" s="164"/>
      <c r="F772" s="788">
        <f t="shared" si="140"/>
        <v>0</v>
      </c>
      <c r="G772" s="833"/>
      <c r="H772" s="833"/>
      <c r="I772" s="833"/>
      <c r="J772" s="833"/>
      <c r="K772" s="833"/>
      <c r="L772" s="833"/>
      <c r="M772" s="833"/>
      <c r="N772" s="833">
        <v>20</v>
      </c>
      <c r="O772" s="833"/>
      <c r="P772" s="833"/>
      <c r="Q772" s="833"/>
      <c r="R772" s="833"/>
      <c r="S772" s="833"/>
      <c r="T772" s="833"/>
      <c r="U772" s="833"/>
      <c r="V772" s="833"/>
      <c r="W772" s="833"/>
      <c r="X772" s="833"/>
      <c r="Y772" s="833"/>
      <c r="Z772" s="833"/>
      <c r="AA772" s="833"/>
      <c r="AB772" s="833"/>
    </row>
    <row r="773" spans="2:28" ht="17.25" customHeight="1">
      <c r="B773" s="1227"/>
      <c r="C773" s="915" t="s">
        <v>22</v>
      </c>
      <c r="D773" s="164">
        <v>20</v>
      </c>
      <c r="E773" s="164"/>
      <c r="F773" s="788">
        <f t="shared" si="140"/>
        <v>0</v>
      </c>
      <c r="G773" s="833"/>
      <c r="H773" s="833"/>
      <c r="I773" s="833"/>
      <c r="J773" s="833"/>
      <c r="K773" s="833"/>
      <c r="L773" s="833"/>
      <c r="M773" s="833"/>
      <c r="N773" s="833"/>
      <c r="O773" s="833">
        <v>20</v>
      </c>
      <c r="P773" s="833"/>
      <c r="Q773" s="833"/>
      <c r="R773" s="833"/>
      <c r="S773" s="833"/>
      <c r="T773" s="833"/>
      <c r="U773" s="833"/>
      <c r="V773" s="833"/>
      <c r="W773" s="833"/>
      <c r="X773" s="833"/>
      <c r="Y773" s="833"/>
      <c r="Z773" s="833"/>
      <c r="AA773" s="833"/>
      <c r="AB773" s="833"/>
    </row>
    <row r="774" spans="2:28" ht="15">
      <c r="B774" s="1227"/>
      <c r="C774" s="893"/>
      <c r="D774" s="1232">
        <f>SUMPRODUCT(E768:E773,F768:F773)</f>
        <v>0</v>
      </c>
      <c r="E774" s="1233"/>
      <c r="F774" s="803">
        <f>F768+F769+F770+F771+F772+F773</f>
        <v>0</v>
      </c>
      <c r="G774" s="833"/>
      <c r="H774" s="833"/>
      <c r="I774" s="833"/>
      <c r="J774" s="833"/>
      <c r="K774" s="833"/>
      <c r="L774" s="833"/>
      <c r="M774" s="833"/>
      <c r="N774" s="833"/>
      <c r="O774" s="833"/>
      <c r="P774" s="833"/>
      <c r="Q774" s="833"/>
      <c r="R774" s="833"/>
      <c r="S774" s="833"/>
      <c r="T774" s="833"/>
      <c r="U774" s="833"/>
      <c r="V774" s="833"/>
      <c r="W774" s="833"/>
      <c r="X774" s="833"/>
      <c r="Y774" s="833"/>
      <c r="Z774" s="833"/>
      <c r="AA774" s="833"/>
      <c r="AB774" s="833"/>
    </row>
    <row r="775" spans="2:28" ht="17.25" customHeight="1">
      <c r="B775" s="1227"/>
      <c r="C775" s="914" t="s">
        <v>998</v>
      </c>
      <c r="D775" s="164">
        <v>125</v>
      </c>
      <c r="E775" s="164"/>
      <c r="F775" s="788">
        <f>SUMPRODUCT(G775:AB775,G$801:AB$801)/1000</f>
        <v>0</v>
      </c>
      <c r="G775" s="833"/>
      <c r="H775" s="833"/>
      <c r="I775" s="833"/>
      <c r="J775" s="833"/>
      <c r="K775" s="833"/>
      <c r="L775" s="833"/>
      <c r="M775" s="833"/>
      <c r="N775" s="833"/>
      <c r="O775" s="833"/>
      <c r="P775" s="833">
        <v>125</v>
      </c>
      <c r="Q775" s="833"/>
      <c r="R775" s="833"/>
      <c r="S775" s="833"/>
      <c r="T775" s="833"/>
      <c r="U775" s="833"/>
      <c r="V775" s="833"/>
      <c r="W775" s="833"/>
      <c r="X775" s="833"/>
      <c r="Y775" s="833"/>
      <c r="Z775" s="833"/>
      <c r="AA775" s="833"/>
      <c r="AB775" s="833"/>
    </row>
    <row r="776" spans="2:28" ht="14.25">
      <c r="B776" s="1227"/>
      <c r="C776" s="914"/>
      <c r="D776" s="165"/>
      <c r="E776" s="165"/>
      <c r="F776" s="788">
        <f>SUMPRODUCT(G776:AB776,G$801:AB$801)/1000</f>
        <v>0</v>
      </c>
      <c r="G776" s="833"/>
      <c r="H776" s="833"/>
      <c r="I776" s="833"/>
      <c r="J776" s="833"/>
      <c r="K776" s="833"/>
      <c r="L776" s="833"/>
      <c r="M776" s="833"/>
      <c r="N776" s="833"/>
      <c r="O776" s="833"/>
      <c r="P776" s="833"/>
      <c r="Q776" s="833"/>
      <c r="R776" s="833"/>
      <c r="S776" s="833"/>
      <c r="T776" s="833"/>
      <c r="U776" s="833"/>
      <c r="V776" s="833"/>
      <c r="W776" s="833"/>
      <c r="X776" s="833"/>
      <c r="Y776" s="833"/>
      <c r="Z776" s="833"/>
      <c r="AA776" s="833"/>
      <c r="AB776" s="833"/>
    </row>
    <row r="777" spans="2:28" ht="12.75">
      <c r="B777" s="1227"/>
      <c r="C777" s="206"/>
      <c r="D777" s="164"/>
      <c r="E777" s="164"/>
      <c r="F777" s="788">
        <f>SUMPRODUCT(G777:AB777,G$801:AB$801)/1000</f>
        <v>0</v>
      </c>
      <c r="G777" s="887"/>
      <c r="H777" s="887"/>
      <c r="I777" s="887"/>
      <c r="J777" s="887"/>
      <c r="K777" s="887"/>
      <c r="L777" s="887"/>
      <c r="M777" s="887"/>
      <c r="N777" s="887"/>
      <c r="O777" s="887"/>
      <c r="P777" s="887"/>
      <c r="Q777" s="887"/>
      <c r="R777" s="887"/>
      <c r="S777" s="887"/>
      <c r="T777" s="887"/>
      <c r="U777" s="887"/>
      <c r="V777" s="887"/>
      <c r="W777" s="887"/>
      <c r="X777" s="887"/>
      <c r="Y777" s="887"/>
      <c r="Z777" s="887"/>
      <c r="AA777" s="887"/>
      <c r="AB777" s="887"/>
    </row>
    <row r="778" spans="2:28" ht="12.75">
      <c r="B778" s="1228"/>
      <c r="C778" s="867" t="s">
        <v>815</v>
      </c>
      <c r="D778" s="1204">
        <f>E775*F775+E776*F776+E777*F777</f>
        <v>0</v>
      </c>
      <c r="E778" s="1205"/>
      <c r="F778" s="803">
        <f>F775+F776+F777</f>
        <v>0</v>
      </c>
      <c r="G778" s="920">
        <f aca="true" t="shared" si="141" ref="G778:AB778">SUMPRODUCT(G768:G777,$E$768:$E$777)/1000</f>
        <v>0</v>
      </c>
      <c r="H778" s="920">
        <f t="shared" si="141"/>
        <v>0</v>
      </c>
      <c r="I778" s="920">
        <f t="shared" si="141"/>
        <v>0</v>
      </c>
      <c r="J778" s="920">
        <f t="shared" si="141"/>
        <v>0</v>
      </c>
      <c r="K778" s="920">
        <f t="shared" si="141"/>
        <v>0</v>
      </c>
      <c r="L778" s="920">
        <f t="shared" si="141"/>
        <v>0</v>
      </c>
      <c r="M778" s="920">
        <f t="shared" si="141"/>
        <v>0</v>
      </c>
      <c r="N778" s="920">
        <f t="shared" si="141"/>
        <v>0</v>
      </c>
      <c r="O778" s="920">
        <f t="shared" si="141"/>
        <v>0</v>
      </c>
      <c r="P778" s="920">
        <f t="shared" si="141"/>
        <v>0</v>
      </c>
      <c r="Q778" s="920">
        <f t="shared" si="141"/>
        <v>0</v>
      </c>
      <c r="R778" s="920">
        <f t="shared" si="141"/>
        <v>0</v>
      </c>
      <c r="S778" s="920">
        <f t="shared" si="141"/>
        <v>0</v>
      </c>
      <c r="T778" s="920">
        <f t="shared" si="141"/>
        <v>0</v>
      </c>
      <c r="U778" s="920">
        <f t="shared" si="141"/>
        <v>0</v>
      </c>
      <c r="V778" s="920">
        <f t="shared" si="141"/>
        <v>0</v>
      </c>
      <c r="W778" s="920">
        <f t="shared" si="141"/>
        <v>0</v>
      </c>
      <c r="X778" s="920">
        <f t="shared" si="141"/>
        <v>0</v>
      </c>
      <c r="Y778" s="920">
        <f t="shared" si="141"/>
        <v>0</v>
      </c>
      <c r="Z778" s="920">
        <f t="shared" si="141"/>
        <v>0</v>
      </c>
      <c r="AA778" s="920">
        <f t="shared" si="141"/>
        <v>0</v>
      </c>
      <c r="AB778" s="920">
        <f t="shared" si="141"/>
        <v>0</v>
      </c>
    </row>
    <row r="779" spans="2:28" ht="12.75">
      <c r="B779" s="1206" t="s">
        <v>186</v>
      </c>
      <c r="C779" s="1207"/>
      <c r="D779" s="794"/>
      <c r="E779" s="794"/>
      <c r="F779" s="803">
        <f>SUM(F768:F778)</f>
        <v>0</v>
      </c>
      <c r="G779" s="832"/>
      <c r="H779" s="832"/>
      <c r="I779" s="832"/>
      <c r="J779" s="832"/>
      <c r="K779" s="832"/>
      <c r="L779" s="832"/>
      <c r="M779" s="832"/>
      <c r="N779" s="832"/>
      <c r="O779" s="832"/>
      <c r="P779" s="832"/>
      <c r="Q779" s="832"/>
      <c r="R779" s="832"/>
      <c r="S779" s="832"/>
      <c r="T779" s="832"/>
      <c r="U779" s="832"/>
      <c r="V779" s="832"/>
      <c r="W779" s="832"/>
      <c r="X779" s="832"/>
      <c r="Y779" s="832"/>
      <c r="Z779" s="832"/>
      <c r="AA779" s="832"/>
      <c r="AB779" s="832"/>
    </row>
    <row r="780" spans="2:28" ht="15">
      <c r="B780" s="1208" t="s">
        <v>990</v>
      </c>
      <c r="C780" s="1229" t="s">
        <v>677</v>
      </c>
      <c r="D780" s="1230"/>
      <c r="E780" s="876"/>
      <c r="F780" s="788">
        <f>F774+F778</f>
        <v>0</v>
      </c>
      <c r="G780" s="832"/>
      <c r="H780" s="832"/>
      <c r="I780" s="832"/>
      <c r="J780" s="832"/>
      <c r="K780" s="832"/>
      <c r="L780" s="832"/>
      <c r="M780" s="832"/>
      <c r="N780" s="832"/>
      <c r="O780" s="832"/>
      <c r="P780" s="832"/>
      <c r="Q780" s="832"/>
      <c r="R780" s="832"/>
      <c r="S780" s="832"/>
      <c r="T780" s="832"/>
      <c r="U780" s="832"/>
      <c r="V780" s="832"/>
      <c r="W780" s="832"/>
      <c r="X780" s="832"/>
      <c r="Y780" s="832"/>
      <c r="Z780" s="832"/>
      <c r="AA780" s="832"/>
      <c r="AB780" s="832"/>
    </row>
    <row r="781" spans="2:28" ht="16.5" customHeight="1">
      <c r="B781" s="1209"/>
      <c r="C781" s="915" t="s">
        <v>1009</v>
      </c>
      <c r="D781" s="164">
        <v>40</v>
      </c>
      <c r="E781" s="164"/>
      <c r="F781" s="788">
        <f>SUMPRODUCT(G781:AB781,G$801:AB$801)/1000</f>
        <v>0</v>
      </c>
      <c r="G781" s="833">
        <v>40</v>
      </c>
      <c r="H781" s="833">
        <v>1</v>
      </c>
      <c r="I781" s="833"/>
      <c r="J781" s="833"/>
      <c r="K781" s="833"/>
      <c r="L781" s="833"/>
      <c r="M781" s="833"/>
      <c r="N781" s="833"/>
      <c r="O781" s="833"/>
      <c r="P781" s="833"/>
      <c r="Q781" s="833"/>
      <c r="R781" s="833"/>
      <c r="S781" s="833"/>
      <c r="T781" s="833"/>
      <c r="U781" s="833"/>
      <c r="V781" s="833"/>
      <c r="W781" s="833"/>
      <c r="X781" s="833"/>
      <c r="Y781" s="833"/>
      <c r="Z781" s="833"/>
      <c r="AA781" s="833"/>
      <c r="AB781" s="833"/>
    </row>
    <row r="782" spans="2:28" ht="5.25" customHeight="1" hidden="1">
      <c r="B782" s="1209"/>
      <c r="C782" s="915"/>
      <c r="D782" s="164"/>
      <c r="E782" s="164"/>
      <c r="F782" s="788"/>
      <c r="G782" s="833"/>
      <c r="H782" s="833"/>
      <c r="I782" s="833"/>
      <c r="J782" s="833"/>
      <c r="K782" s="833"/>
      <c r="L782" s="833"/>
      <c r="M782" s="833"/>
      <c r="N782" s="833"/>
      <c r="O782" s="833"/>
      <c r="P782" s="833"/>
      <c r="Q782" s="833"/>
      <c r="R782" s="833"/>
      <c r="S782" s="833"/>
      <c r="T782" s="833"/>
      <c r="U782" s="833"/>
      <c r="V782" s="833"/>
      <c r="W782" s="833"/>
      <c r="X782" s="833"/>
      <c r="Y782" s="833"/>
      <c r="Z782" s="833"/>
      <c r="AA782" s="833"/>
      <c r="AB782" s="833"/>
    </row>
    <row r="783" spans="2:28" ht="28.5" customHeight="1">
      <c r="B783" s="1209"/>
      <c r="C783" s="914" t="s">
        <v>1010</v>
      </c>
      <c r="D783" s="164">
        <v>120</v>
      </c>
      <c r="E783" s="164"/>
      <c r="F783" s="788">
        <f>SUMPRODUCT(G783:AB783,G$801:AB$801)/1000</f>
        <v>0</v>
      </c>
      <c r="G783" s="833">
        <v>12</v>
      </c>
      <c r="H783" s="833">
        <v>1</v>
      </c>
      <c r="I783" s="833"/>
      <c r="J783" s="964">
        <v>70</v>
      </c>
      <c r="K783" s="833">
        <v>20</v>
      </c>
      <c r="L783" s="833">
        <v>20</v>
      </c>
      <c r="M783" s="833">
        <v>6</v>
      </c>
      <c r="N783" s="833"/>
      <c r="O783" s="833"/>
      <c r="P783" s="833"/>
      <c r="Q783" s="833"/>
      <c r="R783" s="833"/>
      <c r="S783" s="833">
        <v>2</v>
      </c>
      <c r="T783" s="833">
        <v>6</v>
      </c>
      <c r="U783" s="833"/>
      <c r="V783" s="833"/>
      <c r="W783" s="833">
        <v>8</v>
      </c>
      <c r="X783" s="833"/>
      <c r="Y783" s="833"/>
      <c r="Z783" s="833"/>
      <c r="AA783" s="833"/>
      <c r="AB783" s="833"/>
    </row>
    <row r="784" spans="2:28" ht="14.25" customHeight="1" hidden="1">
      <c r="B784" s="1209"/>
      <c r="C784" s="914"/>
      <c r="D784" s="164"/>
      <c r="E784" s="164"/>
      <c r="F784" s="788"/>
      <c r="G784" s="833"/>
      <c r="H784" s="833"/>
      <c r="I784" s="833"/>
      <c r="J784" s="833"/>
      <c r="K784" s="833"/>
      <c r="L784" s="833"/>
      <c r="M784" s="833"/>
      <c r="N784" s="833"/>
      <c r="O784" s="833"/>
      <c r="P784" s="833"/>
      <c r="Q784" s="833"/>
      <c r="R784" s="833"/>
      <c r="S784" s="833"/>
      <c r="T784" s="833"/>
      <c r="U784" s="833"/>
      <c r="V784" s="833"/>
      <c r="W784" s="833"/>
      <c r="X784" s="833"/>
      <c r="Y784" s="833"/>
      <c r="Z784" s="833"/>
      <c r="AA784" s="833"/>
      <c r="AB784" s="833"/>
    </row>
    <row r="785" spans="2:28" ht="18" customHeight="1">
      <c r="B785" s="1209"/>
      <c r="C785" s="915" t="s">
        <v>1011</v>
      </c>
      <c r="D785" s="439">
        <v>180</v>
      </c>
      <c r="E785" s="439"/>
      <c r="F785" s="788">
        <f>SUMPRODUCT(G785:AB785,G$801:AB$801)/1000</f>
        <v>0</v>
      </c>
      <c r="G785" s="833"/>
      <c r="H785" s="833">
        <v>1</v>
      </c>
      <c r="I785" s="833">
        <v>6</v>
      </c>
      <c r="J785" s="833"/>
      <c r="K785" s="833"/>
      <c r="L785" s="833"/>
      <c r="M785" s="833"/>
      <c r="N785" s="833"/>
      <c r="O785" s="833"/>
      <c r="P785" s="833"/>
      <c r="Q785" s="833"/>
      <c r="R785" s="833"/>
      <c r="S785" s="833"/>
      <c r="T785" s="833"/>
      <c r="U785" s="833">
        <v>45</v>
      </c>
      <c r="V785" s="833"/>
      <c r="W785" s="833"/>
      <c r="X785" s="833"/>
      <c r="Y785" s="833"/>
      <c r="Z785" s="833"/>
      <c r="AA785" s="833"/>
      <c r="AB785" s="833"/>
    </row>
    <row r="786" spans="2:28" ht="14.25" customHeight="1" hidden="1">
      <c r="B786" s="1209"/>
      <c r="C786" s="915"/>
      <c r="D786" s="439"/>
      <c r="E786" s="439"/>
      <c r="F786" s="788"/>
      <c r="G786" s="833"/>
      <c r="H786" s="833"/>
      <c r="I786" s="833"/>
      <c r="J786" s="833"/>
      <c r="K786" s="833"/>
      <c r="L786" s="833"/>
      <c r="M786" s="833"/>
      <c r="N786" s="833"/>
      <c r="O786" s="833"/>
      <c r="P786" s="833"/>
      <c r="Q786" s="833"/>
      <c r="R786" s="833"/>
      <c r="S786" s="833"/>
      <c r="T786" s="833"/>
      <c r="U786" s="833"/>
      <c r="V786" s="833"/>
      <c r="W786" s="833"/>
      <c r="X786" s="833"/>
      <c r="Y786" s="833"/>
      <c r="Z786" s="833"/>
      <c r="AA786" s="833"/>
      <c r="AB786" s="833"/>
    </row>
    <row r="787" spans="2:28" ht="18" customHeight="1">
      <c r="B787" s="1209"/>
      <c r="C787" s="914" t="s">
        <v>151</v>
      </c>
      <c r="D787" s="164">
        <v>200</v>
      </c>
      <c r="E787" s="164"/>
      <c r="F787" s="788">
        <f>SUMPRODUCT(G787:AB787,G$801:AB$801)/1000</f>
        <v>0</v>
      </c>
      <c r="G787" s="833"/>
      <c r="H787" s="833"/>
      <c r="I787" s="833"/>
      <c r="J787" s="833"/>
      <c r="K787" s="833"/>
      <c r="L787" s="833"/>
      <c r="M787" s="833"/>
      <c r="N787" s="833"/>
      <c r="O787" s="833"/>
      <c r="P787" s="833"/>
      <c r="Q787" s="833">
        <v>2</v>
      </c>
      <c r="R787" s="833">
        <v>15</v>
      </c>
      <c r="S787" s="833"/>
      <c r="T787" s="833"/>
      <c r="U787" s="833"/>
      <c r="V787" s="833"/>
      <c r="W787" s="833"/>
      <c r="X787" s="833"/>
      <c r="Y787" s="833"/>
      <c r="Z787" s="833"/>
      <c r="AA787" s="833"/>
      <c r="AB787" s="833"/>
    </row>
    <row r="788" spans="2:28" ht="14.25" customHeight="1" hidden="1">
      <c r="B788" s="1209"/>
      <c r="C788" s="914"/>
      <c r="D788" s="164"/>
      <c r="E788" s="164"/>
      <c r="F788" s="788"/>
      <c r="G788" s="833"/>
      <c r="H788" s="833"/>
      <c r="I788" s="833"/>
      <c r="J788" s="833"/>
      <c r="K788" s="833"/>
      <c r="L788" s="833"/>
      <c r="M788" s="833"/>
      <c r="N788" s="833"/>
      <c r="O788" s="833"/>
      <c r="P788" s="833"/>
      <c r="Q788" s="833"/>
      <c r="R788" s="833"/>
      <c r="S788" s="833"/>
      <c r="T788" s="833"/>
      <c r="U788" s="833"/>
      <c r="V788" s="833"/>
      <c r="W788" s="833"/>
      <c r="X788" s="833"/>
      <c r="Y788" s="833"/>
      <c r="Z788" s="833"/>
      <c r="AA788" s="833"/>
      <c r="AB788" s="833"/>
    </row>
    <row r="789" spans="2:28" ht="17.25" customHeight="1">
      <c r="B789" s="1209"/>
      <c r="C789" s="915" t="s">
        <v>26</v>
      </c>
      <c r="D789" s="164">
        <v>20</v>
      </c>
      <c r="E789" s="164"/>
      <c r="F789" s="788">
        <f>SUMPRODUCT(G789:AB789,G$801:AB$801)/1000</f>
        <v>0</v>
      </c>
      <c r="G789" s="833"/>
      <c r="H789" s="833"/>
      <c r="I789" s="833"/>
      <c r="J789" s="833"/>
      <c r="K789" s="833"/>
      <c r="L789" s="833"/>
      <c r="M789" s="833"/>
      <c r="N789" s="833">
        <v>20</v>
      </c>
      <c r="O789" s="833"/>
      <c r="P789" s="833"/>
      <c r="Q789" s="833"/>
      <c r="R789" s="833"/>
      <c r="S789" s="833"/>
      <c r="T789" s="833"/>
      <c r="U789" s="833"/>
      <c r="V789" s="833"/>
      <c r="W789" s="833"/>
      <c r="X789" s="833"/>
      <c r="Y789" s="833"/>
      <c r="Z789" s="833"/>
      <c r="AA789" s="833"/>
      <c r="AB789" s="833"/>
    </row>
    <row r="790" spans="2:28" ht="14.25" customHeight="1" hidden="1">
      <c r="B790" s="1209"/>
      <c r="C790" s="915"/>
      <c r="D790" s="164"/>
      <c r="E790" s="164"/>
      <c r="F790" s="788"/>
      <c r="G790" s="833"/>
      <c r="H790" s="833"/>
      <c r="I790" s="833"/>
      <c r="J790" s="833"/>
      <c r="K790" s="833"/>
      <c r="L790" s="833"/>
      <c r="M790" s="833"/>
      <c r="N790" s="833"/>
      <c r="O790" s="833"/>
      <c r="P790" s="833"/>
      <c r="Q790" s="833"/>
      <c r="R790" s="833"/>
      <c r="S790" s="833"/>
      <c r="T790" s="833"/>
      <c r="U790" s="833"/>
      <c r="V790" s="833"/>
      <c r="W790" s="833"/>
      <c r="X790" s="833"/>
      <c r="Y790" s="833"/>
      <c r="Z790" s="833"/>
      <c r="AA790" s="833"/>
      <c r="AB790" s="833"/>
    </row>
    <row r="791" spans="2:28" ht="18" customHeight="1">
      <c r="B791" s="1209"/>
      <c r="C791" s="915" t="s">
        <v>22</v>
      </c>
      <c r="D791" s="164">
        <v>20</v>
      </c>
      <c r="E791" s="164"/>
      <c r="F791" s="788">
        <f>SUMPRODUCT(G791:AB791,G$801:AB$801)/1000</f>
        <v>0</v>
      </c>
      <c r="G791" s="833"/>
      <c r="H791" s="833"/>
      <c r="I791" s="833"/>
      <c r="J791" s="833"/>
      <c r="K791" s="833"/>
      <c r="L791" s="833"/>
      <c r="M791" s="833"/>
      <c r="N791" s="833"/>
      <c r="O791" s="833">
        <v>20</v>
      </c>
      <c r="P791" s="833"/>
      <c r="Q791" s="833"/>
      <c r="R791" s="833"/>
      <c r="S791" s="833"/>
      <c r="T791" s="833"/>
      <c r="U791" s="833"/>
      <c r="V791" s="833"/>
      <c r="W791" s="833"/>
      <c r="X791" s="833"/>
      <c r="Y791" s="833"/>
      <c r="Z791" s="833"/>
      <c r="AA791" s="833"/>
      <c r="AB791" s="833"/>
    </row>
    <row r="792" spans="2:28" ht="22.5" customHeight="1">
      <c r="B792" s="1209"/>
      <c r="C792" s="914" t="s">
        <v>998</v>
      </c>
      <c r="D792" s="164">
        <v>125</v>
      </c>
      <c r="E792" s="164"/>
      <c r="F792" s="788">
        <f>SUMPRODUCT(G792:AB792,G$801:AB$801)/1000</f>
        <v>0</v>
      </c>
      <c r="G792" s="833"/>
      <c r="H792" s="833"/>
      <c r="I792" s="833"/>
      <c r="J792" s="833"/>
      <c r="K792" s="833"/>
      <c r="L792" s="833"/>
      <c r="M792" s="833"/>
      <c r="N792" s="833"/>
      <c r="O792" s="833"/>
      <c r="P792" s="833">
        <v>125</v>
      </c>
      <c r="Q792" s="833"/>
      <c r="R792" s="833"/>
      <c r="S792" s="833"/>
      <c r="T792" s="833"/>
      <c r="U792" s="833"/>
      <c r="V792" s="833"/>
      <c r="W792" s="833"/>
      <c r="X792" s="833"/>
      <c r="Y792" s="833"/>
      <c r="Z792" s="833"/>
      <c r="AA792" s="833"/>
      <c r="AB792" s="833"/>
    </row>
    <row r="793" spans="2:28" ht="14.25">
      <c r="B793" s="1209"/>
      <c r="C793" s="915"/>
      <c r="D793" s="164"/>
      <c r="E793" s="164"/>
      <c r="F793" s="788">
        <f>SUMPRODUCT(G793:AB793,G$801:AB$801)/1000</f>
        <v>0</v>
      </c>
      <c r="G793" s="833"/>
      <c r="H793" s="833"/>
      <c r="I793" s="833"/>
      <c r="J793" s="833"/>
      <c r="K793" s="833"/>
      <c r="L793" s="833"/>
      <c r="M793" s="833"/>
      <c r="N793" s="833"/>
      <c r="O793" s="833"/>
      <c r="P793" s="833"/>
      <c r="Q793" s="833"/>
      <c r="R793" s="833"/>
      <c r="S793" s="833"/>
      <c r="T793" s="833"/>
      <c r="U793" s="833"/>
      <c r="V793" s="833"/>
      <c r="W793" s="833"/>
      <c r="X793" s="833"/>
      <c r="Y793" s="833"/>
      <c r="Z793" s="833"/>
      <c r="AA793" s="833"/>
      <c r="AB793" s="833"/>
    </row>
    <row r="794" spans="2:28" ht="12.75">
      <c r="B794" s="1209"/>
      <c r="C794" s="206"/>
      <c r="D794" s="164"/>
      <c r="E794" s="164"/>
      <c r="F794" s="788"/>
      <c r="G794" s="833"/>
      <c r="H794" s="833"/>
      <c r="I794" s="833"/>
      <c r="J794" s="833"/>
      <c r="K794" s="833"/>
      <c r="L794" s="833"/>
      <c r="M794" s="833"/>
      <c r="N794" s="833"/>
      <c r="O794" s="833"/>
      <c r="P794" s="833"/>
      <c r="Q794" s="833"/>
      <c r="R794" s="833"/>
      <c r="S794" s="833"/>
      <c r="T794" s="833"/>
      <c r="U794" s="833"/>
      <c r="V794" s="833"/>
      <c r="W794" s="833"/>
      <c r="X794" s="833"/>
      <c r="Y794" s="833"/>
      <c r="Z794" s="833"/>
      <c r="AA794" s="833"/>
      <c r="AB794" s="833"/>
    </row>
    <row r="795" spans="2:28" ht="15">
      <c r="B795" s="1209"/>
      <c r="C795" s="893"/>
      <c r="D795" s="1204">
        <f>SUMPRODUCT(E781:E793,F781:F793)</f>
        <v>0</v>
      </c>
      <c r="E795" s="1205"/>
      <c r="F795" s="803">
        <f>F781+F783+F785+F787+F789+F793+F791+F792</f>
        <v>0</v>
      </c>
      <c r="G795" s="833"/>
      <c r="H795" s="833"/>
      <c r="I795" s="833"/>
      <c r="J795" s="833"/>
      <c r="K795" s="833"/>
      <c r="L795" s="833"/>
      <c r="M795" s="833"/>
      <c r="N795" s="833"/>
      <c r="O795" s="833"/>
      <c r="P795" s="833"/>
      <c r="Q795" s="833"/>
      <c r="R795" s="833"/>
      <c r="S795" s="833"/>
      <c r="T795" s="833"/>
      <c r="U795" s="833"/>
      <c r="V795" s="833"/>
      <c r="W795" s="833"/>
      <c r="X795" s="833"/>
      <c r="Y795" s="833"/>
      <c r="Z795" s="833"/>
      <c r="AA795" s="833"/>
      <c r="AB795" s="833"/>
    </row>
    <row r="796" spans="2:28" ht="14.25">
      <c r="B796" s="1209"/>
      <c r="C796" s="914"/>
      <c r="D796" s="164"/>
      <c r="E796" s="164"/>
      <c r="F796" s="788">
        <f>SUMPRODUCT(G796:AB796,G$801:AB$801)/1000</f>
        <v>0</v>
      </c>
      <c r="G796" s="833"/>
      <c r="H796" s="833"/>
      <c r="I796" s="833"/>
      <c r="J796" s="833"/>
      <c r="K796" s="833"/>
      <c r="L796" s="833"/>
      <c r="M796" s="833"/>
      <c r="N796" s="833"/>
      <c r="O796" s="833"/>
      <c r="P796" s="833"/>
      <c r="Q796" s="833"/>
      <c r="R796" s="833"/>
      <c r="S796" s="833"/>
      <c r="T796" s="833"/>
      <c r="U796" s="833"/>
      <c r="V796" s="833"/>
      <c r="W796" s="833"/>
      <c r="X796" s="833"/>
      <c r="Y796" s="833"/>
      <c r="Z796" s="833"/>
      <c r="AA796" s="833"/>
      <c r="AB796" s="833"/>
    </row>
    <row r="797" spans="2:28" ht="14.25">
      <c r="B797" s="1209"/>
      <c r="C797" s="915"/>
      <c r="D797" s="164"/>
      <c r="E797" s="164"/>
      <c r="F797" s="788">
        <f>SUMPRODUCT(G797:AB797,G$801:AB$801)/1000</f>
        <v>0</v>
      </c>
      <c r="G797" s="833"/>
      <c r="H797" s="833"/>
      <c r="I797" s="833"/>
      <c r="J797" s="833"/>
      <c r="K797" s="833"/>
      <c r="L797" s="833"/>
      <c r="M797" s="833"/>
      <c r="N797" s="833"/>
      <c r="O797" s="833"/>
      <c r="P797" s="833"/>
      <c r="Q797" s="833"/>
      <c r="R797" s="833"/>
      <c r="S797" s="833"/>
      <c r="T797" s="833"/>
      <c r="U797" s="833"/>
      <c r="V797" s="833"/>
      <c r="W797" s="833"/>
      <c r="X797" s="833"/>
      <c r="Y797" s="833"/>
      <c r="Z797" s="833"/>
      <c r="AA797" s="833"/>
      <c r="AB797" s="833"/>
    </row>
    <row r="798" spans="2:28" ht="12.75">
      <c r="B798" s="1206" t="s">
        <v>189</v>
      </c>
      <c r="C798" s="1207"/>
      <c r="D798" s="794"/>
      <c r="E798" s="794"/>
      <c r="F798" s="803">
        <f>SUM(F781:F797)</f>
        <v>0</v>
      </c>
      <c r="G798" s="833"/>
      <c r="H798" s="833"/>
      <c r="I798" s="833"/>
      <c r="J798" s="833"/>
      <c r="K798" s="833"/>
      <c r="L798" s="833"/>
      <c r="M798" s="833"/>
      <c r="N798" s="833"/>
      <c r="O798" s="833"/>
      <c r="P798" s="833"/>
      <c r="Q798" s="833"/>
      <c r="R798" s="833"/>
      <c r="S798" s="833"/>
      <c r="T798" s="833"/>
      <c r="U798" s="833"/>
      <c r="V798" s="833"/>
      <c r="W798" s="833"/>
      <c r="X798" s="833"/>
      <c r="Y798" s="833"/>
      <c r="Z798" s="833"/>
      <c r="AA798" s="833"/>
      <c r="AB798" s="833"/>
    </row>
    <row r="799" spans="1:28" ht="18.75" customHeight="1">
      <c r="A799" s="860"/>
      <c r="B799" s="1196" t="s">
        <v>806</v>
      </c>
      <c r="C799" s="1197"/>
      <c r="D799" s="1198">
        <f>E796*F796+E797*F797</f>
        <v>0</v>
      </c>
      <c r="E799" s="1199"/>
      <c r="F799" s="803">
        <f>F796+F797</f>
        <v>0</v>
      </c>
      <c r="G799" s="880">
        <f>SUMPRODUCT(G781:G797,$E$781:$E$797)/1000</f>
        <v>0</v>
      </c>
      <c r="H799" s="880">
        <f aca="true" t="shared" si="142" ref="H799:AB799">SUMPRODUCT(H781:H797,$E$781:$E$797)/1000</f>
        <v>0</v>
      </c>
      <c r="I799" s="880">
        <f t="shared" si="142"/>
        <v>0</v>
      </c>
      <c r="J799" s="880">
        <f t="shared" si="142"/>
        <v>0</v>
      </c>
      <c r="K799" s="880">
        <f t="shared" si="142"/>
        <v>0</v>
      </c>
      <c r="L799" s="880">
        <f t="shared" si="142"/>
        <v>0</v>
      </c>
      <c r="M799" s="880">
        <f t="shared" si="142"/>
        <v>0</v>
      </c>
      <c r="N799" s="880">
        <f t="shared" si="142"/>
        <v>0</v>
      </c>
      <c r="O799" s="880">
        <f t="shared" si="142"/>
        <v>0</v>
      </c>
      <c r="P799" s="880">
        <f t="shared" si="142"/>
        <v>0</v>
      </c>
      <c r="Q799" s="880">
        <f t="shared" si="142"/>
        <v>0</v>
      </c>
      <c r="R799" s="880">
        <f t="shared" si="142"/>
        <v>0</v>
      </c>
      <c r="S799" s="880">
        <f t="shared" si="142"/>
        <v>0</v>
      </c>
      <c r="T799" s="880">
        <f t="shared" si="142"/>
        <v>0</v>
      </c>
      <c r="U799" s="880">
        <f t="shared" si="142"/>
        <v>0</v>
      </c>
      <c r="V799" s="880">
        <f t="shared" si="142"/>
        <v>0</v>
      </c>
      <c r="W799" s="880">
        <f t="shared" si="142"/>
        <v>0</v>
      </c>
      <c r="X799" s="880">
        <f t="shared" si="142"/>
        <v>0</v>
      </c>
      <c r="Y799" s="880">
        <f t="shared" si="142"/>
        <v>0</v>
      </c>
      <c r="Z799" s="880">
        <f t="shared" si="142"/>
        <v>0</v>
      </c>
      <c r="AA799" s="880">
        <f t="shared" si="142"/>
        <v>0</v>
      </c>
      <c r="AB799" s="880">
        <f t="shared" si="142"/>
        <v>0</v>
      </c>
    </row>
    <row r="800" spans="1:28" ht="25.5" customHeight="1">
      <c r="A800" s="860"/>
      <c r="B800" s="1196" t="s">
        <v>807</v>
      </c>
      <c r="C800" s="1197"/>
      <c r="D800" s="852"/>
      <c r="E800" s="852"/>
      <c r="F800" s="803">
        <f>F795+F799</f>
        <v>0</v>
      </c>
      <c r="G800" s="880">
        <f>G799+G778</f>
        <v>0</v>
      </c>
      <c r="H800" s="880">
        <f aca="true" t="shared" si="143" ref="H800:AB800">H799+H778</f>
        <v>0</v>
      </c>
      <c r="I800" s="880">
        <f t="shared" si="143"/>
        <v>0</v>
      </c>
      <c r="J800" s="880">
        <f t="shared" si="143"/>
        <v>0</v>
      </c>
      <c r="K800" s="880">
        <f t="shared" si="143"/>
        <v>0</v>
      </c>
      <c r="L800" s="880">
        <f t="shared" si="143"/>
        <v>0</v>
      </c>
      <c r="M800" s="880">
        <f t="shared" si="143"/>
        <v>0</v>
      </c>
      <c r="N800" s="880">
        <f t="shared" si="143"/>
        <v>0</v>
      </c>
      <c r="O800" s="880">
        <f t="shared" si="143"/>
        <v>0</v>
      </c>
      <c r="P800" s="880">
        <f t="shared" si="143"/>
        <v>0</v>
      </c>
      <c r="Q800" s="880">
        <f t="shared" si="143"/>
        <v>0</v>
      </c>
      <c r="R800" s="880">
        <f t="shared" si="143"/>
        <v>0</v>
      </c>
      <c r="S800" s="880">
        <f t="shared" si="143"/>
        <v>0</v>
      </c>
      <c r="T800" s="880">
        <f t="shared" si="143"/>
        <v>0</v>
      </c>
      <c r="U800" s="880">
        <f t="shared" si="143"/>
        <v>0</v>
      </c>
      <c r="V800" s="880">
        <f t="shared" si="143"/>
        <v>0</v>
      </c>
      <c r="W800" s="880">
        <f t="shared" si="143"/>
        <v>0</v>
      </c>
      <c r="X800" s="880">
        <f t="shared" si="143"/>
        <v>0</v>
      </c>
      <c r="Y800" s="880">
        <f t="shared" si="143"/>
        <v>0</v>
      </c>
      <c r="Z800" s="880">
        <f t="shared" si="143"/>
        <v>0</v>
      </c>
      <c r="AA800" s="880">
        <f t="shared" si="143"/>
        <v>0</v>
      </c>
      <c r="AB800" s="880">
        <f t="shared" si="143"/>
        <v>0</v>
      </c>
    </row>
    <row r="801" spans="1:28" ht="51" customHeight="1">
      <c r="A801" s="860"/>
      <c r="B801" s="1200" t="s">
        <v>267</v>
      </c>
      <c r="C801" s="1201"/>
      <c r="D801" s="852"/>
      <c r="E801" s="852"/>
      <c r="F801" s="855"/>
      <c r="G801" s="856"/>
      <c r="H801" s="856"/>
      <c r="I801" s="856"/>
      <c r="J801" s="856"/>
      <c r="K801" s="856"/>
      <c r="L801" s="856"/>
      <c r="M801" s="856"/>
      <c r="N801" s="856"/>
      <c r="O801" s="856"/>
      <c r="P801" s="856"/>
      <c r="Q801" s="856"/>
      <c r="R801" s="856"/>
      <c r="S801" s="856"/>
      <c r="T801" s="856"/>
      <c r="U801" s="856"/>
      <c r="V801" s="856"/>
      <c r="W801" s="856"/>
      <c r="X801" s="856"/>
      <c r="Y801" s="856"/>
      <c r="Z801" s="856"/>
      <c r="AA801" s="856"/>
      <c r="AB801" s="856"/>
    </row>
    <row r="802" spans="1:28" ht="62.25" customHeight="1">
      <c r="A802" s="860"/>
      <c r="B802" s="1200" t="s">
        <v>808</v>
      </c>
      <c r="C802" s="1201"/>
      <c r="D802" s="852"/>
      <c r="E802" s="852"/>
      <c r="F802" s="883">
        <f>SUM(G802:AB802)</f>
        <v>0</v>
      </c>
      <c r="G802" s="883">
        <f>G800*G801</f>
        <v>0</v>
      </c>
      <c r="H802" s="883">
        <f aca="true" t="shared" si="144" ref="H802:AB802">H800*H801</f>
        <v>0</v>
      </c>
      <c r="I802" s="883">
        <f t="shared" si="144"/>
        <v>0</v>
      </c>
      <c r="J802" s="883">
        <f>J800*J801</f>
        <v>0</v>
      </c>
      <c r="K802" s="883">
        <f t="shared" si="144"/>
        <v>0</v>
      </c>
      <c r="L802" s="883">
        <f t="shared" si="144"/>
        <v>0</v>
      </c>
      <c r="M802" s="883">
        <f>M800*M801</f>
        <v>0</v>
      </c>
      <c r="N802" s="883">
        <f t="shared" si="144"/>
        <v>0</v>
      </c>
      <c r="O802" s="883">
        <f t="shared" si="144"/>
        <v>0</v>
      </c>
      <c r="P802" s="883">
        <f t="shared" si="144"/>
        <v>0</v>
      </c>
      <c r="Q802" s="883">
        <f t="shared" si="144"/>
        <v>0</v>
      </c>
      <c r="R802" s="883">
        <f t="shared" si="144"/>
        <v>0</v>
      </c>
      <c r="S802" s="883">
        <f t="shared" si="144"/>
        <v>0</v>
      </c>
      <c r="T802" s="883">
        <f t="shared" si="144"/>
        <v>0</v>
      </c>
      <c r="U802" s="883">
        <f t="shared" si="144"/>
        <v>0</v>
      </c>
      <c r="V802" s="883">
        <f t="shared" si="144"/>
        <v>0</v>
      </c>
      <c r="W802" s="883">
        <f t="shared" si="144"/>
        <v>0</v>
      </c>
      <c r="X802" s="883">
        <f t="shared" si="144"/>
        <v>0</v>
      </c>
      <c r="Y802" s="883">
        <f t="shared" si="144"/>
        <v>0</v>
      </c>
      <c r="Z802" s="883"/>
      <c r="AA802" s="883"/>
      <c r="AB802" s="883">
        <f t="shared" si="144"/>
        <v>0</v>
      </c>
    </row>
    <row r="803" spans="2:28" ht="15">
      <c r="B803" s="1202"/>
      <c r="C803" s="1203"/>
      <c r="D803" s="1203"/>
      <c r="E803" s="1203"/>
      <c r="F803" s="1203"/>
      <c r="G803" s="1203"/>
      <c r="H803" s="1203"/>
      <c r="I803" s="1203"/>
      <c r="J803" s="1203"/>
      <c r="K803" s="1203"/>
      <c r="L803" s="1203"/>
      <c r="M803" s="1203"/>
      <c r="N803" s="1203"/>
      <c r="O803" s="1203"/>
      <c r="P803" s="1203"/>
      <c r="Q803" s="1203"/>
      <c r="R803" s="1203"/>
      <c r="S803" s="1203"/>
      <c r="T803" s="1203"/>
      <c r="U803" s="1203"/>
      <c r="V803" s="1203"/>
      <c r="W803" s="1203"/>
      <c r="X803" s="1203"/>
      <c r="Y803" s="1203"/>
      <c r="Z803" s="1203"/>
      <c r="AA803" s="1203"/>
      <c r="AB803" s="1203"/>
    </row>
    <row r="804" spans="2:28" ht="12.75">
      <c r="B804" s="868"/>
      <c r="C804" s="451"/>
      <c r="D804" s="869"/>
      <c r="E804" s="869"/>
      <c r="F804" s="870"/>
      <c r="G804" s="868"/>
      <c r="H804" s="868"/>
      <c r="I804" s="868"/>
      <c r="J804" s="868"/>
      <c r="K804" s="868"/>
      <c r="L804" s="868"/>
      <c r="M804" s="868"/>
      <c r="N804" s="868"/>
      <c r="O804" s="868"/>
      <c r="P804" s="868"/>
      <c r="Q804" s="868"/>
      <c r="R804" s="868"/>
      <c r="S804" s="868"/>
      <c r="T804" s="868"/>
      <c r="U804" s="868"/>
      <c r="V804" s="868"/>
      <c r="W804" s="868"/>
      <c r="X804" s="868"/>
      <c r="Y804" s="868"/>
      <c r="Z804" s="868"/>
      <c r="AA804" s="868"/>
      <c r="AB804" s="868"/>
    </row>
    <row r="805" spans="2:28" ht="12.75">
      <c r="B805" s="868"/>
      <c r="C805" s="451"/>
      <c r="D805" s="869"/>
      <c r="E805" s="869"/>
      <c r="F805" s="870"/>
      <c r="G805" s="868"/>
      <c r="H805" s="868"/>
      <c r="I805" s="868"/>
      <c r="J805" s="868"/>
      <c r="K805" s="868"/>
      <c r="L805" s="868"/>
      <c r="M805" s="868"/>
      <c r="N805" s="868"/>
      <c r="O805" s="868"/>
      <c r="P805" s="868"/>
      <c r="Q805" s="868"/>
      <c r="R805" s="868"/>
      <c r="S805" s="868"/>
      <c r="T805" s="868"/>
      <c r="U805" s="868"/>
      <c r="V805" s="868"/>
      <c r="W805" s="868"/>
      <c r="X805" s="868"/>
      <c r="Y805" s="868"/>
      <c r="Z805" s="868"/>
      <c r="AA805" s="868"/>
      <c r="AB805" s="868"/>
    </row>
    <row r="817" spans="3:6" ht="12.75">
      <c r="C817" s="858"/>
      <c r="D817" s="858"/>
      <c r="E817" s="858"/>
      <c r="F817" s="858"/>
    </row>
    <row r="818" spans="3:6" ht="12.75">
      <c r="C818" s="858"/>
      <c r="D818" s="858"/>
      <c r="E818" s="858"/>
      <c r="F818" s="858"/>
    </row>
    <row r="819" spans="3:6" ht="12.75">
      <c r="C819" s="858"/>
      <c r="D819" s="858"/>
      <c r="E819" s="858"/>
      <c r="F819" s="858"/>
    </row>
    <row r="820" spans="3:6" ht="12.75">
      <c r="C820" s="858"/>
      <c r="D820" s="858"/>
      <c r="E820" s="858"/>
      <c r="F820" s="858"/>
    </row>
    <row r="821" spans="3:6" ht="12.75">
      <c r="C821" s="858"/>
      <c r="D821" s="858"/>
      <c r="E821" s="858"/>
      <c r="F821" s="858"/>
    </row>
    <row r="822" spans="3:6" ht="12.75">
      <c r="C822" s="858"/>
      <c r="D822" s="858"/>
      <c r="E822" s="858"/>
      <c r="F822" s="858"/>
    </row>
    <row r="823" spans="3:6" ht="12.75">
      <c r="C823" s="858"/>
      <c r="D823" s="858"/>
      <c r="E823" s="858"/>
      <c r="F823" s="858"/>
    </row>
    <row r="824" spans="3:6" ht="12.75">
      <c r="C824" s="858"/>
      <c r="D824" s="858"/>
      <c r="E824" s="858"/>
      <c r="F824" s="858"/>
    </row>
    <row r="825" spans="3:6" ht="12.75">
      <c r="C825" s="858"/>
      <c r="D825" s="858"/>
      <c r="E825" s="858"/>
      <c r="F825" s="858"/>
    </row>
    <row r="826" spans="3:6" ht="12.75">
      <c r="C826" s="858"/>
      <c r="D826" s="858"/>
      <c r="E826" s="858"/>
      <c r="F826" s="858"/>
    </row>
    <row r="828" spans="3:6" ht="12.75">
      <c r="C828" s="858"/>
      <c r="D828" s="858"/>
      <c r="E828" s="858"/>
      <c r="F828" s="858"/>
    </row>
    <row r="829" spans="3:6" ht="12.75">
      <c r="C829" s="858"/>
      <c r="D829" s="858"/>
      <c r="E829" s="858"/>
      <c r="F829" s="858"/>
    </row>
    <row r="830" spans="3:6" ht="12.75">
      <c r="C830" s="858"/>
      <c r="D830" s="858"/>
      <c r="E830" s="858"/>
      <c r="F830" s="858"/>
    </row>
    <row r="831" spans="3:6" ht="12.75">
      <c r="C831" s="858"/>
      <c r="D831" s="858"/>
      <c r="E831" s="858"/>
      <c r="F831" s="858"/>
    </row>
    <row r="832" spans="3:6" ht="12.75">
      <c r="C832" s="858"/>
      <c r="D832" s="858"/>
      <c r="E832" s="858"/>
      <c r="F832" s="858"/>
    </row>
    <row r="834" spans="3:6" ht="12.75">
      <c r="C834" s="858"/>
      <c r="D834" s="858"/>
      <c r="E834" s="858"/>
      <c r="F834" s="858"/>
    </row>
  </sheetData>
  <sheetProtection/>
  <mergeCells count="434">
    <mergeCell ref="B40:AB40"/>
    <mergeCell ref="F322:F323"/>
    <mergeCell ref="D311:E311"/>
    <mergeCell ref="D332:E332"/>
    <mergeCell ref="D293:E293"/>
    <mergeCell ref="B320:AB320"/>
    <mergeCell ref="B321:AB321"/>
    <mergeCell ref="G322:AB322"/>
    <mergeCell ref="B318:C318"/>
    <mergeCell ref="B319:AB319"/>
    <mergeCell ref="E322:E323"/>
    <mergeCell ref="B322:C323"/>
    <mergeCell ref="D322:D323"/>
    <mergeCell ref="D214:E214"/>
    <mergeCell ref="B363:AB363"/>
    <mergeCell ref="B360:C360"/>
    <mergeCell ref="D336:E336"/>
    <mergeCell ref="D354:E354"/>
    <mergeCell ref="C338:D338"/>
    <mergeCell ref="B315:C315"/>
    <mergeCell ref="B316:C316"/>
    <mergeCell ref="B324:B336"/>
    <mergeCell ref="C324:D324"/>
    <mergeCell ref="B337:C337"/>
    <mergeCell ref="B357:C357"/>
    <mergeCell ref="B338:B356"/>
    <mergeCell ref="B317:C317"/>
    <mergeCell ref="B358:C358"/>
    <mergeCell ref="B359:C359"/>
    <mergeCell ref="E765:E766"/>
    <mergeCell ref="B765:C766"/>
    <mergeCell ref="D765:D766"/>
    <mergeCell ref="B361:C361"/>
    <mergeCell ref="B362:AB362"/>
    <mergeCell ref="G765:AB765"/>
    <mergeCell ref="B764:AB764"/>
    <mergeCell ref="F765:F766"/>
    <mergeCell ref="D315:E315"/>
    <mergeCell ref="B298:B313"/>
    <mergeCell ref="C298:D298"/>
    <mergeCell ref="B297:C297"/>
    <mergeCell ref="B314:C314"/>
    <mergeCell ref="B285:C286"/>
    <mergeCell ref="D285:D286"/>
    <mergeCell ref="D297:E297"/>
    <mergeCell ref="D278:E278"/>
    <mergeCell ref="B281:C281"/>
    <mergeCell ref="C287:D287"/>
    <mergeCell ref="B296:C296"/>
    <mergeCell ref="B282:AB282"/>
    <mergeCell ref="B283:AB283"/>
    <mergeCell ref="G285:AB285"/>
    <mergeCell ref="E285:E286"/>
    <mergeCell ref="B287:B295"/>
    <mergeCell ref="B239:C239"/>
    <mergeCell ref="B240:AB240"/>
    <mergeCell ref="D257:E257"/>
    <mergeCell ref="E243:E244"/>
    <mergeCell ref="B243:C244"/>
    <mergeCell ref="F285:F286"/>
    <mergeCell ref="B242:AB242"/>
    <mergeCell ref="B256:C256"/>
    <mergeCell ref="D243:D244"/>
    <mergeCell ref="F243:F244"/>
    <mergeCell ref="G243:AB243"/>
    <mergeCell ref="B241:AB241"/>
    <mergeCell ref="B238:C238"/>
    <mergeCell ref="B284:AB284"/>
    <mergeCell ref="B277:C277"/>
    <mergeCell ref="B278:C278"/>
    <mergeCell ref="B279:C279"/>
    <mergeCell ref="B280:C280"/>
    <mergeCell ref="B258:B276"/>
    <mergeCell ref="C258:D258"/>
    <mergeCell ref="D231:E231"/>
    <mergeCell ref="D236:E236"/>
    <mergeCell ref="G206:AB206"/>
    <mergeCell ref="E206:E207"/>
    <mergeCell ref="B208:B217"/>
    <mergeCell ref="C208:D208"/>
    <mergeCell ref="B206:C207"/>
    <mergeCell ref="D206:D207"/>
    <mergeCell ref="F206:F207"/>
    <mergeCell ref="C220:D220"/>
    <mergeCell ref="C245:D245"/>
    <mergeCell ref="D253:E253"/>
    <mergeCell ref="D274:E274"/>
    <mergeCell ref="B257:C257"/>
    <mergeCell ref="B245:B255"/>
    <mergeCell ref="C179:D179"/>
    <mergeCell ref="B198:C198"/>
    <mergeCell ref="B218:C218"/>
    <mergeCell ref="B236:C236"/>
    <mergeCell ref="B220:B234"/>
    <mergeCell ref="B178:C178"/>
    <mergeCell ref="B199:C199"/>
    <mergeCell ref="B201:C201"/>
    <mergeCell ref="D195:E195"/>
    <mergeCell ref="B237:C237"/>
    <mergeCell ref="B235:C235"/>
    <mergeCell ref="B219:C219"/>
    <mergeCell ref="B205:AB205"/>
    <mergeCell ref="B204:AB204"/>
    <mergeCell ref="D219:E219"/>
    <mergeCell ref="D174:E174"/>
    <mergeCell ref="B202:C202"/>
    <mergeCell ref="B203:AB203"/>
    <mergeCell ref="D199:E199"/>
    <mergeCell ref="D178:E178"/>
    <mergeCell ref="D164:D165"/>
    <mergeCell ref="B164:C165"/>
    <mergeCell ref="G164:AB164"/>
    <mergeCell ref="B166:B176"/>
    <mergeCell ref="B200:C200"/>
    <mergeCell ref="B179:B197"/>
    <mergeCell ref="B157:C157"/>
    <mergeCell ref="B177:C177"/>
    <mergeCell ref="B160:C160"/>
    <mergeCell ref="E164:E165"/>
    <mergeCell ref="C162:AB162"/>
    <mergeCell ref="F164:F165"/>
    <mergeCell ref="C166:D166"/>
    <mergeCell ref="B161:AB161"/>
    <mergeCell ref="B163:AB163"/>
    <mergeCell ref="D157:E157"/>
    <mergeCell ref="B156:C156"/>
    <mergeCell ref="D135:E135"/>
    <mergeCell ref="D153:E153"/>
    <mergeCell ref="D139:E139"/>
    <mergeCell ref="B128:B137"/>
    <mergeCell ref="B140:B155"/>
    <mergeCell ref="C140:D140"/>
    <mergeCell ref="B122:C122"/>
    <mergeCell ref="B123:C123"/>
    <mergeCell ref="B124:AB124"/>
    <mergeCell ref="B125:AB125"/>
    <mergeCell ref="G126:AB126"/>
    <mergeCell ref="E126:E127"/>
    <mergeCell ref="B126:C127"/>
    <mergeCell ref="D126:D127"/>
    <mergeCell ref="F126:F127"/>
    <mergeCell ref="B159:C159"/>
    <mergeCell ref="B158:C158"/>
    <mergeCell ref="B121:C121"/>
    <mergeCell ref="B120:C120"/>
    <mergeCell ref="D115:E115"/>
    <mergeCell ref="B119:C119"/>
    <mergeCell ref="D119:E119"/>
    <mergeCell ref="B139:C139"/>
    <mergeCell ref="C128:D128"/>
    <mergeCell ref="B138:C138"/>
    <mergeCell ref="B99:C99"/>
    <mergeCell ref="B100:C100"/>
    <mergeCell ref="B101:B118"/>
    <mergeCell ref="B87:C88"/>
    <mergeCell ref="D87:D88"/>
    <mergeCell ref="F87:F88"/>
    <mergeCell ref="C101:D101"/>
    <mergeCell ref="D99:E99"/>
    <mergeCell ref="B83:C83"/>
    <mergeCell ref="E87:E88"/>
    <mergeCell ref="G87:AB87"/>
    <mergeCell ref="B82:C82"/>
    <mergeCell ref="B89:B98"/>
    <mergeCell ref="C89:D89"/>
    <mergeCell ref="D96:E96"/>
    <mergeCell ref="B84:AB84"/>
    <mergeCell ref="B85:AB85"/>
    <mergeCell ref="B86:AB86"/>
    <mergeCell ref="B58:C58"/>
    <mergeCell ref="B80:C80"/>
    <mergeCell ref="D78:E78"/>
    <mergeCell ref="B81:C81"/>
    <mergeCell ref="B59:B77"/>
    <mergeCell ref="B78:C78"/>
    <mergeCell ref="D74:E74"/>
    <mergeCell ref="B79:C79"/>
    <mergeCell ref="B41:AB41"/>
    <mergeCell ref="B42:AB42"/>
    <mergeCell ref="B45:B56"/>
    <mergeCell ref="C45:D45"/>
    <mergeCell ref="F43:F44"/>
    <mergeCell ref="E43:E44"/>
    <mergeCell ref="G43:AB43"/>
    <mergeCell ref="B57:C57"/>
    <mergeCell ref="D57:E57"/>
    <mergeCell ref="D34:E34"/>
    <mergeCell ref="B34:C34"/>
    <mergeCell ref="D53:E53"/>
    <mergeCell ref="B43:C44"/>
    <mergeCell ref="D43:D44"/>
    <mergeCell ref="B36:C36"/>
    <mergeCell ref="B37:C37"/>
    <mergeCell ref="B38:AB38"/>
    <mergeCell ref="B2:AB2"/>
    <mergeCell ref="B3:C4"/>
    <mergeCell ref="D3:D4"/>
    <mergeCell ref="F3:F4"/>
    <mergeCell ref="G3:AB3"/>
    <mergeCell ref="E3:E4"/>
    <mergeCell ref="B35:C35"/>
    <mergeCell ref="B5:B14"/>
    <mergeCell ref="C5:D5"/>
    <mergeCell ref="D16:E16"/>
    <mergeCell ref="D31:E31"/>
    <mergeCell ref="D12:E12"/>
    <mergeCell ref="B15:C15"/>
    <mergeCell ref="B16:B33"/>
    <mergeCell ref="D15:E15"/>
    <mergeCell ref="B364:AB364"/>
    <mergeCell ref="B365:C366"/>
    <mergeCell ref="D365:D366"/>
    <mergeCell ref="E365:E366"/>
    <mergeCell ref="F365:F366"/>
    <mergeCell ref="G365:AB365"/>
    <mergeCell ref="B367:B378"/>
    <mergeCell ref="C367:D367"/>
    <mergeCell ref="D374:E374"/>
    <mergeCell ref="D378:E378"/>
    <mergeCell ref="B379:C379"/>
    <mergeCell ref="B380:B397"/>
    <mergeCell ref="C380:D380"/>
    <mergeCell ref="D395:E395"/>
    <mergeCell ref="B403:AB403"/>
    <mergeCell ref="D698:E698"/>
    <mergeCell ref="B699:C699"/>
    <mergeCell ref="B700:B717"/>
    <mergeCell ref="B398:C398"/>
    <mergeCell ref="B399:C399"/>
    <mergeCell ref="D399:E399"/>
    <mergeCell ref="B400:C400"/>
    <mergeCell ref="B401:C401"/>
    <mergeCell ref="B402:C402"/>
    <mergeCell ref="B767:B778"/>
    <mergeCell ref="C767:D767"/>
    <mergeCell ref="D774:E774"/>
    <mergeCell ref="D778:E778"/>
    <mergeCell ref="B779:C779"/>
    <mergeCell ref="B780:B797"/>
    <mergeCell ref="C780:D780"/>
    <mergeCell ref="D795:E795"/>
    <mergeCell ref="B798:C798"/>
    <mergeCell ref="B799:C799"/>
    <mergeCell ref="D799:E799"/>
    <mergeCell ref="B800:C800"/>
    <mergeCell ref="B801:C801"/>
    <mergeCell ref="B802:C802"/>
    <mergeCell ref="B803:AB803"/>
    <mergeCell ref="B684:AB684"/>
    <mergeCell ref="B685:C686"/>
    <mergeCell ref="D685:D686"/>
    <mergeCell ref="E685:E686"/>
    <mergeCell ref="F685:F686"/>
    <mergeCell ref="G685:AB685"/>
    <mergeCell ref="B687:B698"/>
    <mergeCell ref="C687:D687"/>
    <mergeCell ref="D694:E694"/>
    <mergeCell ref="C700:D700"/>
    <mergeCell ref="D715:E715"/>
    <mergeCell ref="B718:C718"/>
    <mergeCell ref="B719:C719"/>
    <mergeCell ref="D719:E719"/>
    <mergeCell ref="B720:C720"/>
    <mergeCell ref="B721:C721"/>
    <mergeCell ref="B722:C722"/>
    <mergeCell ref="B723:AB723"/>
    <mergeCell ref="B604:AB604"/>
    <mergeCell ref="B605:C606"/>
    <mergeCell ref="D605:D606"/>
    <mergeCell ref="E605:E606"/>
    <mergeCell ref="F605:F606"/>
    <mergeCell ref="G605:AB605"/>
    <mergeCell ref="B607:B618"/>
    <mergeCell ref="C607:D607"/>
    <mergeCell ref="D614:E614"/>
    <mergeCell ref="D618:E618"/>
    <mergeCell ref="B619:C619"/>
    <mergeCell ref="B620:B637"/>
    <mergeCell ref="C620:D620"/>
    <mergeCell ref="D635:E635"/>
    <mergeCell ref="B638:C638"/>
    <mergeCell ref="B639:C639"/>
    <mergeCell ref="D639:E639"/>
    <mergeCell ref="B640:C640"/>
    <mergeCell ref="B641:C641"/>
    <mergeCell ref="B642:C642"/>
    <mergeCell ref="B643:AB643"/>
    <mergeCell ref="B644:AB644"/>
    <mergeCell ref="B645:C646"/>
    <mergeCell ref="D645:D646"/>
    <mergeCell ref="E645:E646"/>
    <mergeCell ref="F645:F646"/>
    <mergeCell ref="G645:AB645"/>
    <mergeCell ref="B647:B658"/>
    <mergeCell ref="C647:D647"/>
    <mergeCell ref="D654:E654"/>
    <mergeCell ref="D658:E658"/>
    <mergeCell ref="B659:C659"/>
    <mergeCell ref="B660:B677"/>
    <mergeCell ref="C660:D660"/>
    <mergeCell ref="D675:E675"/>
    <mergeCell ref="B683:AB683"/>
    <mergeCell ref="B678:C678"/>
    <mergeCell ref="B679:C679"/>
    <mergeCell ref="D679:E679"/>
    <mergeCell ref="B680:C680"/>
    <mergeCell ref="B681:C681"/>
    <mergeCell ref="B682:C682"/>
    <mergeCell ref="B564:AB564"/>
    <mergeCell ref="B565:C566"/>
    <mergeCell ref="D565:D566"/>
    <mergeCell ref="E565:E566"/>
    <mergeCell ref="F565:F566"/>
    <mergeCell ref="G565:AB565"/>
    <mergeCell ref="D578:E578"/>
    <mergeCell ref="B579:C579"/>
    <mergeCell ref="B580:B597"/>
    <mergeCell ref="C580:D580"/>
    <mergeCell ref="D595:E595"/>
    <mergeCell ref="B598:C598"/>
    <mergeCell ref="B567:B578"/>
    <mergeCell ref="C567:D567"/>
    <mergeCell ref="D574:E574"/>
    <mergeCell ref="B599:C599"/>
    <mergeCell ref="D599:E599"/>
    <mergeCell ref="B600:C600"/>
    <mergeCell ref="B601:C601"/>
    <mergeCell ref="B602:C602"/>
    <mergeCell ref="B603:AB603"/>
    <mergeCell ref="B404:AB404"/>
    <mergeCell ref="B405:C406"/>
    <mergeCell ref="D405:D406"/>
    <mergeCell ref="E405:E406"/>
    <mergeCell ref="F405:F406"/>
    <mergeCell ref="G405:AB405"/>
    <mergeCell ref="B407:B418"/>
    <mergeCell ref="C407:D407"/>
    <mergeCell ref="D414:E414"/>
    <mergeCell ref="D418:E418"/>
    <mergeCell ref="B419:C419"/>
    <mergeCell ref="B420:B437"/>
    <mergeCell ref="C420:D420"/>
    <mergeCell ref="D435:E435"/>
    <mergeCell ref="B443:AB443"/>
    <mergeCell ref="B438:C438"/>
    <mergeCell ref="B439:C439"/>
    <mergeCell ref="D439:E439"/>
    <mergeCell ref="B440:C440"/>
    <mergeCell ref="B441:C441"/>
    <mergeCell ref="B442:C442"/>
    <mergeCell ref="B763:AB763"/>
    <mergeCell ref="B762:C762"/>
    <mergeCell ref="B761:C761"/>
    <mergeCell ref="B760:C760"/>
    <mergeCell ref="D759:E759"/>
    <mergeCell ref="B759:C759"/>
    <mergeCell ref="B758:C758"/>
    <mergeCell ref="D755:E755"/>
    <mergeCell ref="C740:D740"/>
    <mergeCell ref="B740:B757"/>
    <mergeCell ref="B739:C739"/>
    <mergeCell ref="D738:E738"/>
    <mergeCell ref="D734:E734"/>
    <mergeCell ref="C727:D727"/>
    <mergeCell ref="B727:B738"/>
    <mergeCell ref="G725:AB725"/>
    <mergeCell ref="F725:F726"/>
    <mergeCell ref="E725:E726"/>
    <mergeCell ref="D725:D726"/>
    <mergeCell ref="B725:C726"/>
    <mergeCell ref="B724:AB724"/>
    <mergeCell ref="B524:AB524"/>
    <mergeCell ref="B525:C526"/>
    <mergeCell ref="D525:D526"/>
    <mergeCell ref="E525:E526"/>
    <mergeCell ref="F525:F526"/>
    <mergeCell ref="G525:AB525"/>
    <mergeCell ref="B527:B538"/>
    <mergeCell ref="C527:D527"/>
    <mergeCell ref="D534:E534"/>
    <mergeCell ref="D538:E538"/>
    <mergeCell ref="B539:C539"/>
    <mergeCell ref="B540:B557"/>
    <mergeCell ref="C540:D540"/>
    <mergeCell ref="D555:E555"/>
    <mergeCell ref="B558:C558"/>
    <mergeCell ref="B559:C559"/>
    <mergeCell ref="D559:E559"/>
    <mergeCell ref="B560:C560"/>
    <mergeCell ref="B561:C561"/>
    <mergeCell ref="B562:C562"/>
    <mergeCell ref="B563:AB563"/>
    <mergeCell ref="B484:AB484"/>
    <mergeCell ref="B485:C486"/>
    <mergeCell ref="D485:D486"/>
    <mergeCell ref="E485:E486"/>
    <mergeCell ref="F485:F486"/>
    <mergeCell ref="G485:AB485"/>
    <mergeCell ref="B487:B498"/>
    <mergeCell ref="C487:D487"/>
    <mergeCell ref="D494:E494"/>
    <mergeCell ref="D498:E498"/>
    <mergeCell ref="B499:C499"/>
    <mergeCell ref="B500:B517"/>
    <mergeCell ref="C500:D500"/>
    <mergeCell ref="D515:E515"/>
    <mergeCell ref="B518:C518"/>
    <mergeCell ref="B519:C519"/>
    <mergeCell ref="D519:E519"/>
    <mergeCell ref="B520:C520"/>
    <mergeCell ref="B521:C521"/>
    <mergeCell ref="B522:C522"/>
    <mergeCell ref="B523:AB523"/>
    <mergeCell ref="B444:AB444"/>
    <mergeCell ref="B445:C446"/>
    <mergeCell ref="D445:D446"/>
    <mergeCell ref="E445:E446"/>
    <mergeCell ref="F445:F446"/>
    <mergeCell ref="G445:AB445"/>
    <mergeCell ref="B447:B458"/>
    <mergeCell ref="C447:D447"/>
    <mergeCell ref="D454:E454"/>
    <mergeCell ref="D458:E458"/>
    <mergeCell ref="B459:C459"/>
    <mergeCell ref="B460:B477"/>
    <mergeCell ref="C460:D460"/>
    <mergeCell ref="D475:E475"/>
    <mergeCell ref="B478:C478"/>
    <mergeCell ref="B479:C479"/>
    <mergeCell ref="D479:E479"/>
    <mergeCell ref="B480:C480"/>
    <mergeCell ref="B481:C481"/>
    <mergeCell ref="B482:C482"/>
    <mergeCell ref="B483:AB483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59" r:id="rId1"/>
  <rowBreaks count="20" manualBreakCount="20">
    <brk id="39" max="28" man="1"/>
    <brk id="40" max="255" man="1"/>
    <brk id="85" max="255" man="1"/>
    <brk id="124" max="255" man="1"/>
    <brk id="162" max="255" man="1"/>
    <brk id="203" max="255" man="1"/>
    <brk id="241" max="255" man="1"/>
    <brk id="282" max="255" man="1"/>
    <brk id="319" max="255" man="1"/>
    <brk id="363" max="28" man="1"/>
    <brk id="403" max="28" man="1"/>
    <brk id="443" max="28" man="1"/>
    <brk id="483" max="28" man="1"/>
    <brk id="523" max="28" man="1"/>
    <brk id="563" max="28" man="1"/>
    <brk id="603" max="28" man="1"/>
    <brk id="643" max="28" man="1"/>
    <brk id="683" max="28" man="1"/>
    <brk id="723" max="28" man="1"/>
    <brk id="763" max="28" man="1"/>
  </rowBreaks>
  <ignoredErrors>
    <ignoredError sqref="F7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6.28125" style="77" customWidth="1"/>
  </cols>
  <sheetData>
    <row r="1" spans="1:10" ht="12.75">
      <c r="A1" s="79">
        <v>1</v>
      </c>
      <c r="B1" s="79">
        <v>2</v>
      </c>
      <c r="C1" s="79">
        <v>3</v>
      </c>
      <c r="D1" s="79">
        <v>4</v>
      </c>
      <c r="E1" s="79">
        <v>5</v>
      </c>
      <c r="F1" s="79">
        <v>6</v>
      </c>
      <c r="G1" s="79">
        <v>7</v>
      </c>
      <c r="H1" s="79">
        <v>8</v>
      </c>
      <c r="I1" s="79">
        <v>9</v>
      </c>
      <c r="J1" s="79">
        <v>10</v>
      </c>
    </row>
    <row r="2" ht="12.75">
      <c r="A2" s="78" t="e">
        <f>#REF!</f>
        <v>#REF!</v>
      </c>
    </row>
    <row r="3" ht="87.75" customHeight="1">
      <c r="A3" s="78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7"/>
  <sheetViews>
    <sheetView zoomScalePageLayoutView="0" workbookViewId="0" topLeftCell="A1">
      <selection activeCell="A112" sqref="A112:A117"/>
    </sheetView>
  </sheetViews>
  <sheetFormatPr defaultColWidth="9.140625" defaultRowHeight="12.75" outlineLevelCol="1"/>
  <cols>
    <col min="1" max="1" width="29.421875" style="153" customWidth="1"/>
    <col min="2" max="2" width="5.8515625" style="22" hidden="1" customWidth="1" outlineLevel="1"/>
    <col min="3" max="3" width="6.57421875" style="21" hidden="1" customWidth="1" outlineLevel="1"/>
    <col min="4" max="4" width="6.8515625" style="114" customWidth="1" collapsed="1"/>
    <col min="5" max="5" width="9.140625" style="115" customWidth="1"/>
    <col min="6" max="16384" width="9.140625" style="20" customWidth="1"/>
  </cols>
  <sheetData>
    <row r="1" spans="1:3" ht="27" customHeight="1">
      <c r="A1" s="983" t="s">
        <v>122</v>
      </c>
      <c r="B1" s="983"/>
      <c r="C1" s="983"/>
    </row>
    <row r="2" spans="1:3" ht="27" customHeight="1">
      <c r="A2" s="94" t="s">
        <v>123</v>
      </c>
      <c r="B2" s="94"/>
      <c r="C2" s="98"/>
    </row>
    <row r="3" spans="1:5" s="5" customFormat="1" ht="41.25" customHeight="1">
      <c r="A3" s="984" t="s">
        <v>31</v>
      </c>
      <c r="B3" s="984"/>
      <c r="C3" s="984"/>
      <c r="D3" s="115"/>
      <c r="E3" s="83"/>
    </row>
    <row r="4" spans="1:5" s="5" customFormat="1" ht="27" customHeight="1">
      <c r="A4" s="985" t="s">
        <v>39</v>
      </c>
      <c r="B4" s="986"/>
      <c r="C4" s="987"/>
      <c r="D4" s="116"/>
      <c r="E4" s="83"/>
    </row>
    <row r="5" spans="1:5" s="5" customFormat="1" ht="18" customHeight="1">
      <c r="A5" s="988" t="s">
        <v>14</v>
      </c>
      <c r="B5" s="989" t="s">
        <v>66</v>
      </c>
      <c r="C5" s="990" t="s">
        <v>67</v>
      </c>
      <c r="D5" s="117"/>
      <c r="E5" s="83"/>
    </row>
    <row r="6" spans="1:5" s="5" customFormat="1" ht="6" customHeight="1">
      <c r="A6" s="988"/>
      <c r="B6" s="989"/>
      <c r="C6" s="990"/>
      <c r="D6" s="116"/>
      <c r="E6" s="83"/>
    </row>
    <row r="7" spans="1:5" s="5" customFormat="1" ht="18" customHeight="1" hidden="1">
      <c r="A7" s="988"/>
      <c r="B7" s="989"/>
      <c r="C7" s="990"/>
      <c r="D7" s="95"/>
      <c r="E7" s="83"/>
    </row>
    <row r="8" spans="1:4" ht="13.5" customHeight="1">
      <c r="A8" s="145" t="s">
        <v>162</v>
      </c>
      <c r="B8" s="8"/>
      <c r="C8" s="99" t="e">
        <f>#REF!+#REF!</f>
        <v>#REF!</v>
      </c>
      <c r="D8" s="138"/>
    </row>
    <row r="9" spans="1:5" s="5" customFormat="1" ht="13.5" customHeight="1">
      <c r="A9" s="145" t="s">
        <v>161</v>
      </c>
      <c r="B9" s="10"/>
      <c r="C9" s="101" t="e">
        <f>SUM(C10:C11)</f>
        <v>#REF!</v>
      </c>
      <c r="D9" s="139"/>
      <c r="E9" s="83"/>
    </row>
    <row r="10" spans="1:5" s="5" customFormat="1" ht="13.5" customHeight="1">
      <c r="A10" s="140" t="s">
        <v>160</v>
      </c>
      <c r="B10" s="45">
        <v>88</v>
      </c>
      <c r="C10" s="101" t="e">
        <f>#REF!*B10/1000</f>
        <v>#REF!</v>
      </c>
      <c r="D10" s="139"/>
      <c r="E10" s="83"/>
    </row>
    <row r="11" spans="1:5" s="5" customFormat="1" ht="13.5" customHeight="1">
      <c r="A11" s="140" t="s">
        <v>56</v>
      </c>
      <c r="B11" s="141"/>
      <c r="C11" s="101" t="e">
        <f>#REF!*B11/1000</f>
        <v>#REF!</v>
      </c>
      <c r="D11" s="139"/>
      <c r="E11" s="83"/>
    </row>
    <row r="12" spans="1:5" s="5" customFormat="1" ht="24" customHeight="1">
      <c r="A12" s="145" t="s">
        <v>159</v>
      </c>
      <c r="B12" s="10"/>
      <c r="C12" s="101" t="e">
        <f>SUM(#REF!)</f>
        <v>#REF!</v>
      </c>
      <c r="D12" s="139"/>
      <c r="E12" s="83"/>
    </row>
    <row r="13" spans="1:5" s="5" customFormat="1" ht="13.5" customHeight="1">
      <c r="A13" s="145" t="s">
        <v>157</v>
      </c>
      <c r="B13" s="10"/>
      <c r="C13" s="101" t="e">
        <f>SUM(#REF!)</f>
        <v>#REF!</v>
      </c>
      <c r="D13" s="14"/>
      <c r="E13" s="83"/>
    </row>
    <row r="14" spans="1:5" s="5" customFormat="1" ht="13.5" customHeight="1">
      <c r="A14" s="145" t="s">
        <v>158</v>
      </c>
      <c r="B14" s="10"/>
      <c r="C14" s="101" t="e">
        <f>SUM(#REF!)</f>
        <v>#REF!</v>
      </c>
      <c r="D14" s="139"/>
      <c r="E14" s="83"/>
    </row>
    <row r="15" spans="1:5" s="5" customFormat="1" ht="13.5" customHeight="1">
      <c r="A15" s="143" t="s">
        <v>121</v>
      </c>
      <c r="B15" s="91"/>
      <c r="C15" s="102"/>
      <c r="D15" s="139"/>
      <c r="E15" s="83"/>
    </row>
    <row r="16" spans="1:5" s="5" customFormat="1" ht="13.5" customHeight="1">
      <c r="A16" s="140" t="s">
        <v>19</v>
      </c>
      <c r="B16" s="45">
        <v>32.5</v>
      </c>
      <c r="C16" s="101" t="e">
        <f>#REF!*B16/1000</f>
        <v>#REF!</v>
      </c>
      <c r="D16" s="139"/>
      <c r="E16" s="83"/>
    </row>
    <row r="17" spans="1:5" s="5" customFormat="1" ht="13.5" customHeight="1">
      <c r="A17" s="145" t="s">
        <v>34</v>
      </c>
      <c r="B17" s="10"/>
      <c r="C17" s="101"/>
      <c r="D17" s="139"/>
      <c r="E17" s="83"/>
    </row>
    <row r="18" spans="1:5" s="5" customFormat="1" ht="22.5" customHeight="1">
      <c r="A18" s="991" t="s">
        <v>40</v>
      </c>
      <c r="B18" s="991"/>
      <c r="C18" s="991"/>
      <c r="D18" s="95"/>
      <c r="E18" s="83"/>
    </row>
    <row r="19" spans="1:5" s="5" customFormat="1" ht="18" customHeight="1">
      <c r="A19" s="988" t="s">
        <v>14</v>
      </c>
      <c r="B19" s="989" t="s">
        <v>66</v>
      </c>
      <c r="C19" s="990" t="s">
        <v>67</v>
      </c>
      <c r="D19" s="120"/>
      <c r="E19" s="83"/>
    </row>
    <row r="20" spans="1:5" s="5" customFormat="1" ht="3" customHeight="1">
      <c r="A20" s="988"/>
      <c r="B20" s="989"/>
      <c r="C20" s="990"/>
      <c r="D20" s="42"/>
      <c r="E20" s="83"/>
    </row>
    <row r="21" spans="1:5" s="5" customFormat="1" ht="18" customHeight="1" hidden="1">
      <c r="A21" s="988"/>
      <c r="B21" s="989"/>
      <c r="C21" s="990"/>
      <c r="D21" s="38"/>
      <c r="E21" s="83"/>
    </row>
    <row r="22" spans="1:5" s="5" customFormat="1" ht="13.5" customHeight="1">
      <c r="A22" s="148" t="s">
        <v>156</v>
      </c>
      <c r="B22" s="57"/>
      <c r="C22" s="103"/>
      <c r="D22" s="42"/>
      <c r="E22" s="83"/>
    </row>
    <row r="23" spans="1:5" s="5" customFormat="1" ht="13.5" customHeight="1">
      <c r="A23" s="148" t="s">
        <v>155</v>
      </c>
      <c r="B23" s="57"/>
      <c r="C23" s="103"/>
      <c r="D23" s="42"/>
      <c r="E23" s="83"/>
    </row>
    <row r="24" spans="1:5" s="5" customFormat="1" ht="13.5" customHeight="1">
      <c r="A24" s="145" t="s">
        <v>154</v>
      </c>
      <c r="B24" s="57"/>
      <c r="C24" s="103"/>
      <c r="D24" s="95"/>
      <c r="E24" s="83"/>
    </row>
    <row r="25" spans="1:5" s="5" customFormat="1" ht="13.5" customHeight="1">
      <c r="A25" s="145" t="s">
        <v>153</v>
      </c>
      <c r="B25" s="45">
        <v>5</v>
      </c>
      <c r="C25" s="100" t="e">
        <f>#REF!*B25/40</f>
        <v>#REF!</v>
      </c>
      <c r="D25" s="115"/>
      <c r="E25" s="125"/>
    </row>
    <row r="26" spans="1:5" s="5" customFormat="1" ht="13.5" customHeight="1">
      <c r="A26" s="140" t="s">
        <v>19</v>
      </c>
      <c r="B26" s="45">
        <v>32.5</v>
      </c>
      <c r="C26" s="100" t="e">
        <f>#REF!*B26/1000</f>
        <v>#REF!</v>
      </c>
      <c r="D26" s="115"/>
      <c r="E26" s="125"/>
    </row>
    <row r="27" spans="1:5" s="5" customFormat="1" ht="13.5" customHeight="1">
      <c r="A27" s="145" t="s">
        <v>34</v>
      </c>
      <c r="B27" s="10"/>
      <c r="C27" s="101"/>
      <c r="D27" s="115"/>
      <c r="E27" s="125"/>
    </row>
    <row r="28" spans="1:5" s="5" customFormat="1" ht="27" customHeight="1">
      <c r="A28" s="94" t="s">
        <v>42</v>
      </c>
      <c r="B28" s="67"/>
      <c r="C28" s="104"/>
      <c r="D28" s="115"/>
      <c r="E28" s="125"/>
    </row>
    <row r="29" spans="1:5" s="5" customFormat="1" ht="18" customHeight="1">
      <c r="A29" s="988" t="s">
        <v>14</v>
      </c>
      <c r="B29" s="989"/>
      <c r="C29" s="990"/>
      <c r="D29" s="23"/>
      <c r="E29" s="125"/>
    </row>
    <row r="30" spans="1:5" s="5" customFormat="1" ht="18" customHeight="1">
      <c r="A30" s="988"/>
      <c r="B30" s="989"/>
      <c r="C30" s="990"/>
      <c r="D30" s="14"/>
      <c r="E30" s="125"/>
    </row>
    <row r="31" spans="1:5" s="5" customFormat="1" ht="18" customHeight="1">
      <c r="A31" s="988"/>
      <c r="B31" s="989"/>
      <c r="C31" s="990"/>
      <c r="D31" s="23"/>
      <c r="E31" s="125"/>
    </row>
    <row r="32" spans="1:5" s="5" customFormat="1" ht="21.75" customHeight="1">
      <c r="A32" s="148" t="s">
        <v>127</v>
      </c>
      <c r="B32" s="57"/>
      <c r="C32" s="103"/>
      <c r="D32" s="14"/>
      <c r="E32" s="83"/>
    </row>
    <row r="33" spans="1:5" s="3" customFormat="1" ht="21.75" customHeight="1">
      <c r="A33" s="148" t="s">
        <v>152</v>
      </c>
      <c r="B33" s="83"/>
      <c r="C33" s="106"/>
      <c r="D33" s="115"/>
      <c r="E33" s="126"/>
    </row>
    <row r="34" spans="1:5" s="5" customFormat="1" ht="11.25" customHeight="1">
      <c r="A34" s="145" t="s">
        <v>151</v>
      </c>
      <c r="B34" s="57"/>
      <c r="C34" s="103"/>
      <c r="D34" s="115"/>
      <c r="E34" s="83"/>
    </row>
    <row r="35" spans="1:5" s="5" customFormat="1" ht="13.5" customHeight="1">
      <c r="A35" s="140" t="s">
        <v>19</v>
      </c>
      <c r="B35" s="57"/>
      <c r="C35" s="103"/>
      <c r="D35" s="115"/>
      <c r="E35" s="83"/>
    </row>
    <row r="36" spans="1:5" s="5" customFormat="1" ht="13.5" customHeight="1">
      <c r="A36" s="145" t="s">
        <v>34</v>
      </c>
      <c r="B36" s="57"/>
      <c r="C36" s="103"/>
      <c r="D36" s="42"/>
      <c r="E36" s="83"/>
    </row>
    <row r="37" spans="1:5" s="5" customFormat="1" ht="27" customHeight="1">
      <c r="A37" s="94" t="s">
        <v>43</v>
      </c>
      <c r="B37" s="7"/>
      <c r="C37" s="100"/>
      <c r="D37" s="115"/>
      <c r="E37" s="83"/>
    </row>
    <row r="38" spans="1:5" s="5" customFormat="1" ht="18" customHeight="1">
      <c r="A38" s="988" t="s">
        <v>14</v>
      </c>
      <c r="B38" s="45"/>
      <c r="C38" s="100"/>
      <c r="D38" s="115"/>
      <c r="E38" s="83"/>
    </row>
    <row r="39" spans="1:5" s="5" customFormat="1" ht="18" customHeight="1">
      <c r="A39" s="988"/>
      <c r="B39" s="10"/>
      <c r="C39" s="107"/>
      <c r="D39" s="115"/>
      <c r="E39" s="83"/>
    </row>
    <row r="40" spans="1:5" s="5" customFormat="1" ht="18" customHeight="1">
      <c r="A40" s="988"/>
      <c r="B40" s="67"/>
      <c r="C40" s="104"/>
      <c r="D40" s="115"/>
      <c r="E40" s="83"/>
    </row>
    <row r="41" spans="1:5" s="5" customFormat="1" ht="13.5" customHeight="1">
      <c r="A41" s="145" t="s">
        <v>150</v>
      </c>
      <c r="B41" s="65"/>
      <c r="C41" s="146"/>
      <c r="D41" s="115"/>
      <c r="E41" s="83"/>
    </row>
    <row r="42" spans="1:5" s="5" customFormat="1" ht="24" customHeight="1">
      <c r="A42" s="145" t="s">
        <v>164</v>
      </c>
      <c r="B42" s="9"/>
      <c r="C42" s="147" t="e">
        <f>SUM(#REF!)</f>
        <v>#REF!</v>
      </c>
      <c r="D42" s="115"/>
      <c r="E42" s="83"/>
    </row>
    <row r="43" spans="1:5" s="5" customFormat="1" ht="13.5" customHeight="1">
      <c r="A43" s="140" t="s">
        <v>149</v>
      </c>
      <c r="B43" s="10"/>
      <c r="C43" s="101"/>
      <c r="D43" s="120"/>
      <c r="E43" s="83"/>
    </row>
    <row r="44" spans="1:5" s="19" customFormat="1" ht="13.5" customHeight="1">
      <c r="A44" s="145" t="s">
        <v>135</v>
      </c>
      <c r="B44" s="10">
        <v>37.57</v>
      </c>
      <c r="C44" s="101" t="e">
        <f>#REF!*B44/1000</f>
        <v>#REF!</v>
      </c>
      <c r="D44" s="121"/>
      <c r="E44" s="125"/>
    </row>
    <row r="45" spans="1:5" s="19" customFormat="1" ht="10.5" customHeight="1">
      <c r="A45" s="142" t="s">
        <v>134</v>
      </c>
      <c r="B45" s="10"/>
      <c r="C45" s="101" t="e">
        <f>#REF!*B45/1000</f>
        <v>#REF!</v>
      </c>
      <c r="D45" s="14"/>
      <c r="E45" s="125"/>
    </row>
    <row r="46" spans="1:5" s="5" customFormat="1" ht="13.5" customHeight="1">
      <c r="A46" s="150" t="s">
        <v>19</v>
      </c>
      <c r="B46" s="10"/>
      <c r="C46" s="101" t="e">
        <f>#REF!*B46/1000</f>
        <v>#REF!</v>
      </c>
      <c r="D46" s="14"/>
      <c r="E46" s="83"/>
    </row>
    <row r="47" spans="1:5" s="5" customFormat="1" ht="13.5" customHeight="1">
      <c r="A47" s="145" t="s">
        <v>71</v>
      </c>
      <c r="B47" s="45">
        <v>32.5</v>
      </c>
      <c r="C47" s="101" t="e">
        <f>#REF!*B47/1000</f>
        <v>#REF!</v>
      </c>
      <c r="D47" s="14"/>
      <c r="E47" s="83"/>
    </row>
    <row r="48" spans="1:5" s="5" customFormat="1" ht="13.5" customHeight="1">
      <c r="A48" s="149" t="s">
        <v>107</v>
      </c>
      <c r="B48" s="10"/>
      <c r="C48" s="101"/>
      <c r="D48" s="23"/>
      <c r="E48" s="83"/>
    </row>
    <row r="49" spans="1:5" s="5" customFormat="1" ht="27" customHeight="1">
      <c r="A49" s="98" t="s">
        <v>45</v>
      </c>
      <c r="B49" s="45">
        <v>32.5</v>
      </c>
      <c r="C49" s="100" t="e">
        <f>#REF!*B49/1000</f>
        <v>#REF!</v>
      </c>
      <c r="D49" s="23"/>
      <c r="E49" s="83"/>
    </row>
    <row r="50" spans="1:5" s="5" customFormat="1" ht="18" customHeight="1">
      <c r="A50" s="988" t="s">
        <v>14</v>
      </c>
      <c r="B50" s="10"/>
      <c r="C50" s="100"/>
      <c r="D50" s="23"/>
      <c r="E50" s="83"/>
    </row>
    <row r="51" spans="1:5" s="5" customFormat="1" ht="18" customHeight="1">
      <c r="A51" s="988"/>
      <c r="B51" s="67"/>
      <c r="C51" s="104"/>
      <c r="D51" s="23"/>
      <c r="E51" s="83"/>
    </row>
    <row r="52" spans="1:5" s="5" customFormat="1" ht="18" customHeight="1">
      <c r="A52" s="988"/>
      <c r="B52" s="66"/>
      <c r="C52" s="100"/>
      <c r="D52" s="127"/>
      <c r="E52" s="83"/>
    </row>
    <row r="53" spans="1:4" ht="13.5" customHeight="1">
      <c r="A53" s="143" t="s">
        <v>140</v>
      </c>
      <c r="B53" s="69"/>
      <c r="C53" s="108"/>
      <c r="D53" s="95"/>
    </row>
    <row r="54" spans="1:5" s="5" customFormat="1" ht="13.5" customHeight="1">
      <c r="A54" s="145" t="s">
        <v>148</v>
      </c>
      <c r="B54" s="7"/>
      <c r="C54" s="100"/>
      <c r="D54" s="95"/>
      <c r="E54" s="83"/>
    </row>
    <row r="55" spans="1:5" s="5" customFormat="1" ht="13.5" customHeight="1">
      <c r="A55" s="145" t="s">
        <v>147</v>
      </c>
      <c r="B55" s="45">
        <v>19.5</v>
      </c>
      <c r="C55" s="101" t="e">
        <f>#REF!*B55/1000</f>
        <v>#REF!</v>
      </c>
      <c r="D55" s="117"/>
      <c r="E55" s="83"/>
    </row>
    <row r="56" spans="1:5" s="5" customFormat="1" ht="13.5" customHeight="1">
      <c r="A56" s="143" t="s">
        <v>19</v>
      </c>
      <c r="B56" s="7"/>
      <c r="C56" s="100"/>
      <c r="D56" s="117"/>
      <c r="E56" s="83"/>
    </row>
    <row r="57" spans="1:5" s="5" customFormat="1" ht="13.5" customHeight="1">
      <c r="A57" s="145" t="s">
        <v>71</v>
      </c>
      <c r="B57" s="45">
        <v>32.5</v>
      </c>
      <c r="C57" s="100" t="e">
        <f>#REF!*B57/1000</f>
        <v>#REF!</v>
      </c>
      <c r="D57" s="117"/>
      <c r="E57" s="83"/>
    </row>
    <row r="58" spans="1:5" s="5" customFormat="1" ht="13.5" customHeight="1">
      <c r="A58" s="148" t="s">
        <v>146</v>
      </c>
      <c r="B58" s="7"/>
      <c r="C58" s="100"/>
      <c r="D58" s="128"/>
      <c r="E58" s="83"/>
    </row>
    <row r="59" spans="1:5" s="5" customFormat="1" ht="27" customHeight="1">
      <c r="A59" s="98" t="s">
        <v>44</v>
      </c>
      <c r="B59" s="7"/>
      <c r="C59" s="100"/>
      <c r="D59" s="70"/>
      <c r="E59" s="83"/>
    </row>
    <row r="60" spans="1:5" s="5" customFormat="1" ht="18" customHeight="1">
      <c r="A60" s="988" t="s">
        <v>14</v>
      </c>
      <c r="B60" s="7"/>
      <c r="C60" s="100"/>
      <c r="D60" s="117"/>
      <c r="E60" s="83"/>
    </row>
    <row r="61" spans="1:5" s="5" customFormat="1" ht="18" customHeight="1">
      <c r="A61" s="988"/>
      <c r="B61" s="45"/>
      <c r="C61" s="104"/>
      <c r="D61" s="95"/>
      <c r="E61" s="83"/>
    </row>
    <row r="62" spans="1:5" s="5" customFormat="1" ht="18" customHeight="1">
      <c r="A62" s="988"/>
      <c r="B62" s="57"/>
      <c r="C62" s="103"/>
      <c r="D62" s="95"/>
      <c r="E62" s="83"/>
    </row>
    <row r="63" spans="1:5" s="5" customFormat="1" ht="13.5" customHeight="1">
      <c r="A63" s="145" t="s">
        <v>55</v>
      </c>
      <c r="B63" s="57"/>
      <c r="C63" s="103"/>
      <c r="D63" s="95"/>
      <c r="E63" s="83"/>
    </row>
    <row r="64" spans="1:5" s="5" customFormat="1" ht="13.5" customHeight="1">
      <c r="A64" s="145" t="s">
        <v>145</v>
      </c>
      <c r="B64" s="37"/>
      <c r="C64" s="101"/>
      <c r="D64" s="115"/>
      <c r="E64" s="83"/>
    </row>
    <row r="65" spans="1:5" s="5" customFormat="1" ht="13.5" customHeight="1">
      <c r="A65" s="145" t="s">
        <v>144</v>
      </c>
      <c r="B65" s="57"/>
      <c r="C65" s="103"/>
      <c r="D65" s="121"/>
      <c r="E65" s="83"/>
    </row>
    <row r="66" spans="1:5" s="5" customFormat="1" ht="13.5" customHeight="1">
      <c r="A66" s="143" t="s">
        <v>19</v>
      </c>
      <c r="B66" s="7"/>
      <c r="C66" s="100" t="e">
        <f>SUM(C67:C67)</f>
        <v>#REF!</v>
      </c>
      <c r="D66" s="123"/>
      <c r="E66" s="83"/>
    </row>
    <row r="67" spans="1:5" s="5" customFormat="1" ht="13.5" customHeight="1">
      <c r="A67" s="145" t="s">
        <v>34</v>
      </c>
      <c r="B67" s="45">
        <v>32.5</v>
      </c>
      <c r="C67" s="100" t="e">
        <f>#REF!*B67/1000</f>
        <v>#REF!</v>
      </c>
      <c r="D67" s="14"/>
      <c r="E67" s="83"/>
    </row>
    <row r="68" spans="1:5" s="5" customFormat="1" ht="13.5" customHeight="1">
      <c r="A68" s="149" t="s">
        <v>107</v>
      </c>
      <c r="B68" s="10"/>
      <c r="C68" s="101"/>
      <c r="D68" s="42"/>
      <c r="E68" s="83"/>
    </row>
    <row r="69" spans="1:5" s="5" customFormat="1" ht="27" customHeight="1">
      <c r="A69" s="98" t="s">
        <v>46</v>
      </c>
      <c r="B69" s="45"/>
      <c r="C69" s="100"/>
      <c r="D69" s="115"/>
      <c r="E69" s="83"/>
    </row>
    <row r="70" spans="1:5" s="5" customFormat="1" ht="18.75" customHeight="1">
      <c r="A70" s="988" t="s">
        <v>14</v>
      </c>
      <c r="B70" s="45"/>
      <c r="C70" s="100"/>
      <c r="D70" s="115"/>
      <c r="E70" s="83"/>
    </row>
    <row r="71" spans="1:5" s="5" customFormat="1" ht="18.75" customHeight="1">
      <c r="A71" s="988"/>
      <c r="B71" s="67"/>
      <c r="C71" s="104"/>
      <c r="D71" s="115"/>
      <c r="E71" s="83"/>
    </row>
    <row r="72" spans="1:5" s="5" customFormat="1" ht="18.75" customHeight="1">
      <c r="A72" s="988"/>
      <c r="B72" s="57"/>
      <c r="C72" s="103"/>
      <c r="D72" s="115"/>
      <c r="E72" s="83"/>
    </row>
    <row r="73" spans="1:5" s="5" customFormat="1" ht="13.5" customHeight="1">
      <c r="A73" s="144" t="s">
        <v>143</v>
      </c>
      <c r="B73" s="10"/>
      <c r="C73" s="101"/>
      <c r="D73" s="129"/>
      <c r="E73" s="83"/>
    </row>
    <row r="74" spans="1:5" s="5" customFormat="1" ht="13.5" customHeight="1">
      <c r="A74" s="145" t="s">
        <v>142</v>
      </c>
      <c r="B74" s="10"/>
      <c r="C74" s="101"/>
      <c r="D74" s="129"/>
      <c r="E74" s="83"/>
    </row>
    <row r="75" spans="1:5" s="5" customFormat="1" ht="21" customHeight="1">
      <c r="A75" s="149" t="s">
        <v>141</v>
      </c>
      <c r="B75" s="7"/>
      <c r="C75" s="100" t="e">
        <f>SUM(#REF!)</f>
        <v>#REF!</v>
      </c>
      <c r="D75" s="115"/>
      <c r="E75" s="83"/>
    </row>
    <row r="76" spans="1:5" s="5" customFormat="1" ht="13.5" customHeight="1">
      <c r="A76" s="143" t="s">
        <v>140</v>
      </c>
      <c r="B76" s="7"/>
      <c r="C76" s="100" t="e">
        <f>SUM(C77:C78)</f>
        <v>#REF!</v>
      </c>
      <c r="D76" s="124"/>
      <c r="E76" s="83"/>
    </row>
    <row r="77" spans="1:5" s="5" customFormat="1" ht="13.5" customHeight="1">
      <c r="A77" s="143" t="s">
        <v>54</v>
      </c>
      <c r="B77" s="6"/>
      <c r="C77" s="109"/>
      <c r="D77" s="116"/>
      <c r="E77" s="83"/>
    </row>
    <row r="78" spans="1:5" s="5" customFormat="1" ht="9.75" customHeight="1">
      <c r="A78" s="142" t="s">
        <v>139</v>
      </c>
      <c r="B78" s="65">
        <v>356.71</v>
      </c>
      <c r="C78" s="101" t="e">
        <f>#REF!*B78/1000</f>
        <v>#REF!</v>
      </c>
      <c r="D78" s="95"/>
      <c r="E78" s="83"/>
    </row>
    <row r="79" spans="1:5" s="5" customFormat="1" ht="13.5" customHeight="1">
      <c r="A79" s="150" t="s">
        <v>19</v>
      </c>
      <c r="B79" s="65"/>
      <c r="C79" s="101"/>
      <c r="D79" s="95"/>
      <c r="E79" s="83"/>
    </row>
    <row r="80" spans="1:5" s="5" customFormat="1" ht="13.5" customHeight="1">
      <c r="A80" s="145" t="s">
        <v>71</v>
      </c>
      <c r="B80" s="45">
        <v>32.5</v>
      </c>
      <c r="C80" s="100" t="e">
        <f>#REF!*B80/1000</f>
        <v>#REF!</v>
      </c>
      <c r="D80" s="95"/>
      <c r="E80" s="83"/>
    </row>
    <row r="81" spans="1:5" s="5" customFormat="1" ht="13.5" customHeight="1">
      <c r="A81" s="148" t="s">
        <v>138</v>
      </c>
      <c r="B81" s="10"/>
      <c r="C81" s="101"/>
      <c r="D81" s="95"/>
      <c r="E81" s="83"/>
    </row>
    <row r="82" spans="1:5" s="5" customFormat="1" ht="27" customHeight="1">
      <c r="A82" s="98" t="s">
        <v>47</v>
      </c>
      <c r="B82" s="45">
        <v>32.5</v>
      </c>
      <c r="C82" s="100" t="e">
        <f>#REF!*B82/1000</f>
        <v>#REF!</v>
      </c>
      <c r="D82" s="95"/>
      <c r="E82" s="83"/>
    </row>
    <row r="83" spans="1:5" s="5" customFormat="1" ht="18" customHeight="1">
      <c r="A83" s="988" t="s">
        <v>14</v>
      </c>
      <c r="B83" s="45">
        <v>32.5</v>
      </c>
      <c r="C83" s="100" t="e">
        <f>#REF!*B83/1000</f>
        <v>#REF!</v>
      </c>
      <c r="D83" s="95"/>
      <c r="E83" s="83"/>
    </row>
    <row r="84" spans="1:4" ht="18" customHeight="1">
      <c r="A84" s="988"/>
      <c r="B84" s="56"/>
      <c r="C84" s="110" t="e">
        <f>C83+C82+#REF!+#REF!+#REF!+C75+#REF!</f>
        <v>#REF!</v>
      </c>
      <c r="D84" s="95"/>
    </row>
    <row r="85" spans="1:5" s="5" customFormat="1" ht="18" customHeight="1">
      <c r="A85" s="988"/>
      <c r="B85" s="57"/>
      <c r="C85" s="103"/>
      <c r="D85" s="95"/>
      <c r="E85" s="83"/>
    </row>
    <row r="86" spans="1:5" s="5" customFormat="1" ht="13.5" customHeight="1">
      <c r="A86" s="151" t="s">
        <v>137</v>
      </c>
      <c r="B86" s="80"/>
      <c r="C86" s="111"/>
      <c r="D86" s="95"/>
      <c r="E86" s="83"/>
    </row>
    <row r="87" spans="1:5" s="5" customFormat="1" ht="23.25" customHeight="1">
      <c r="A87" s="145" t="s">
        <v>136</v>
      </c>
      <c r="B87" s="66">
        <v>286</v>
      </c>
      <c r="C87" s="99" t="e">
        <f>#REF!*B87/1000</f>
        <v>#REF!</v>
      </c>
      <c r="D87" s="38"/>
      <c r="E87" s="83"/>
    </row>
    <row r="88" spans="1:5" s="5" customFormat="1" ht="13.5" customHeight="1">
      <c r="A88" s="145" t="s">
        <v>135</v>
      </c>
      <c r="B88" s="10">
        <v>37.57</v>
      </c>
      <c r="C88" s="101" t="e">
        <f>#REF!*B88/1000</f>
        <v>#REF!</v>
      </c>
      <c r="D88" s="115"/>
      <c r="E88" s="83"/>
    </row>
    <row r="89" spans="1:4" ht="13.5" customHeight="1">
      <c r="A89" s="142" t="s">
        <v>134</v>
      </c>
      <c r="B89" s="7"/>
      <c r="C89" s="100"/>
      <c r="D89" s="130"/>
    </row>
    <row r="90" spans="1:4" ht="13.5" customHeight="1">
      <c r="A90" s="143" t="s">
        <v>19</v>
      </c>
      <c r="B90" s="7"/>
      <c r="C90" s="100"/>
      <c r="D90" s="116"/>
    </row>
    <row r="91" spans="1:4" ht="13.5" customHeight="1">
      <c r="A91" s="145" t="s">
        <v>71</v>
      </c>
      <c r="B91" s="45">
        <v>32.5</v>
      </c>
      <c r="C91" s="100" t="e">
        <f>#REF!*B91/1000</f>
        <v>#REF!</v>
      </c>
      <c r="D91" s="95"/>
    </row>
    <row r="92" spans="1:4" ht="13.5" customHeight="1">
      <c r="A92" s="152"/>
      <c r="B92" s="92"/>
      <c r="C92" s="100"/>
      <c r="D92" s="95"/>
    </row>
    <row r="93" spans="1:4" ht="13.5" customHeight="1">
      <c r="A93" s="152"/>
      <c r="B93" s="92"/>
      <c r="C93" s="100"/>
      <c r="D93" s="95"/>
    </row>
    <row r="94" spans="1:4" ht="13.5" customHeight="1">
      <c r="A94" s="152"/>
      <c r="B94" s="92"/>
      <c r="C94" s="100"/>
      <c r="D94" s="95"/>
    </row>
    <row r="95" spans="1:4" ht="27" customHeight="1">
      <c r="A95" s="94" t="s">
        <v>49</v>
      </c>
      <c r="B95" s="7"/>
      <c r="C95" s="100"/>
      <c r="D95" s="95"/>
    </row>
    <row r="96" spans="1:4" ht="18" customHeight="1">
      <c r="A96" s="988" t="s">
        <v>14</v>
      </c>
      <c r="B96" s="7"/>
      <c r="C96" s="100"/>
      <c r="D96" s="33"/>
    </row>
    <row r="97" spans="1:4" ht="18" customHeight="1">
      <c r="A97" s="988"/>
      <c r="B97" s="67"/>
      <c r="C97" s="104"/>
      <c r="D97" s="131"/>
    </row>
    <row r="98" spans="1:4" ht="18" customHeight="1">
      <c r="A98" s="988"/>
      <c r="B98" s="57"/>
      <c r="C98" s="103"/>
      <c r="D98" s="131"/>
    </row>
    <row r="99" spans="1:5" s="2" customFormat="1" ht="13.5" customHeight="1">
      <c r="A99" s="145" t="s">
        <v>133</v>
      </c>
      <c r="B99" s="57"/>
      <c r="C99" s="103"/>
      <c r="D99" s="131"/>
      <c r="E99" s="118"/>
    </row>
    <row r="100" spans="1:5" s="2" customFormat="1" ht="13.5" customHeight="1">
      <c r="A100" s="145" t="s">
        <v>132</v>
      </c>
      <c r="B100" s="51"/>
      <c r="C100" s="105"/>
      <c r="D100" s="131"/>
      <c r="E100" s="118"/>
    </row>
    <row r="101" spans="1:5" s="39" customFormat="1" ht="13.5" customHeight="1">
      <c r="A101" s="143" t="s">
        <v>22</v>
      </c>
      <c r="B101" s="45"/>
      <c r="C101" s="100"/>
      <c r="D101" s="131"/>
      <c r="E101" s="132"/>
    </row>
    <row r="102" spans="1:5" s="2" customFormat="1" ht="13.5" customHeight="1">
      <c r="A102" s="145" t="s">
        <v>131</v>
      </c>
      <c r="B102" s="45"/>
      <c r="C102" s="100"/>
      <c r="D102" s="42"/>
      <c r="E102" s="118"/>
    </row>
    <row r="103" spans="1:5" s="4" customFormat="1" ht="13.5" customHeight="1">
      <c r="A103" s="148" t="s">
        <v>130</v>
      </c>
      <c r="B103" s="45">
        <v>149.5</v>
      </c>
      <c r="C103" s="101" t="e">
        <f>#REF!*B103/1000</f>
        <v>#REF!</v>
      </c>
      <c r="D103" s="131"/>
      <c r="E103" s="128"/>
    </row>
    <row r="104" spans="1:5" s="2" customFormat="1" ht="13.5" customHeight="1">
      <c r="A104" s="148" t="s">
        <v>163</v>
      </c>
      <c r="B104" s="45">
        <v>23.4</v>
      </c>
      <c r="C104" s="101" t="e">
        <f>#REF!*B104/1000</f>
        <v>#REF!</v>
      </c>
      <c r="D104" s="121"/>
      <c r="E104" s="118"/>
    </row>
    <row r="105" spans="1:5" s="5" customFormat="1" ht="13.5" customHeight="1">
      <c r="A105" s="145" t="s">
        <v>129</v>
      </c>
      <c r="B105" s="45">
        <v>19.5</v>
      </c>
      <c r="C105" s="101" t="e">
        <f>#REF!*B105/1000</f>
        <v>#REF!</v>
      </c>
      <c r="D105" s="115"/>
      <c r="E105" s="83"/>
    </row>
    <row r="106" spans="1:5" s="5" customFormat="1" ht="13.5" customHeight="1">
      <c r="A106" s="149" t="s">
        <v>19</v>
      </c>
      <c r="B106" s="45">
        <v>55.9</v>
      </c>
      <c r="C106" s="101" t="e">
        <f>#REF!*B106/1000</f>
        <v>#REF!</v>
      </c>
      <c r="D106" s="115"/>
      <c r="E106" s="83"/>
    </row>
    <row r="107" spans="1:5" s="5" customFormat="1" ht="13.5" customHeight="1">
      <c r="A107" s="145" t="s">
        <v>34</v>
      </c>
      <c r="B107" s="45">
        <v>40.3</v>
      </c>
      <c r="C107" s="100" t="e">
        <f>#REF!*B107/1000</f>
        <v>#REF!</v>
      </c>
      <c r="D107" s="42"/>
      <c r="E107" s="83"/>
    </row>
    <row r="108" spans="1:5" s="5" customFormat="1" ht="27" customHeight="1">
      <c r="A108" s="98" t="s">
        <v>50</v>
      </c>
      <c r="B108" s="10"/>
      <c r="C108" s="101"/>
      <c r="D108" s="115"/>
      <c r="E108" s="83"/>
    </row>
    <row r="109" spans="1:5" s="5" customFormat="1" ht="18" customHeight="1">
      <c r="A109" s="988" t="s">
        <v>14</v>
      </c>
      <c r="B109" s="45">
        <v>32.5</v>
      </c>
      <c r="C109" s="100" t="e">
        <f>#REF!*B109/1000</f>
        <v>#REF!</v>
      </c>
      <c r="D109" s="115"/>
      <c r="E109" s="83"/>
    </row>
    <row r="110" spans="1:5" s="5" customFormat="1" ht="18" customHeight="1">
      <c r="A110" s="988"/>
      <c r="B110" s="10"/>
      <c r="C110" s="112" t="e">
        <f>C109+C107+#REF!+#REF!+#REF!+#REF!+#REF!</f>
        <v>#REF!</v>
      </c>
      <c r="D110" s="115"/>
      <c r="E110" s="83"/>
    </row>
    <row r="111" spans="1:5" s="5" customFormat="1" ht="18" customHeight="1">
      <c r="A111" s="988"/>
      <c r="B111" s="76"/>
      <c r="C111" s="113"/>
      <c r="D111" s="115"/>
      <c r="E111" s="83"/>
    </row>
    <row r="112" spans="1:5" s="5" customFormat="1" ht="21" customHeight="1">
      <c r="A112" s="148" t="s">
        <v>127</v>
      </c>
      <c r="B112" s="57"/>
      <c r="C112" s="103"/>
      <c r="D112" s="115"/>
      <c r="E112" s="83"/>
    </row>
    <row r="113" spans="1:5" s="5" customFormat="1" ht="13.5" customHeight="1">
      <c r="A113" s="140" t="s">
        <v>126</v>
      </c>
      <c r="B113" s="57"/>
      <c r="C113" s="103"/>
      <c r="D113" s="115"/>
      <c r="E113" s="118"/>
    </row>
    <row r="114" spans="1:5" s="5" customFormat="1" ht="13.5" customHeight="1">
      <c r="A114" s="145" t="s">
        <v>128</v>
      </c>
      <c r="B114" s="57"/>
      <c r="C114" s="103"/>
      <c r="D114" s="95"/>
      <c r="E114" s="118"/>
    </row>
    <row r="115" spans="1:5" s="5" customFormat="1" ht="13.5" customHeight="1">
      <c r="A115" s="148" t="s">
        <v>125</v>
      </c>
      <c r="B115" s="45">
        <v>32.5</v>
      </c>
      <c r="C115" s="100" t="e">
        <f>#REF!*B115/1000</f>
        <v>#REF!</v>
      </c>
      <c r="D115" s="122"/>
      <c r="E115" s="118"/>
    </row>
    <row r="116" spans="1:5" s="5" customFormat="1" ht="13.5" customHeight="1">
      <c r="A116" s="143" t="s">
        <v>19</v>
      </c>
      <c r="B116" s="57"/>
      <c r="C116" s="103"/>
      <c r="D116" s="133"/>
      <c r="E116" s="118"/>
    </row>
    <row r="117" spans="1:5" s="5" customFormat="1" ht="13.5" customHeight="1">
      <c r="A117" s="145" t="s">
        <v>71</v>
      </c>
      <c r="B117" s="45">
        <v>40.3</v>
      </c>
      <c r="C117" s="100" t="e">
        <f>#REF!*B117/1000</f>
        <v>#REF!</v>
      </c>
      <c r="D117" s="133"/>
      <c r="E117" s="118"/>
    </row>
    <row r="118" spans="1:5" s="5" customFormat="1" ht="18" customHeight="1">
      <c r="A118" s="153"/>
      <c r="B118" s="18"/>
      <c r="C118" s="18"/>
      <c r="D118" s="133"/>
      <c r="E118" s="118"/>
    </row>
    <row r="119" spans="1:5" s="5" customFormat="1" ht="18" customHeight="1">
      <c r="A119" s="153"/>
      <c r="B119" s="18"/>
      <c r="C119" s="18"/>
      <c r="D119" s="133"/>
      <c r="E119" s="118"/>
    </row>
    <row r="120" spans="1:5" s="5" customFormat="1" ht="18" customHeight="1">
      <c r="A120" s="153"/>
      <c r="B120" s="18"/>
      <c r="C120" s="18"/>
      <c r="D120" s="133"/>
      <c r="E120" s="118"/>
    </row>
    <row r="121" spans="1:5" s="1" customFormat="1" ht="18" customHeight="1">
      <c r="A121" s="153"/>
      <c r="B121" s="22"/>
      <c r="C121" s="21"/>
      <c r="D121" s="121"/>
      <c r="E121" s="119"/>
    </row>
    <row r="122" spans="1:5" s="5" customFormat="1" ht="18" customHeight="1">
      <c r="A122" s="153"/>
      <c r="B122" s="22"/>
      <c r="C122" s="21"/>
      <c r="D122" s="115"/>
      <c r="E122" s="83"/>
    </row>
    <row r="123" spans="1:5" s="5" customFormat="1" ht="18" customHeight="1">
      <c r="A123" s="153"/>
      <c r="B123" s="22"/>
      <c r="C123" s="21"/>
      <c r="D123" s="121"/>
      <c r="E123" s="83"/>
    </row>
    <row r="124" spans="1:5" s="2" customFormat="1" ht="18" customHeight="1">
      <c r="A124" s="153"/>
      <c r="B124" s="22"/>
      <c r="C124" s="21"/>
      <c r="D124" s="131"/>
      <c r="E124" s="118"/>
    </row>
    <row r="125" spans="1:5" s="2" customFormat="1" ht="37.5" customHeight="1">
      <c r="A125" s="153"/>
      <c r="B125" s="22"/>
      <c r="C125" s="22"/>
      <c r="D125" s="116"/>
      <c r="E125" s="118"/>
    </row>
    <row r="126" spans="1:5" s="2" customFormat="1" ht="18" customHeight="1">
      <c r="A126" s="153"/>
      <c r="B126" s="22"/>
      <c r="C126" s="21"/>
      <c r="D126" s="95"/>
      <c r="E126" s="118"/>
    </row>
    <row r="127" spans="1:5" s="2" customFormat="1" ht="18" customHeight="1">
      <c r="A127" s="153"/>
      <c r="B127" s="22"/>
      <c r="C127" s="21"/>
      <c r="D127" s="95"/>
      <c r="E127" s="118"/>
    </row>
    <row r="128" spans="1:5" s="2" customFormat="1" ht="18" customHeight="1">
      <c r="A128" s="153"/>
      <c r="B128" s="22"/>
      <c r="C128" s="21"/>
      <c r="D128" s="95"/>
      <c r="E128" s="118"/>
    </row>
    <row r="129" spans="1:5" s="2" customFormat="1" ht="18" customHeight="1">
      <c r="A129" s="153"/>
      <c r="B129" s="22"/>
      <c r="C129" s="21"/>
      <c r="D129" s="26"/>
      <c r="E129" s="118"/>
    </row>
    <row r="130" spans="1:5" s="2" customFormat="1" ht="18" customHeight="1">
      <c r="A130" s="153"/>
      <c r="B130" s="22"/>
      <c r="C130" s="21"/>
      <c r="D130" s="95"/>
      <c r="E130" s="118"/>
    </row>
    <row r="131" spans="1:5" s="2" customFormat="1" ht="18" customHeight="1">
      <c r="A131" s="153"/>
      <c r="B131" s="22"/>
      <c r="C131" s="21"/>
      <c r="D131" s="95"/>
      <c r="E131" s="118"/>
    </row>
    <row r="132" spans="1:5" s="2" customFormat="1" ht="18" customHeight="1">
      <c r="A132" s="153"/>
      <c r="B132" s="36">
        <f>B131*30/100</f>
        <v>0</v>
      </c>
      <c r="C132" s="36">
        <f>C131*30/100</f>
        <v>0</v>
      </c>
      <c r="D132" s="42"/>
      <c r="E132" s="118"/>
    </row>
    <row r="133" spans="1:5" s="2" customFormat="1" ht="18" customHeight="1">
      <c r="A133" s="153"/>
      <c r="B133" s="36">
        <f>B131*40/100</f>
        <v>0</v>
      </c>
      <c r="C133" s="36">
        <f>C131*40/100</f>
        <v>0</v>
      </c>
      <c r="D133" s="95"/>
      <c r="E133" s="118"/>
    </row>
    <row r="134" spans="1:5" s="2" customFormat="1" ht="18" customHeight="1">
      <c r="A134" s="153"/>
      <c r="B134" s="22"/>
      <c r="C134" s="21"/>
      <c r="D134" s="23"/>
      <c r="E134" s="118"/>
    </row>
    <row r="135" spans="1:5" s="4" customFormat="1" ht="18" customHeight="1">
      <c r="A135" s="153"/>
      <c r="B135" s="22"/>
      <c r="C135" s="21"/>
      <c r="D135" s="128"/>
      <c r="E135" s="128"/>
    </row>
    <row r="136" spans="1:5" s="4" customFormat="1" ht="18" customHeight="1">
      <c r="A136" s="153"/>
      <c r="B136" s="22"/>
      <c r="C136" s="21"/>
      <c r="D136" s="128"/>
      <c r="E136" s="128"/>
    </row>
    <row r="137" spans="1:5" s="4" customFormat="1" ht="18" customHeight="1">
      <c r="A137" s="153"/>
      <c r="B137" s="22"/>
      <c r="C137" s="21"/>
      <c r="D137" s="128"/>
      <c r="E137" s="128"/>
    </row>
    <row r="138" spans="1:5" s="4" customFormat="1" ht="18" customHeight="1">
      <c r="A138" s="153"/>
      <c r="B138" s="22"/>
      <c r="C138" s="21"/>
      <c r="D138" s="128"/>
      <c r="E138" s="128"/>
    </row>
    <row r="139" spans="1:5" s="4" customFormat="1" ht="18" customHeight="1">
      <c r="A139" s="153"/>
      <c r="B139" s="22"/>
      <c r="C139" s="21"/>
      <c r="D139" s="128"/>
      <c r="E139" s="128"/>
    </row>
    <row r="140" spans="1:5" s="4" customFormat="1" ht="18" customHeight="1">
      <c r="A140" s="153"/>
      <c r="B140" s="22"/>
      <c r="C140" s="21"/>
      <c r="D140" s="128"/>
      <c r="E140" s="128"/>
    </row>
    <row r="141" ht="18" customHeight="1">
      <c r="D141" s="128"/>
    </row>
    <row r="142" spans="1:5" s="4" customFormat="1" ht="37.5" customHeight="1">
      <c r="A142" s="153"/>
      <c r="B142" s="22"/>
      <c r="C142" s="21"/>
      <c r="D142" s="128"/>
      <c r="E142" s="128"/>
    </row>
    <row r="143" spans="1:5" s="4" customFormat="1" ht="18" customHeight="1">
      <c r="A143" s="153"/>
      <c r="B143" s="22"/>
      <c r="C143" s="21"/>
      <c r="D143" s="123"/>
      <c r="E143" s="128"/>
    </row>
    <row r="144" ht="18" customHeight="1">
      <c r="D144" s="117"/>
    </row>
    <row r="145" ht="18" customHeight="1">
      <c r="D145" s="117"/>
    </row>
    <row r="146" ht="18" customHeight="1">
      <c r="D146" s="115"/>
    </row>
    <row r="147" ht="18" customHeight="1">
      <c r="D147" s="115"/>
    </row>
    <row r="148" ht="18" customHeight="1">
      <c r="D148" s="42"/>
    </row>
    <row r="149" ht="18" customHeight="1">
      <c r="D149" s="115"/>
    </row>
    <row r="150" ht="18" customHeight="1">
      <c r="D150" s="115"/>
    </row>
    <row r="151" ht="18" customHeight="1">
      <c r="D151" s="115"/>
    </row>
    <row r="152" ht="18" customHeight="1">
      <c r="D152" s="115"/>
    </row>
    <row r="153" ht="27" customHeight="1">
      <c r="D153" s="115"/>
    </row>
    <row r="154" ht="27" customHeight="1">
      <c r="D154" s="115"/>
    </row>
    <row r="155" ht="18" customHeight="1">
      <c r="D155" s="115"/>
    </row>
    <row r="156" ht="18" customHeight="1">
      <c r="D156" s="115"/>
    </row>
    <row r="157" ht="18" customHeight="1">
      <c r="D157" s="115"/>
    </row>
    <row r="158" ht="18" customHeight="1">
      <c r="D158" s="115"/>
    </row>
    <row r="159" ht="18" customHeight="1">
      <c r="D159" s="115"/>
    </row>
    <row r="160" ht="18" customHeight="1">
      <c r="D160" s="42"/>
    </row>
    <row r="161" ht="18" customHeight="1">
      <c r="D161" s="121"/>
    </row>
    <row r="162" ht="27" customHeight="1">
      <c r="D162" s="115"/>
    </row>
    <row r="163" ht="18" customHeight="1">
      <c r="D163" s="124"/>
    </row>
    <row r="164" ht="18" customHeight="1">
      <c r="D164" s="116"/>
    </row>
    <row r="165" spans="1:5" s="44" customFormat="1" ht="18" customHeight="1">
      <c r="A165" s="153"/>
      <c r="B165" s="22"/>
      <c r="C165" s="21"/>
      <c r="D165" s="95"/>
      <c r="E165" s="134"/>
    </row>
    <row r="166" spans="1:5" s="44" customFormat="1" ht="18" customHeight="1">
      <c r="A166" s="153"/>
      <c r="B166" s="22"/>
      <c r="C166" s="21"/>
      <c r="D166" s="95"/>
      <c r="E166" s="134"/>
    </row>
    <row r="167" ht="18" customHeight="1">
      <c r="D167" s="95"/>
    </row>
    <row r="168" ht="18" customHeight="1">
      <c r="D168" s="38"/>
    </row>
    <row r="169" ht="18" customHeight="1">
      <c r="D169" s="14"/>
    </row>
    <row r="170" ht="18" customHeight="1">
      <c r="D170" s="42"/>
    </row>
    <row r="171" ht="18" customHeight="1">
      <c r="D171" s="120"/>
    </row>
    <row r="172" ht="18" customHeight="1">
      <c r="D172" s="120"/>
    </row>
    <row r="173" ht="18" customHeight="1">
      <c r="D173" s="115"/>
    </row>
    <row r="174" ht="18" customHeight="1">
      <c r="D174" s="14"/>
    </row>
    <row r="175" ht="18" customHeight="1">
      <c r="D175" s="14"/>
    </row>
    <row r="176" ht="18" customHeight="1">
      <c r="D176" s="14"/>
    </row>
    <row r="177" ht="18" customHeight="1">
      <c r="D177" s="23"/>
    </row>
    <row r="178" ht="18" customHeight="1">
      <c r="D178" s="115"/>
    </row>
    <row r="179" ht="18" customHeight="1">
      <c r="D179" s="115"/>
    </row>
    <row r="180" ht="18" customHeight="1">
      <c r="D180" s="115"/>
    </row>
    <row r="181" ht="18" customHeight="1">
      <c r="D181" s="115"/>
    </row>
    <row r="182" ht="18" customHeight="1">
      <c r="D182" s="42"/>
    </row>
    <row r="183" ht="18" customHeight="1">
      <c r="D183" s="131"/>
    </row>
    <row r="184" ht="18" customHeight="1">
      <c r="D184" s="116"/>
    </row>
    <row r="185" ht="18" customHeight="1">
      <c r="D185" s="42"/>
    </row>
    <row r="186" ht="18" customHeight="1">
      <c r="D186" s="95"/>
    </row>
    <row r="187" ht="18" customHeight="1">
      <c r="D187" s="95"/>
    </row>
    <row r="188" ht="18" customHeight="1">
      <c r="D188" s="123"/>
    </row>
    <row r="189" ht="18" customHeight="1">
      <c r="D189" s="38"/>
    </row>
    <row r="190" ht="18" customHeight="1">
      <c r="D190" s="95"/>
    </row>
    <row r="191" ht="18" customHeight="1">
      <c r="D191" s="95"/>
    </row>
    <row r="192" ht="18" customHeight="1">
      <c r="D192" s="95"/>
    </row>
    <row r="193" ht="27" customHeight="1">
      <c r="D193" s="95"/>
    </row>
    <row r="194" spans="1:5" s="4" customFormat="1" ht="18" customHeight="1">
      <c r="A194" s="153"/>
      <c r="B194" s="22"/>
      <c r="C194" s="21"/>
      <c r="D194" s="128"/>
      <c r="E194" s="128"/>
    </row>
    <row r="195" spans="1:5" s="4" customFormat="1" ht="18" customHeight="1">
      <c r="A195" s="153"/>
      <c r="B195" s="22"/>
      <c r="C195" s="21"/>
      <c r="D195" s="128"/>
      <c r="E195" s="128"/>
    </row>
    <row r="196" spans="1:5" s="4" customFormat="1" ht="18" customHeight="1">
      <c r="A196" s="153"/>
      <c r="B196" s="22"/>
      <c r="C196" s="21"/>
      <c r="D196" s="128"/>
      <c r="E196" s="128"/>
    </row>
    <row r="197" spans="1:5" s="4" customFormat="1" ht="18" customHeight="1">
      <c r="A197" s="153"/>
      <c r="B197" s="22"/>
      <c r="C197" s="21"/>
      <c r="D197" s="128"/>
      <c r="E197" s="128"/>
    </row>
    <row r="198" ht="18" customHeight="1">
      <c r="D198" s="42"/>
    </row>
    <row r="199" ht="18" customHeight="1">
      <c r="D199" s="128"/>
    </row>
    <row r="200" ht="18" customHeight="1">
      <c r="D200" s="120"/>
    </row>
    <row r="201" ht="18" customHeight="1">
      <c r="D201" s="120"/>
    </row>
    <row r="202" ht="18" customHeight="1">
      <c r="D202" s="121"/>
    </row>
    <row r="203" ht="18" customHeight="1">
      <c r="D203" s="115"/>
    </row>
    <row r="204" ht="18" customHeight="1">
      <c r="D204" s="115"/>
    </row>
    <row r="205" ht="18" customHeight="1">
      <c r="D205" s="115"/>
    </row>
    <row r="206" ht="18" customHeight="1">
      <c r="D206" s="120"/>
    </row>
    <row r="207" ht="18" customHeight="1">
      <c r="D207" s="120"/>
    </row>
    <row r="208" ht="18" customHeight="1">
      <c r="D208" s="120"/>
    </row>
    <row r="209" ht="18" customHeight="1">
      <c r="D209" s="123"/>
    </row>
    <row r="210" ht="18" customHeight="1">
      <c r="D210" s="121"/>
    </row>
    <row r="211" ht="18" customHeight="1">
      <c r="D211" s="42"/>
    </row>
    <row r="212" ht="37.5" customHeight="1">
      <c r="D212" s="124"/>
    </row>
    <row r="213" ht="18" customHeight="1">
      <c r="D213" s="116"/>
    </row>
    <row r="214" ht="18" customHeight="1">
      <c r="D214" s="95"/>
    </row>
    <row r="215" ht="18" customHeight="1">
      <c r="D215" s="95"/>
    </row>
    <row r="216" ht="18" customHeight="1">
      <c r="D216" s="95"/>
    </row>
    <row r="217" ht="18" customHeight="1">
      <c r="D217" s="38"/>
    </row>
    <row r="218" ht="18" customHeight="1">
      <c r="D218" s="14"/>
    </row>
    <row r="219" ht="18" customHeight="1">
      <c r="D219" s="14"/>
    </row>
    <row r="220" ht="27" customHeight="1">
      <c r="D220" s="14"/>
    </row>
    <row r="221" ht="27" customHeight="1">
      <c r="D221" s="14"/>
    </row>
    <row r="222" ht="18" customHeight="1">
      <c r="D222" s="14"/>
    </row>
    <row r="223" ht="18" customHeight="1">
      <c r="D223" s="14"/>
    </row>
    <row r="224" ht="18" customHeight="1">
      <c r="D224" s="42"/>
    </row>
    <row r="225" ht="18" customHeight="1">
      <c r="D225" s="123"/>
    </row>
    <row r="226" ht="18" customHeight="1">
      <c r="D226" s="115"/>
    </row>
    <row r="227" ht="18" customHeight="1">
      <c r="D227" s="121"/>
    </row>
    <row r="228" ht="18" customHeight="1">
      <c r="D228" s="121"/>
    </row>
    <row r="229" ht="18" customHeight="1">
      <c r="D229" s="23"/>
    </row>
    <row r="230" ht="18" customHeight="1">
      <c r="D230" s="123"/>
    </row>
    <row r="231" ht="18" customHeight="1">
      <c r="D231" s="115"/>
    </row>
    <row r="232" ht="18" customHeight="1">
      <c r="D232" s="131"/>
    </row>
    <row r="233" ht="18" customHeight="1">
      <c r="D233" s="42"/>
    </row>
    <row r="234" ht="18" customHeight="1">
      <c r="D234" s="95"/>
    </row>
    <row r="235" ht="18" customHeight="1">
      <c r="D235" s="95"/>
    </row>
    <row r="236" spans="1:5" s="4" customFormat="1" ht="18" customHeight="1">
      <c r="A236" s="153"/>
      <c r="B236" s="22"/>
      <c r="C236" s="21"/>
      <c r="D236" s="42"/>
      <c r="E236" s="128"/>
    </row>
    <row r="237" spans="1:5" s="4" customFormat="1" ht="18" customHeight="1">
      <c r="A237" s="153"/>
      <c r="B237" s="22"/>
      <c r="C237" s="21"/>
      <c r="D237" s="26"/>
      <c r="E237" s="128"/>
    </row>
    <row r="238" spans="1:5" s="4" customFormat="1" ht="18" customHeight="1">
      <c r="A238" s="153"/>
      <c r="B238" s="22"/>
      <c r="C238" s="21"/>
      <c r="D238" s="26"/>
      <c r="E238" s="128"/>
    </row>
    <row r="239" spans="1:5" s="4" customFormat="1" ht="18" customHeight="1">
      <c r="A239" s="153"/>
      <c r="B239" s="22"/>
      <c r="C239" s="21"/>
      <c r="D239" s="26"/>
      <c r="E239" s="128"/>
    </row>
    <row r="240" spans="1:5" s="4" customFormat="1" ht="18" customHeight="1">
      <c r="A240" s="153"/>
      <c r="B240" s="22"/>
      <c r="C240" s="21"/>
      <c r="D240" s="26"/>
      <c r="E240" s="128"/>
    </row>
    <row r="241" spans="1:5" s="4" customFormat="1" ht="18" customHeight="1">
      <c r="A241" s="153"/>
      <c r="B241" s="22"/>
      <c r="C241" s="21"/>
      <c r="D241" s="26"/>
      <c r="E241" s="128"/>
    </row>
    <row r="242" spans="1:5" s="4" customFormat="1" ht="18" customHeight="1">
      <c r="A242" s="153"/>
      <c r="B242" s="22"/>
      <c r="C242" s="21"/>
      <c r="D242" s="128"/>
      <c r="E242" s="128"/>
    </row>
    <row r="243" spans="1:5" s="4" customFormat="1" ht="18" customHeight="1">
      <c r="A243" s="153"/>
      <c r="B243" s="22"/>
      <c r="C243" s="21"/>
      <c r="D243" s="128"/>
      <c r="E243" s="128"/>
    </row>
    <row r="244" spans="1:5" s="4" customFormat="1" ht="18" customHeight="1">
      <c r="A244" s="153"/>
      <c r="B244" s="22"/>
      <c r="C244" s="21"/>
      <c r="D244" s="42"/>
      <c r="E244" s="128"/>
    </row>
    <row r="245" spans="1:5" s="4" customFormat="1" ht="18" customHeight="1">
      <c r="A245" s="153"/>
      <c r="B245" s="22"/>
      <c r="C245" s="21"/>
      <c r="D245" s="120"/>
      <c r="E245" s="128"/>
    </row>
    <row r="246" spans="1:5" s="4" customFormat="1" ht="27" customHeight="1">
      <c r="A246" s="153"/>
      <c r="B246" s="22"/>
      <c r="C246" s="21"/>
      <c r="D246" s="42"/>
      <c r="E246" s="128"/>
    </row>
    <row r="247" spans="1:5" s="4" customFormat="1" ht="18" customHeight="1">
      <c r="A247" s="153"/>
      <c r="B247" s="22"/>
      <c r="C247" s="21"/>
      <c r="D247" s="115"/>
      <c r="E247" s="128"/>
    </row>
    <row r="248" spans="1:5" s="4" customFormat="1" ht="18" customHeight="1">
      <c r="A248" s="153"/>
      <c r="B248" s="22"/>
      <c r="C248" s="21"/>
      <c r="D248" s="115"/>
      <c r="E248" s="128"/>
    </row>
    <row r="249" spans="1:5" s="4" customFormat="1" ht="18" customHeight="1">
      <c r="A249" s="153"/>
      <c r="B249" s="22"/>
      <c r="C249" s="21"/>
      <c r="D249" s="115"/>
      <c r="E249" s="128"/>
    </row>
    <row r="250" spans="1:5" s="4" customFormat="1" ht="18" customHeight="1">
      <c r="A250" s="153"/>
      <c r="B250" s="22"/>
      <c r="C250" s="21"/>
      <c r="D250" s="115"/>
      <c r="E250" s="128"/>
    </row>
    <row r="251" spans="1:5" s="4" customFormat="1" ht="27" customHeight="1">
      <c r="A251" s="153"/>
      <c r="B251" s="22"/>
      <c r="C251" s="21"/>
      <c r="D251" s="42"/>
      <c r="E251" s="128"/>
    </row>
    <row r="252" spans="1:5" s="4" customFormat="1" ht="18" customHeight="1">
      <c r="A252" s="153"/>
      <c r="B252" s="22"/>
      <c r="C252" s="21"/>
      <c r="D252" s="115"/>
      <c r="E252" s="128"/>
    </row>
    <row r="253" spans="1:5" s="4" customFormat="1" ht="18" customHeight="1">
      <c r="A253" s="153"/>
      <c r="B253" s="22"/>
      <c r="C253" s="21"/>
      <c r="D253" s="115"/>
      <c r="E253" s="128"/>
    </row>
    <row r="254" spans="1:5" s="4" customFormat="1" ht="27" customHeight="1">
      <c r="A254" s="153"/>
      <c r="B254" s="22"/>
      <c r="C254" s="21"/>
      <c r="D254" s="115"/>
      <c r="E254" s="128"/>
    </row>
    <row r="255" spans="1:5" s="4" customFormat="1" ht="18" customHeight="1">
      <c r="A255" s="153"/>
      <c r="B255" s="22"/>
      <c r="C255" s="21"/>
      <c r="D255" s="115"/>
      <c r="E255" s="128"/>
    </row>
    <row r="256" spans="1:5" s="4" customFormat="1" ht="18" customHeight="1">
      <c r="A256" s="153"/>
      <c r="B256" s="22"/>
      <c r="C256" s="21"/>
      <c r="D256" s="38"/>
      <c r="E256" s="128"/>
    </row>
    <row r="257" spans="1:5" s="4" customFormat="1" ht="18" customHeight="1">
      <c r="A257" s="153"/>
      <c r="B257" s="22"/>
      <c r="C257" s="21"/>
      <c r="D257" s="95"/>
      <c r="E257" s="128"/>
    </row>
    <row r="258" spans="1:5" s="4" customFormat="1" ht="18" customHeight="1">
      <c r="A258" s="153"/>
      <c r="B258" s="22"/>
      <c r="C258" s="21"/>
      <c r="D258" s="95"/>
      <c r="E258" s="128"/>
    </row>
    <row r="259" spans="1:5" s="4" customFormat="1" ht="18" customHeight="1">
      <c r="A259" s="153"/>
      <c r="B259" s="22"/>
      <c r="C259" s="21"/>
      <c r="D259" s="95"/>
      <c r="E259" s="128"/>
    </row>
    <row r="260" spans="1:5" s="4" customFormat="1" ht="18" customHeight="1">
      <c r="A260" s="153"/>
      <c r="B260" s="22"/>
      <c r="C260" s="21"/>
      <c r="D260" s="95"/>
      <c r="E260" s="128"/>
    </row>
    <row r="261" spans="1:5" s="4" customFormat="1" ht="18" customHeight="1">
      <c r="A261" s="153"/>
      <c r="B261" s="22"/>
      <c r="C261" s="21"/>
      <c r="D261" s="95"/>
      <c r="E261" s="128"/>
    </row>
    <row r="262" spans="1:5" s="40" customFormat="1" ht="18" customHeight="1">
      <c r="A262" s="153"/>
      <c r="B262" s="22"/>
      <c r="C262" s="21"/>
      <c r="D262" s="121"/>
      <c r="E262" s="120"/>
    </row>
    <row r="263" ht="18" customHeight="1">
      <c r="D263" s="115"/>
    </row>
    <row r="264" ht="18" customHeight="1">
      <c r="D264" s="115"/>
    </row>
    <row r="265" ht="18" customHeight="1">
      <c r="D265" s="123"/>
    </row>
    <row r="266" ht="18" customHeight="1">
      <c r="D266" s="42"/>
    </row>
    <row r="267" ht="18" customHeight="1">
      <c r="D267" s="115"/>
    </row>
    <row r="268" ht="18" customHeight="1">
      <c r="D268" s="124"/>
    </row>
    <row r="269" ht="18" customHeight="1">
      <c r="D269" s="42"/>
    </row>
    <row r="270" ht="18" customHeight="1">
      <c r="D270" s="95"/>
    </row>
    <row r="271" ht="27" customHeight="1">
      <c r="D271" s="95"/>
    </row>
    <row r="272" ht="18" customHeight="1">
      <c r="D272" s="42"/>
    </row>
    <row r="273" ht="27" customHeight="1">
      <c r="D273" s="38"/>
    </row>
    <row r="274" ht="18" customHeight="1">
      <c r="D274" s="128"/>
    </row>
    <row r="275" ht="18" customHeight="1">
      <c r="D275" s="128"/>
    </row>
    <row r="276" ht="27" customHeight="1">
      <c r="D276" s="128"/>
    </row>
    <row r="277" ht="18" customHeight="1">
      <c r="D277" s="128"/>
    </row>
    <row r="278" ht="27" customHeight="1">
      <c r="D278" s="128"/>
    </row>
    <row r="279" ht="18" customHeight="1">
      <c r="D279" s="128"/>
    </row>
    <row r="280" ht="18" customHeight="1">
      <c r="D280" s="128"/>
    </row>
    <row r="281" ht="18" customHeight="1">
      <c r="D281" s="128"/>
    </row>
    <row r="282" ht="27" customHeight="1">
      <c r="D282" s="23"/>
    </row>
    <row r="283" ht="27" customHeight="1">
      <c r="D283" s="115"/>
    </row>
    <row r="284" ht="27" customHeight="1">
      <c r="D284" s="115"/>
    </row>
    <row r="285" ht="18" customHeight="1">
      <c r="D285" s="42"/>
    </row>
    <row r="286" ht="18" customHeight="1">
      <c r="D286" s="115"/>
    </row>
    <row r="287" ht="18" customHeight="1">
      <c r="D287" s="115"/>
    </row>
    <row r="288" ht="18" customHeight="1">
      <c r="D288" s="115"/>
    </row>
    <row r="289" ht="18" customHeight="1">
      <c r="D289" s="115"/>
    </row>
    <row r="290" ht="27" customHeight="1">
      <c r="D290" s="115"/>
    </row>
    <row r="291" ht="18" customHeight="1">
      <c r="D291" s="115"/>
    </row>
    <row r="292" ht="18" customHeight="1">
      <c r="D292" s="115"/>
    </row>
    <row r="293" ht="18" customHeight="1">
      <c r="D293" s="123"/>
    </row>
    <row r="294" ht="18" customHeight="1">
      <c r="D294" s="14"/>
    </row>
    <row r="295" ht="18" customHeight="1">
      <c r="D295" s="135"/>
    </row>
    <row r="296" ht="18" customHeight="1">
      <c r="D296" s="116"/>
    </row>
    <row r="297" ht="18" customHeight="1">
      <c r="D297" s="95"/>
    </row>
    <row r="298" ht="18" customHeight="1">
      <c r="D298" s="42"/>
    </row>
    <row r="299" ht="18" customHeight="1">
      <c r="D299" s="95"/>
    </row>
    <row r="300" ht="18" customHeight="1">
      <c r="D300" s="136"/>
    </row>
    <row r="301" ht="18" customHeight="1">
      <c r="D301" s="95"/>
    </row>
    <row r="302" ht="18" customHeight="1">
      <c r="D302" s="42"/>
    </row>
    <row r="303" ht="18" customHeight="1">
      <c r="D303" s="95"/>
    </row>
    <row r="304" ht="18" customHeight="1">
      <c r="D304" s="95"/>
    </row>
    <row r="305" ht="18" customHeight="1">
      <c r="D305" s="95"/>
    </row>
    <row r="306" ht="18" customHeight="1">
      <c r="D306" s="95"/>
    </row>
    <row r="307" ht="18" customHeight="1">
      <c r="D307" s="95"/>
    </row>
    <row r="308" ht="18" customHeight="1">
      <c r="D308" s="95"/>
    </row>
    <row r="309" ht="18" customHeight="1">
      <c r="D309" s="95"/>
    </row>
    <row r="310" ht="18" customHeight="1">
      <c r="D310" s="42"/>
    </row>
    <row r="311" ht="18" customHeight="1">
      <c r="D311" s="95"/>
    </row>
    <row r="312" ht="18" customHeight="1">
      <c r="D312" s="24"/>
    </row>
    <row r="313" ht="18" customHeight="1">
      <c r="D313" s="95"/>
    </row>
    <row r="314" ht="18" customHeight="1">
      <c r="D314" s="95"/>
    </row>
    <row r="315" ht="18" customHeight="1">
      <c r="D315" s="95"/>
    </row>
    <row r="316" ht="18" customHeight="1">
      <c r="D316" s="95"/>
    </row>
    <row r="317" ht="27" customHeight="1">
      <c r="D317" s="95"/>
    </row>
    <row r="318" ht="18" customHeight="1">
      <c r="D318" s="42"/>
    </row>
    <row r="319" ht="18" customHeight="1">
      <c r="D319" s="95"/>
    </row>
    <row r="320" spans="1:5" s="4" customFormat="1" ht="18" customHeight="1">
      <c r="A320" s="153"/>
      <c r="B320" s="22"/>
      <c r="C320" s="21"/>
      <c r="D320" s="95"/>
      <c r="E320" s="128"/>
    </row>
    <row r="321" spans="1:5" s="4" customFormat="1" ht="27" customHeight="1">
      <c r="A321" s="153"/>
      <c r="B321" s="22"/>
      <c r="C321" s="21"/>
      <c r="D321" s="95"/>
      <c r="E321" s="128"/>
    </row>
    <row r="322" spans="1:5" s="4" customFormat="1" ht="18" customHeight="1">
      <c r="A322" s="153"/>
      <c r="B322" s="22"/>
      <c r="C322" s="21"/>
      <c r="D322" s="42"/>
      <c r="E322" s="128"/>
    </row>
    <row r="323" spans="1:5" s="4" customFormat="1" ht="18" customHeight="1">
      <c r="A323" s="153"/>
      <c r="B323" s="22"/>
      <c r="C323" s="21"/>
      <c r="D323" s="95"/>
      <c r="E323" s="128"/>
    </row>
    <row r="324" spans="1:5" s="4" customFormat="1" ht="18" customHeight="1">
      <c r="A324" s="153"/>
      <c r="B324" s="22"/>
      <c r="C324" s="21"/>
      <c r="D324" s="95"/>
      <c r="E324" s="128"/>
    </row>
    <row r="325" spans="1:5" s="4" customFormat="1" ht="18" customHeight="1">
      <c r="A325" s="153"/>
      <c r="B325" s="22"/>
      <c r="C325" s="21"/>
      <c r="D325" s="38"/>
      <c r="E325" s="128"/>
    </row>
    <row r="326" spans="1:5" s="4" customFormat="1" ht="18" customHeight="1">
      <c r="A326" s="153"/>
      <c r="B326" s="22"/>
      <c r="C326" s="21"/>
      <c r="D326" s="128"/>
      <c r="E326" s="128"/>
    </row>
    <row r="327" spans="1:5" s="4" customFormat="1" ht="18" customHeight="1">
      <c r="A327" s="153"/>
      <c r="B327" s="22"/>
      <c r="C327" s="21"/>
      <c r="D327" s="128"/>
      <c r="E327" s="128"/>
    </row>
    <row r="328" spans="1:5" s="4" customFormat="1" ht="18" customHeight="1">
      <c r="A328" s="153"/>
      <c r="B328" s="22"/>
      <c r="C328" s="21"/>
      <c r="D328" s="128"/>
      <c r="E328" s="128"/>
    </row>
    <row r="329" spans="1:5" s="4" customFormat="1" ht="18" customHeight="1">
      <c r="A329" s="153"/>
      <c r="B329" s="22"/>
      <c r="C329" s="21"/>
      <c r="D329" s="128"/>
      <c r="E329" s="128"/>
    </row>
    <row r="330" spans="1:5" s="4" customFormat="1" ht="27" customHeight="1">
      <c r="A330" s="153"/>
      <c r="B330" s="22"/>
      <c r="C330" s="21"/>
      <c r="D330" s="128"/>
      <c r="E330" s="128"/>
    </row>
    <row r="331" spans="1:5" s="4" customFormat="1" ht="18" customHeight="1">
      <c r="A331" s="153"/>
      <c r="B331" s="22"/>
      <c r="C331" s="21"/>
      <c r="D331" s="128"/>
      <c r="E331" s="128"/>
    </row>
    <row r="332" spans="1:5" s="4" customFormat="1" ht="18" customHeight="1">
      <c r="A332" s="153"/>
      <c r="B332" s="22"/>
      <c r="C332" s="21"/>
      <c r="D332" s="128"/>
      <c r="E332" s="128"/>
    </row>
    <row r="333" spans="1:5" s="4" customFormat="1" ht="18" customHeight="1">
      <c r="A333" s="153"/>
      <c r="B333" s="22"/>
      <c r="C333" s="21"/>
      <c r="D333" s="128"/>
      <c r="E333" s="128"/>
    </row>
    <row r="334" spans="1:5" s="4" customFormat="1" ht="18" customHeight="1">
      <c r="A334" s="153"/>
      <c r="B334" s="22"/>
      <c r="C334" s="21"/>
      <c r="D334" s="128"/>
      <c r="E334" s="128"/>
    </row>
    <row r="335" spans="1:5" s="4" customFormat="1" ht="18" customHeight="1">
      <c r="A335" s="153"/>
      <c r="B335" s="22"/>
      <c r="C335" s="21"/>
      <c r="D335" s="42"/>
      <c r="E335" s="128"/>
    </row>
    <row r="336" spans="1:5" s="4" customFormat="1" ht="18" customHeight="1">
      <c r="A336" s="153"/>
      <c r="B336" s="22"/>
      <c r="C336" s="21"/>
      <c r="D336" s="115"/>
      <c r="E336" s="128"/>
    </row>
    <row r="337" spans="1:5" s="4" customFormat="1" ht="18" customHeight="1">
      <c r="A337" s="153"/>
      <c r="B337" s="22"/>
      <c r="C337" s="21"/>
      <c r="D337" s="115"/>
      <c r="E337" s="128"/>
    </row>
    <row r="338" spans="1:5" s="4" customFormat="1" ht="18" customHeight="1">
      <c r="A338" s="153"/>
      <c r="B338" s="22"/>
      <c r="C338" s="21"/>
      <c r="D338" s="115"/>
      <c r="E338" s="128"/>
    </row>
    <row r="339" spans="1:5" s="4" customFormat="1" ht="18" customHeight="1">
      <c r="A339" s="153"/>
      <c r="B339" s="22"/>
      <c r="C339" s="21"/>
      <c r="D339" s="115"/>
      <c r="E339" s="128"/>
    </row>
    <row r="340" spans="1:5" s="4" customFormat="1" ht="18" customHeight="1">
      <c r="A340" s="153"/>
      <c r="B340" s="22"/>
      <c r="C340" s="21"/>
      <c r="D340" s="115"/>
      <c r="E340" s="128"/>
    </row>
    <row r="341" spans="1:5" s="4" customFormat="1" ht="18" customHeight="1">
      <c r="A341" s="153"/>
      <c r="B341" s="22"/>
      <c r="C341" s="21"/>
      <c r="D341" s="115"/>
      <c r="E341" s="128"/>
    </row>
    <row r="342" spans="1:5" s="4" customFormat="1" ht="18" customHeight="1">
      <c r="A342" s="153"/>
      <c r="B342" s="22"/>
      <c r="C342" s="21"/>
      <c r="D342" s="42"/>
      <c r="E342" s="128"/>
    </row>
    <row r="343" spans="1:5" s="4" customFormat="1" ht="18" customHeight="1">
      <c r="A343" s="153"/>
      <c r="B343" s="22"/>
      <c r="C343" s="21"/>
      <c r="D343" s="115"/>
      <c r="E343" s="128"/>
    </row>
    <row r="344" ht="18" customHeight="1">
      <c r="D344" s="121"/>
    </row>
    <row r="345" spans="1:5" s="4" customFormat="1" ht="18" customHeight="1">
      <c r="A345" s="153"/>
      <c r="B345" s="22"/>
      <c r="C345" s="21"/>
      <c r="D345" s="115"/>
      <c r="E345" s="128"/>
    </row>
    <row r="346" ht="18" customHeight="1">
      <c r="D346" s="115"/>
    </row>
    <row r="347" ht="18" customHeight="1">
      <c r="D347" s="121"/>
    </row>
    <row r="348" ht="18" customHeight="1">
      <c r="D348" s="123"/>
    </row>
    <row r="349" ht="18" customHeight="1">
      <c r="D349" s="121"/>
    </row>
    <row r="350" ht="37.5" customHeight="1">
      <c r="D350" s="115"/>
    </row>
    <row r="351" ht="18" customHeight="1">
      <c r="D351" s="137"/>
    </row>
    <row r="352" spans="1:5" s="40" customFormat="1" ht="18" customHeight="1">
      <c r="A352" s="153"/>
      <c r="B352" s="22"/>
      <c r="C352" s="21"/>
      <c r="D352" s="116"/>
      <c r="E352" s="120"/>
    </row>
    <row r="353" spans="1:5" s="40" customFormat="1" ht="18" customHeight="1">
      <c r="A353" s="153"/>
      <c r="B353" s="22"/>
      <c r="C353" s="21"/>
      <c r="D353" s="95"/>
      <c r="E353" s="120"/>
    </row>
    <row r="354" ht="18" customHeight="1">
      <c r="D354" s="95"/>
    </row>
    <row r="355" ht="27" customHeight="1">
      <c r="D355" s="95"/>
    </row>
    <row r="356" ht="18" customHeight="1">
      <c r="D356" s="33"/>
    </row>
    <row r="357" ht="49.5" customHeight="1">
      <c r="D357" s="42"/>
    </row>
    <row r="358" ht="18" customHeight="1">
      <c r="D358" s="115"/>
    </row>
    <row r="359" ht="18" customHeight="1">
      <c r="D359" s="131"/>
    </row>
    <row r="360" ht="18" customHeight="1">
      <c r="D360" s="115"/>
    </row>
    <row r="361" ht="27" customHeight="1">
      <c r="D361" s="115"/>
    </row>
    <row r="362" ht="27" customHeight="1">
      <c r="D362" s="115"/>
    </row>
    <row r="363" ht="18" customHeight="1">
      <c r="D363" s="115"/>
    </row>
    <row r="364" ht="18" customHeight="1">
      <c r="D364" s="121"/>
    </row>
    <row r="365" ht="18" customHeight="1">
      <c r="D365" s="121"/>
    </row>
    <row r="366" ht="18" customHeight="1">
      <c r="D366" s="121"/>
    </row>
    <row r="367" ht="18" customHeight="1">
      <c r="D367" s="115"/>
    </row>
    <row r="368" ht="18" customHeight="1">
      <c r="D368" s="42"/>
    </row>
    <row r="369" ht="18" customHeight="1">
      <c r="D369" s="121"/>
    </row>
    <row r="370" ht="18" customHeight="1">
      <c r="D370" s="121"/>
    </row>
    <row r="371" ht="18" customHeight="1">
      <c r="D371" s="130"/>
    </row>
    <row r="372" ht="18" customHeight="1">
      <c r="D372" s="116"/>
    </row>
    <row r="373" ht="18" customHeight="1">
      <c r="D373" s="95"/>
    </row>
    <row r="374" ht="18" customHeight="1">
      <c r="D374" s="95"/>
    </row>
    <row r="375" ht="18" customHeight="1">
      <c r="D375" s="95"/>
    </row>
    <row r="376" ht="18" customHeight="1">
      <c r="D376" s="23"/>
    </row>
    <row r="377" ht="27" customHeight="1">
      <c r="D377" s="95"/>
    </row>
    <row r="378" ht="18" customHeight="1">
      <c r="D378" s="95"/>
    </row>
    <row r="379" ht="18" customHeight="1">
      <c r="D379" s="95"/>
    </row>
    <row r="380" ht="18" customHeight="1">
      <c r="D380" s="42"/>
    </row>
    <row r="381" ht="18" customHeight="1">
      <c r="D381" s="95"/>
    </row>
    <row r="382" ht="18" customHeight="1">
      <c r="D382" s="95"/>
    </row>
    <row r="383" ht="18" customHeight="1">
      <c r="D383" s="95"/>
    </row>
    <row r="384" ht="18" customHeight="1">
      <c r="D384" s="95"/>
    </row>
    <row r="385" ht="18" customHeight="1">
      <c r="D385" s="42"/>
    </row>
    <row r="386" ht="18" customHeight="1">
      <c r="D386" s="123"/>
    </row>
    <row r="387" ht="18" customHeight="1">
      <c r="D387" s="42"/>
    </row>
    <row r="388" ht="27" customHeight="1">
      <c r="D388" s="117"/>
    </row>
    <row r="389" ht="18" customHeight="1">
      <c r="D389" s="115"/>
    </row>
    <row r="390" ht="18" customHeight="1">
      <c r="D390" s="115"/>
    </row>
    <row r="391" ht="27" customHeight="1">
      <c r="D391" s="115"/>
    </row>
    <row r="392" ht="18" customHeight="1">
      <c r="D392" s="115"/>
    </row>
    <row r="393" ht="18" customHeight="1">
      <c r="D393" s="123"/>
    </row>
    <row r="394" ht="18" customHeight="1">
      <c r="D394" s="115"/>
    </row>
    <row r="395" ht="18" customHeight="1">
      <c r="D395" s="115"/>
    </row>
    <row r="396" ht="18" customHeight="1">
      <c r="D396" s="42"/>
    </row>
    <row r="397" ht="27" customHeight="1">
      <c r="D397" s="115"/>
    </row>
    <row r="398" ht="18" customHeight="1">
      <c r="D398" s="115"/>
    </row>
    <row r="399" ht="18" customHeight="1">
      <c r="D399" s="115"/>
    </row>
    <row r="400" ht="18" customHeight="1">
      <c r="D400" s="42"/>
    </row>
    <row r="401" ht="18" customHeight="1">
      <c r="D401" s="115"/>
    </row>
    <row r="402" ht="18" customHeight="1">
      <c r="D402" s="115"/>
    </row>
    <row r="403" ht="18" customHeight="1">
      <c r="D403" s="115"/>
    </row>
    <row r="404" ht="18" customHeight="1">
      <c r="D404" s="115"/>
    </row>
    <row r="405" ht="18" customHeight="1">
      <c r="D405" s="115"/>
    </row>
    <row r="406" ht="18" customHeight="1">
      <c r="D406" s="115"/>
    </row>
    <row r="407" ht="27" customHeight="1">
      <c r="D407" s="115"/>
    </row>
    <row r="408" ht="37.5" customHeight="1">
      <c r="D408" s="115"/>
    </row>
    <row r="409" ht="18" customHeight="1">
      <c r="D409" s="121"/>
    </row>
    <row r="410" ht="18" customHeight="1">
      <c r="D410" s="42"/>
    </row>
    <row r="411" ht="18" customHeight="1">
      <c r="D411" s="121"/>
    </row>
    <row r="412" ht="18" customHeight="1">
      <c r="D412" s="115"/>
    </row>
    <row r="413" ht="18" customHeight="1">
      <c r="D413" s="124"/>
    </row>
    <row r="414" ht="18" customHeight="1">
      <c r="D414" s="115"/>
    </row>
    <row r="415" ht="18" customHeight="1">
      <c r="D415" s="115"/>
    </row>
    <row r="416" ht="18" customHeight="1">
      <c r="D416" s="115"/>
    </row>
    <row r="417" ht="18" customHeight="1">
      <c r="D417" s="115"/>
    </row>
    <row r="418" ht="18" customHeight="1">
      <c r="D418" s="115"/>
    </row>
    <row r="419" ht="18" customHeight="1">
      <c r="D419" s="115"/>
    </row>
    <row r="420" ht="18" customHeight="1">
      <c r="D420" s="115"/>
    </row>
    <row r="421" ht="37.5" customHeight="1">
      <c r="D421" s="115"/>
    </row>
    <row r="422" ht="18" customHeight="1">
      <c r="D422" s="115"/>
    </row>
    <row r="423" ht="18" customHeight="1">
      <c r="D423" s="115"/>
    </row>
    <row r="424" ht="18" customHeight="1">
      <c r="D424" s="115"/>
    </row>
    <row r="425" ht="18" customHeight="1">
      <c r="D425" s="115"/>
    </row>
    <row r="426" ht="18" customHeight="1">
      <c r="D426" s="115"/>
    </row>
    <row r="427" ht="18" customHeight="1">
      <c r="D427" s="115"/>
    </row>
    <row r="428" ht="18" customHeight="1">
      <c r="D428" s="115"/>
    </row>
    <row r="429" ht="18" customHeight="1">
      <c r="D429" s="42"/>
    </row>
    <row r="430" ht="18" customHeight="1">
      <c r="D430" s="115"/>
    </row>
    <row r="431" ht="18" customHeight="1">
      <c r="D431" s="115"/>
    </row>
    <row r="432" ht="18" customHeight="1">
      <c r="D432" s="115"/>
    </row>
    <row r="433" ht="18" customHeight="1">
      <c r="D433" s="115"/>
    </row>
    <row r="434" ht="18" customHeight="1">
      <c r="D434" s="115"/>
    </row>
    <row r="435" ht="18" customHeight="1">
      <c r="D435" s="115"/>
    </row>
    <row r="436" ht="18" customHeight="1">
      <c r="D436" s="115"/>
    </row>
    <row r="437" ht="37.5" customHeight="1">
      <c r="D437" s="115"/>
    </row>
    <row r="438" ht="18" customHeight="1">
      <c r="D438" s="115"/>
    </row>
    <row r="439" ht="18" customHeight="1">
      <c r="D439" s="115"/>
    </row>
    <row r="440" ht="18" customHeight="1">
      <c r="D440" s="115"/>
    </row>
    <row r="441" ht="18" customHeight="1">
      <c r="D441" s="115"/>
    </row>
    <row r="442" ht="18" customHeight="1">
      <c r="D442" s="42"/>
    </row>
    <row r="443" ht="18" customHeight="1">
      <c r="D443" s="115"/>
    </row>
    <row r="444" ht="18" customHeight="1">
      <c r="D444" s="115"/>
    </row>
    <row r="445" ht="18" customHeight="1">
      <c r="D445" s="115"/>
    </row>
    <row r="446" ht="18" customHeight="1">
      <c r="D446" s="115"/>
    </row>
    <row r="447" ht="27" customHeight="1">
      <c r="D447" s="115"/>
    </row>
    <row r="448" ht="18" customHeight="1">
      <c r="D448" s="115"/>
    </row>
    <row r="449" ht="18" customHeight="1">
      <c r="D449" s="42"/>
    </row>
    <row r="450" ht="18" customHeight="1">
      <c r="D450" s="115"/>
    </row>
    <row r="451" ht="27" customHeight="1">
      <c r="D451" s="115"/>
    </row>
    <row r="452" ht="27" customHeight="1">
      <c r="D452" s="115"/>
    </row>
    <row r="453" ht="18" customHeight="1">
      <c r="D453" s="42"/>
    </row>
    <row r="454" ht="18" customHeight="1">
      <c r="D454" s="115"/>
    </row>
    <row r="455" ht="18" customHeight="1">
      <c r="D455" s="115"/>
    </row>
    <row r="456" ht="18" customHeight="1">
      <c r="D456" s="115"/>
    </row>
    <row r="457" ht="18" customHeight="1">
      <c r="D457" s="115"/>
    </row>
    <row r="458" ht="18" customHeight="1">
      <c r="D458" s="115"/>
    </row>
    <row r="459" ht="18" customHeight="1">
      <c r="D459" s="115"/>
    </row>
    <row r="460" ht="37.5" customHeight="1">
      <c r="D460" s="115"/>
    </row>
    <row r="461" ht="18" customHeight="1">
      <c r="D461" s="115"/>
    </row>
    <row r="462" ht="18" customHeight="1">
      <c r="D462" s="115"/>
    </row>
    <row r="463" ht="18" customHeight="1">
      <c r="D463" s="115"/>
    </row>
    <row r="464" ht="18" customHeight="1">
      <c r="D464" s="115"/>
    </row>
    <row r="465" ht="18" customHeight="1">
      <c r="D465" s="115"/>
    </row>
    <row r="466" ht="18" customHeight="1">
      <c r="D466" s="42"/>
    </row>
    <row r="467" ht="18" customHeight="1">
      <c r="D467" s="115"/>
    </row>
    <row r="468" ht="18" customHeight="1">
      <c r="D468" s="115"/>
    </row>
    <row r="469" ht="18" customHeight="1">
      <c r="D469" s="115"/>
    </row>
    <row r="470" ht="18" customHeight="1">
      <c r="D470" s="115"/>
    </row>
    <row r="471" ht="18" customHeight="1">
      <c r="D471" s="115"/>
    </row>
    <row r="472" ht="18" customHeight="1">
      <c r="D472" s="115"/>
    </row>
    <row r="473" ht="18" customHeight="1">
      <c r="D473" s="115"/>
    </row>
    <row r="474" ht="18" customHeight="1">
      <c r="D474" s="115"/>
    </row>
    <row r="475" ht="18" customHeight="1">
      <c r="D475" s="115"/>
    </row>
    <row r="476" ht="18" customHeight="1">
      <c r="D476" s="115"/>
    </row>
    <row r="477" ht="18" customHeight="1">
      <c r="D477" s="115"/>
    </row>
    <row r="478" ht="18" customHeight="1">
      <c r="D478" s="115"/>
    </row>
    <row r="479" ht="18" customHeight="1">
      <c r="D479" s="115"/>
    </row>
    <row r="480" ht="27" customHeight="1">
      <c r="D480" s="115"/>
    </row>
    <row r="481" ht="18" customHeight="1">
      <c r="D481" s="115"/>
    </row>
    <row r="482" ht="18" customHeight="1">
      <c r="D482" s="42"/>
    </row>
    <row r="483" ht="18" customHeight="1">
      <c r="D483" s="115"/>
    </row>
    <row r="484" ht="18" customHeight="1">
      <c r="D484" s="115"/>
    </row>
    <row r="485" ht="18" customHeight="1">
      <c r="D485" s="115"/>
    </row>
    <row r="486" ht="18" customHeight="1">
      <c r="D486" s="115"/>
    </row>
    <row r="487" ht="18" customHeight="1">
      <c r="D487" s="115"/>
    </row>
    <row r="488" ht="18" customHeight="1">
      <c r="D488" s="115"/>
    </row>
    <row r="489" ht="18" customHeight="1">
      <c r="D489" s="115"/>
    </row>
    <row r="490" ht="18" customHeight="1">
      <c r="D490" s="115"/>
    </row>
    <row r="491" ht="18" customHeight="1">
      <c r="D491" s="115"/>
    </row>
    <row r="492" ht="18" customHeight="1">
      <c r="D492" s="115"/>
    </row>
    <row r="493" ht="37.5" customHeight="1">
      <c r="D493" s="115"/>
    </row>
    <row r="494" ht="18" customHeight="1">
      <c r="D494" s="115"/>
    </row>
    <row r="495" ht="18" customHeight="1">
      <c r="D495" s="115"/>
    </row>
    <row r="496" ht="18" customHeight="1">
      <c r="D496" s="115"/>
    </row>
    <row r="497" ht="18" customHeight="1">
      <c r="D497" s="42"/>
    </row>
    <row r="498" ht="18" customHeight="1">
      <c r="D498" s="115"/>
    </row>
    <row r="499" ht="27" customHeight="1">
      <c r="D499" s="115"/>
    </row>
    <row r="500" ht="27" customHeight="1">
      <c r="D500" s="115"/>
    </row>
    <row r="501" ht="18" customHeight="1">
      <c r="D501" s="115"/>
    </row>
    <row r="502" ht="18" customHeight="1">
      <c r="D502" s="115"/>
    </row>
    <row r="503" ht="18" customHeight="1">
      <c r="D503" s="115"/>
    </row>
    <row r="504" ht="18" customHeight="1">
      <c r="D504" s="115"/>
    </row>
    <row r="505" ht="18" customHeight="1">
      <c r="D505" s="115"/>
    </row>
    <row r="506" ht="27" customHeight="1">
      <c r="D506" s="115"/>
    </row>
    <row r="507" ht="18" customHeight="1">
      <c r="D507" s="42"/>
    </row>
    <row r="508" ht="18" customHeight="1">
      <c r="D508" s="115"/>
    </row>
    <row r="509" ht="18" customHeight="1">
      <c r="D509" s="115"/>
    </row>
    <row r="510" ht="18" customHeight="1">
      <c r="D510" s="115"/>
    </row>
    <row r="511" ht="18" customHeight="1">
      <c r="D511" s="115"/>
    </row>
    <row r="512" ht="18" customHeight="1">
      <c r="D512" s="115"/>
    </row>
    <row r="513" ht="18" customHeight="1">
      <c r="D513" s="115"/>
    </row>
    <row r="514" ht="27" customHeight="1">
      <c r="D514" s="115"/>
    </row>
    <row r="515" ht="27" customHeight="1">
      <c r="D515" s="115"/>
    </row>
    <row r="516" ht="18" customHeight="1">
      <c r="D516" s="115"/>
    </row>
    <row r="517" ht="18" customHeight="1">
      <c r="D517" s="115"/>
    </row>
    <row r="518" ht="18" customHeight="1">
      <c r="D518" s="115"/>
    </row>
    <row r="519" ht="37.5" customHeight="1">
      <c r="D519" s="115"/>
    </row>
    <row r="520" ht="18" customHeight="1">
      <c r="D520" s="115"/>
    </row>
    <row r="521" ht="18" customHeight="1">
      <c r="D521" s="115"/>
    </row>
    <row r="522" ht="18" customHeight="1">
      <c r="D522" s="115"/>
    </row>
    <row r="523" ht="18" customHeight="1">
      <c r="D523" s="115"/>
    </row>
    <row r="524" ht="18" customHeight="1">
      <c r="D524" s="115"/>
    </row>
    <row r="525" ht="18" customHeight="1">
      <c r="D525" s="115"/>
    </row>
    <row r="526" ht="18" customHeight="1">
      <c r="D526" s="115"/>
    </row>
    <row r="527" ht="18" customHeight="1">
      <c r="D527" s="115"/>
    </row>
    <row r="528" ht="18" customHeight="1">
      <c r="D528" s="115"/>
    </row>
    <row r="529" ht="18" customHeight="1">
      <c r="D529" s="115"/>
    </row>
    <row r="530" ht="18" customHeight="1">
      <c r="D530" s="115"/>
    </row>
    <row r="531" ht="27" customHeight="1">
      <c r="D531" s="115"/>
    </row>
    <row r="532" ht="18" customHeight="1">
      <c r="D532" s="115"/>
    </row>
    <row r="533" ht="18" customHeight="1">
      <c r="D533" s="115"/>
    </row>
    <row r="534" ht="49.5" customHeight="1">
      <c r="D534" s="115"/>
    </row>
    <row r="535" ht="18" customHeight="1">
      <c r="D535" s="115"/>
    </row>
    <row r="536" ht="18" customHeight="1">
      <c r="D536" s="115"/>
    </row>
    <row r="537" ht="18" customHeight="1">
      <c r="D537" s="115"/>
    </row>
    <row r="538" ht="18" customHeight="1"/>
    <row r="539" ht="18" customHeight="1"/>
    <row r="540" ht="27" customHeight="1"/>
    <row r="541" ht="27" customHeight="1"/>
    <row r="542" ht="34.5" customHeight="1"/>
    <row r="543" ht="27" customHeight="1"/>
    <row r="544" ht="27" customHeight="1"/>
    <row r="545" ht="18" customHeight="1"/>
    <row r="546" ht="18" customHeight="1"/>
    <row r="547" ht="21.75" customHeight="1"/>
    <row r="548" ht="34.5" customHeight="1"/>
    <row r="549" ht="28.5" customHeight="1"/>
    <row r="550" ht="16.5" customHeight="1"/>
    <row r="551" ht="23.25" customHeight="1"/>
    <row r="552" ht="16.5" customHeight="1"/>
    <row r="553" ht="16.5" customHeight="1"/>
    <row r="554" ht="16.5" customHeight="1"/>
    <row r="555" ht="17.25" customHeight="1"/>
    <row r="556" ht="22.5" customHeight="1"/>
    <row r="557" ht="17.25" customHeight="1"/>
    <row r="558" ht="22.5" customHeight="1"/>
    <row r="559" ht="27" customHeight="1"/>
    <row r="560" ht="25.5" customHeight="1"/>
    <row r="561" ht="44.25" customHeight="1"/>
    <row r="562" ht="24.75" customHeight="1"/>
    <row r="563" ht="20.25" customHeight="1"/>
    <row r="564" ht="27.75" customHeight="1"/>
    <row r="565" ht="20.25" customHeight="1"/>
    <row r="566" ht="27.75" customHeight="1"/>
    <row r="567" ht="21" customHeight="1"/>
    <row r="568" ht="15.75" customHeight="1"/>
    <row r="569" ht="15.75" customHeight="1"/>
    <row r="570" ht="26.25" customHeight="1"/>
    <row r="571" ht="18.75" customHeight="1"/>
    <row r="572" ht="23.25" customHeight="1"/>
    <row r="573" ht="27" customHeight="1"/>
    <row r="574" ht="25.5" customHeight="1"/>
    <row r="575" ht="21" customHeight="1"/>
    <row r="576" ht="20.25" customHeight="1"/>
    <row r="577" ht="18.75" customHeight="1"/>
    <row r="578" ht="23.25" customHeight="1"/>
    <row r="579" ht="15.75" customHeight="1"/>
    <row r="580" ht="24" customHeight="1"/>
    <row r="581" ht="23.25" customHeight="1"/>
    <row r="582" ht="25.5" customHeight="1"/>
    <row r="583" ht="22.5" customHeight="1"/>
    <row r="584" ht="15.75" customHeight="1"/>
    <row r="585" ht="15.75" customHeight="1"/>
    <row r="586" ht="15.75" customHeight="1"/>
    <row r="587" ht="15.75" customHeight="1"/>
    <row r="588" ht="21.75" customHeight="1"/>
    <row r="589" ht="18.75" customHeight="1"/>
    <row r="590" ht="22.5" customHeight="1"/>
    <row r="591" ht="32.25" customHeight="1"/>
    <row r="592" ht="18.75" customHeight="1"/>
    <row r="593" ht="16.5" customHeight="1"/>
    <row r="594" ht="16.5" customHeight="1"/>
    <row r="595" ht="21.75" customHeight="1"/>
    <row r="596" ht="31.5" customHeight="1"/>
    <row r="597" ht="22.5" customHeight="1"/>
    <row r="598" ht="23.25" customHeight="1"/>
  </sheetData>
  <sheetProtection/>
  <mergeCells count="20">
    <mergeCell ref="A60:A62"/>
    <mergeCell ref="A50:A52"/>
    <mergeCell ref="A109:A111"/>
    <mergeCell ref="A96:A98"/>
    <mergeCell ref="A83:A85"/>
    <mergeCell ref="A70:A72"/>
    <mergeCell ref="A38:A40"/>
    <mergeCell ref="C29:C31"/>
    <mergeCell ref="A29:A31"/>
    <mergeCell ref="B29:B31"/>
    <mergeCell ref="A18:C18"/>
    <mergeCell ref="A19:A21"/>
    <mergeCell ref="B19:B21"/>
    <mergeCell ref="C19:C21"/>
    <mergeCell ref="A1:C1"/>
    <mergeCell ref="A3:C3"/>
    <mergeCell ref="A4:C4"/>
    <mergeCell ref="A5:A7"/>
    <mergeCell ref="B5:B7"/>
    <mergeCell ref="C5:C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321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7.00390625" style="5" customWidth="1"/>
    <col min="4" max="4" width="6.421875" style="161" customWidth="1"/>
    <col min="5" max="5" width="7.8515625" style="0" customWidth="1"/>
    <col min="6" max="32" width="4.7109375" style="0" customWidth="1"/>
  </cols>
  <sheetData>
    <row r="2" spans="2:32" ht="13.5" thickBot="1">
      <c r="B2" s="1021" t="s">
        <v>165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3"/>
    </row>
    <row r="3" spans="2:32" ht="18" customHeight="1">
      <c r="B3" s="1024" t="s">
        <v>166</v>
      </c>
      <c r="C3" s="1025"/>
      <c r="D3" s="1027" t="s">
        <v>167</v>
      </c>
      <c r="E3" s="1028" t="s">
        <v>168</v>
      </c>
      <c r="F3" s="1015" t="s">
        <v>169</v>
      </c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7"/>
    </row>
    <row r="4" spans="2:32" ht="69" customHeight="1">
      <c r="B4" s="1026"/>
      <c r="C4" s="1010"/>
      <c r="D4" s="1012"/>
      <c r="E4" s="1014"/>
      <c r="F4" s="175" t="s">
        <v>62</v>
      </c>
      <c r="G4" s="175" t="s">
        <v>204</v>
      </c>
      <c r="H4" s="154" t="s">
        <v>15</v>
      </c>
      <c r="I4" s="154" t="s">
        <v>170</v>
      </c>
      <c r="J4" s="175" t="s">
        <v>240</v>
      </c>
      <c r="K4" s="176" t="s">
        <v>241</v>
      </c>
      <c r="L4" s="176" t="s">
        <v>242</v>
      </c>
      <c r="M4" s="177" t="s">
        <v>41</v>
      </c>
      <c r="N4" s="176" t="s">
        <v>70</v>
      </c>
      <c r="O4" s="176" t="s">
        <v>243</v>
      </c>
      <c r="P4" s="176" t="s">
        <v>244</v>
      </c>
      <c r="Q4" s="155" t="s">
        <v>175</v>
      </c>
      <c r="R4" s="176" t="s">
        <v>245</v>
      </c>
      <c r="S4" s="155" t="s">
        <v>41</v>
      </c>
      <c r="T4" s="176" t="s">
        <v>32</v>
      </c>
      <c r="U4" s="176" t="s">
        <v>172</v>
      </c>
      <c r="V4" s="155" t="s">
        <v>178</v>
      </c>
      <c r="W4" s="155" t="s">
        <v>77</v>
      </c>
      <c r="X4" s="155" t="s">
        <v>181</v>
      </c>
      <c r="Y4" s="155"/>
      <c r="Z4" s="155"/>
      <c r="AA4" s="155"/>
      <c r="AB4" s="155"/>
      <c r="AC4" s="155"/>
      <c r="AD4" s="155"/>
      <c r="AE4" s="155"/>
      <c r="AF4" s="180"/>
    </row>
    <row r="5" spans="2:32" ht="24" customHeight="1">
      <c r="B5" s="1018" t="s">
        <v>183</v>
      </c>
      <c r="C5" s="190"/>
      <c r="D5" s="2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81"/>
    </row>
    <row r="6" spans="2:32" ht="27.75" customHeight="1">
      <c r="B6" s="1019"/>
      <c r="C6" s="188" t="s">
        <v>161</v>
      </c>
      <c r="D6" s="2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81"/>
    </row>
    <row r="7" spans="2:32" ht="27" customHeight="1">
      <c r="B7" s="1019"/>
      <c r="C7" s="196" t="s">
        <v>140</v>
      </c>
      <c r="D7" s="2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81"/>
    </row>
    <row r="8" spans="2:32" ht="18" customHeight="1">
      <c r="B8" s="1019"/>
      <c r="C8" s="196" t="s">
        <v>184</v>
      </c>
      <c r="D8" s="2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81"/>
    </row>
    <row r="9" spans="2:32" ht="25.5" customHeight="1">
      <c r="B9" s="1019"/>
      <c r="C9" s="188" t="s">
        <v>185</v>
      </c>
      <c r="D9" s="2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81"/>
    </row>
    <row r="10" spans="2:32" ht="18" customHeight="1">
      <c r="B10" s="1019"/>
      <c r="C10" s="188" t="s">
        <v>157</v>
      </c>
      <c r="D10" s="2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81"/>
    </row>
    <row r="11" spans="2:32" ht="18" customHeight="1">
      <c r="B11" s="1019"/>
      <c r="C11" s="209" t="s">
        <v>158</v>
      </c>
      <c r="D11" s="27">
        <v>200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81"/>
    </row>
    <row r="12" spans="2:32" ht="18" customHeight="1">
      <c r="B12" s="1019"/>
      <c r="C12" s="204" t="s">
        <v>121</v>
      </c>
      <c r="D12" s="2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81"/>
    </row>
    <row r="13" spans="2:32" ht="18" customHeight="1">
      <c r="B13" s="1019"/>
      <c r="C13" s="208" t="s">
        <v>19</v>
      </c>
      <c r="D13" s="2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81"/>
    </row>
    <row r="14" spans="2:32" ht="18" customHeight="1">
      <c r="B14" s="1019"/>
      <c r="C14" s="191" t="s">
        <v>71</v>
      </c>
      <c r="D14" s="2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81"/>
    </row>
    <row r="15" spans="2:32" ht="18" customHeight="1">
      <c r="B15" s="1019"/>
      <c r="C15" s="191"/>
      <c r="D15" s="2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81"/>
    </row>
    <row r="16" spans="2:32" ht="18" customHeight="1">
      <c r="B16" s="1020"/>
      <c r="C16" s="191"/>
      <c r="D16" s="2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81"/>
    </row>
    <row r="17" spans="2:32" ht="18" customHeight="1">
      <c r="B17" s="1005" t="s">
        <v>186</v>
      </c>
      <c r="C17" s="993"/>
      <c r="D17" s="158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81"/>
    </row>
    <row r="18" spans="2:32" ht="18" customHeight="1">
      <c r="B18" s="1005" t="s">
        <v>187</v>
      </c>
      <c r="C18" s="993"/>
      <c r="D18" s="158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81"/>
    </row>
    <row r="19" spans="2:32" ht="24" customHeight="1">
      <c r="B19" s="1031" t="s">
        <v>188</v>
      </c>
      <c r="C19" s="46" t="s">
        <v>162</v>
      </c>
      <c r="D19" s="1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81"/>
    </row>
    <row r="20" spans="2:32" ht="35.25" customHeight="1">
      <c r="B20" s="1000"/>
      <c r="C20" s="46" t="s">
        <v>161</v>
      </c>
      <c r="D20" s="20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81"/>
    </row>
    <row r="21" spans="2:32" ht="24" customHeight="1">
      <c r="B21" s="1000"/>
      <c r="C21" s="15" t="s">
        <v>160</v>
      </c>
      <c r="D21" s="20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81"/>
    </row>
    <row r="22" spans="2:32" ht="18" customHeight="1">
      <c r="B22" s="1000"/>
      <c r="C22" s="15" t="s">
        <v>56</v>
      </c>
      <c r="D22" s="2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81"/>
    </row>
    <row r="23" spans="2:32" ht="24" customHeight="1">
      <c r="B23" s="1000"/>
      <c r="C23" s="46" t="s">
        <v>159</v>
      </c>
      <c r="D23" s="9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81"/>
    </row>
    <row r="24" spans="2:32" ht="18" customHeight="1">
      <c r="B24" s="1000"/>
      <c r="C24" s="46" t="s">
        <v>157</v>
      </c>
      <c r="D24" s="20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81"/>
    </row>
    <row r="25" spans="2:32" ht="18" customHeight="1">
      <c r="B25" s="1000"/>
      <c r="C25" s="46" t="s">
        <v>158</v>
      </c>
      <c r="D25" s="206">
        <v>200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81"/>
    </row>
    <row r="26" spans="2:32" ht="18" customHeight="1">
      <c r="B26" s="1000"/>
      <c r="C26" s="49" t="s">
        <v>121</v>
      </c>
      <c r="D26" s="20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81"/>
    </row>
    <row r="27" spans="2:32" ht="18" customHeight="1">
      <c r="B27" s="1000"/>
      <c r="C27" s="15" t="s">
        <v>19</v>
      </c>
      <c r="D27" s="20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81"/>
    </row>
    <row r="28" spans="2:32" ht="18" customHeight="1">
      <c r="B28" s="1000"/>
      <c r="C28" s="46" t="s">
        <v>34</v>
      </c>
      <c r="D28" s="20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81"/>
    </row>
    <row r="29" spans="2:32" ht="18" customHeight="1">
      <c r="B29" s="1005" t="s">
        <v>189</v>
      </c>
      <c r="C29" s="993"/>
      <c r="D29" s="158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81"/>
    </row>
    <row r="30" spans="2:32" ht="18" customHeight="1">
      <c r="B30" s="1005" t="s">
        <v>190</v>
      </c>
      <c r="C30" s="993"/>
      <c r="D30" s="15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81"/>
    </row>
    <row r="31" spans="2:32" ht="18" customHeight="1">
      <c r="B31" s="998" t="s">
        <v>267</v>
      </c>
      <c r="C31" s="999"/>
      <c r="D31" s="15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81"/>
    </row>
    <row r="32" spans="2:32" ht="15">
      <c r="B32" s="1002" t="s">
        <v>191</v>
      </c>
      <c r="C32" s="1003"/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3"/>
      <c r="Q32" s="1003"/>
      <c r="R32" s="1003"/>
      <c r="S32" s="1003"/>
      <c r="T32" s="1003"/>
      <c r="U32" s="1003"/>
      <c r="V32" s="1003"/>
      <c r="W32" s="1003"/>
      <c r="X32" s="1003"/>
      <c r="Y32" s="1003"/>
      <c r="Z32" s="1003"/>
      <c r="AA32" s="1003"/>
      <c r="AB32" s="1003"/>
      <c r="AC32" s="1003"/>
      <c r="AD32" s="1003"/>
      <c r="AE32" s="1003"/>
      <c r="AF32" s="1004"/>
    </row>
    <row r="33" spans="2:32" ht="27.75" customHeight="1">
      <c r="B33" s="182"/>
      <c r="C33" s="187"/>
      <c r="D33" s="184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5"/>
    </row>
    <row r="34" spans="2:32" ht="12.75" customHeight="1">
      <c r="B34" s="182"/>
      <c r="C34" s="187"/>
      <c r="D34" s="184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5"/>
    </row>
    <row r="35" spans="2:32" ht="12.75">
      <c r="B35" s="1005" t="s">
        <v>192</v>
      </c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7"/>
    </row>
    <row r="36" spans="2:32" ht="18" customHeight="1">
      <c r="B36" s="1002" t="s">
        <v>166</v>
      </c>
      <c r="C36" s="1008"/>
      <c r="D36" s="1011" t="s">
        <v>167</v>
      </c>
      <c r="E36" s="1013" t="s">
        <v>168</v>
      </c>
      <c r="F36" s="1015" t="s">
        <v>169</v>
      </c>
      <c r="G36" s="1016"/>
      <c r="H36" s="1016"/>
      <c r="I36" s="1016"/>
      <c r="J36" s="1016"/>
      <c r="K36" s="1016"/>
      <c r="L36" s="1016"/>
      <c r="M36" s="1016"/>
      <c r="N36" s="1016"/>
      <c r="O36" s="1016"/>
      <c r="P36" s="1016"/>
      <c r="Q36" s="1016"/>
      <c r="R36" s="1016"/>
      <c r="S36" s="1016"/>
      <c r="T36" s="1016"/>
      <c r="U36" s="1016"/>
      <c r="V36" s="1016"/>
      <c r="W36" s="1016"/>
      <c r="X36" s="1016"/>
      <c r="Y36" s="1016"/>
      <c r="Z36" s="1016"/>
      <c r="AA36" s="1016"/>
      <c r="AB36" s="1016"/>
      <c r="AC36" s="1016"/>
      <c r="AD36" s="1016"/>
      <c r="AE36" s="1016"/>
      <c r="AF36" s="1017"/>
    </row>
    <row r="37" spans="2:32" ht="99" customHeight="1" thickBot="1">
      <c r="B37" s="1009"/>
      <c r="C37" s="1010"/>
      <c r="D37" s="1012"/>
      <c r="E37" s="1014"/>
      <c r="F37" s="176" t="s">
        <v>70</v>
      </c>
      <c r="G37" s="155" t="s">
        <v>193</v>
      </c>
      <c r="H37" s="155" t="s">
        <v>171</v>
      </c>
      <c r="I37" s="176" t="s">
        <v>213</v>
      </c>
      <c r="J37" s="155" t="s">
        <v>194</v>
      </c>
      <c r="K37" s="176" t="s">
        <v>83</v>
      </c>
      <c r="L37" s="155" t="s">
        <v>15</v>
      </c>
      <c r="M37" s="176" t="s">
        <v>177</v>
      </c>
      <c r="N37" s="155" t="s">
        <v>181</v>
      </c>
      <c r="O37" s="155"/>
      <c r="P37" s="155"/>
      <c r="Q37" s="155"/>
      <c r="R37" s="155"/>
      <c r="S37" s="155"/>
      <c r="T37" s="155"/>
      <c r="U37" s="183"/>
      <c r="V37" s="155" t="s">
        <v>196</v>
      </c>
      <c r="W37" s="155" t="s">
        <v>182</v>
      </c>
      <c r="X37" s="155"/>
      <c r="Y37" s="155"/>
      <c r="Z37" s="155"/>
      <c r="AA37" s="155"/>
      <c r="AB37" s="155"/>
      <c r="AC37" s="155"/>
      <c r="AD37" s="155"/>
      <c r="AE37" s="155"/>
      <c r="AF37" s="180"/>
    </row>
    <row r="38" spans="2:32" ht="18" customHeight="1">
      <c r="B38" s="994" t="s">
        <v>183</v>
      </c>
      <c r="C38" s="191" t="s">
        <v>197</v>
      </c>
      <c r="D38" s="2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1"/>
    </row>
    <row r="39" spans="2:32" ht="18" customHeight="1">
      <c r="B39" s="995"/>
      <c r="C39" s="195" t="s">
        <v>155</v>
      </c>
      <c r="D39" s="2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1"/>
    </row>
    <row r="40" spans="2:32" ht="18" customHeight="1">
      <c r="B40" s="995"/>
      <c r="C40" s="190" t="s">
        <v>144</v>
      </c>
      <c r="D40" s="27">
        <v>200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1"/>
    </row>
    <row r="41" spans="2:32" ht="18" customHeight="1">
      <c r="B41" s="995"/>
      <c r="C41" s="188" t="s">
        <v>153</v>
      </c>
      <c r="D41" s="2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1"/>
    </row>
    <row r="42" spans="2:32" ht="18" customHeight="1">
      <c r="B42" s="995"/>
      <c r="C42" s="209" t="s">
        <v>19</v>
      </c>
      <c r="D42" s="2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1"/>
    </row>
    <row r="43" spans="2:32" ht="18" customHeight="1">
      <c r="B43" s="995"/>
      <c r="C43" s="191" t="s">
        <v>71</v>
      </c>
      <c r="D43" s="162"/>
      <c r="E43" s="162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1"/>
    </row>
    <row r="44" spans="2:32" ht="18" customHeight="1">
      <c r="B44" s="995"/>
      <c r="C44" s="191"/>
      <c r="D44" s="162"/>
      <c r="E44" s="162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81"/>
    </row>
    <row r="45" spans="2:32" ht="18" customHeight="1">
      <c r="B45" s="995"/>
      <c r="C45" s="191"/>
      <c r="D45" s="162"/>
      <c r="E45" s="162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81"/>
    </row>
    <row r="46" spans="2:32" ht="18" customHeight="1" thickBot="1">
      <c r="B46" s="996"/>
      <c r="C46" s="191"/>
      <c r="D46" s="162"/>
      <c r="E46" s="162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81"/>
    </row>
    <row r="47" spans="2:32" ht="18" customHeight="1">
      <c r="B47" s="992" t="s">
        <v>186</v>
      </c>
      <c r="C47" s="993"/>
      <c r="D47" s="158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81"/>
    </row>
    <row r="48" spans="2:32" ht="18" customHeight="1">
      <c r="B48" s="1005" t="s">
        <v>187</v>
      </c>
      <c r="C48" s="993"/>
      <c r="D48" s="158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81"/>
    </row>
    <row r="49" spans="2:32" ht="18.75" customHeight="1">
      <c r="B49" s="1031" t="s">
        <v>188</v>
      </c>
      <c r="C49" s="96" t="s">
        <v>156</v>
      </c>
      <c r="D49" s="163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81"/>
    </row>
    <row r="50" spans="2:32" ht="18" customHeight="1">
      <c r="B50" s="1000"/>
      <c r="C50" s="96" t="s">
        <v>155</v>
      </c>
      <c r="D50" s="164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81"/>
    </row>
    <row r="51" spans="2:32" ht="18" customHeight="1">
      <c r="B51" s="1000"/>
      <c r="C51" s="46" t="s">
        <v>154</v>
      </c>
      <c r="D51" s="165">
        <v>200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81"/>
    </row>
    <row r="52" spans="2:32" ht="18" customHeight="1">
      <c r="B52" s="1000"/>
      <c r="C52" s="46" t="s">
        <v>153</v>
      </c>
      <c r="D52" s="1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81"/>
    </row>
    <row r="53" spans="2:32" ht="18" customHeight="1">
      <c r="B53" s="1000"/>
      <c r="C53" s="15" t="s">
        <v>19</v>
      </c>
      <c r="D53" s="165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81"/>
    </row>
    <row r="54" spans="2:32" ht="18" customHeight="1">
      <c r="B54" s="1000"/>
      <c r="C54" s="46" t="s">
        <v>34</v>
      </c>
      <c r="D54" s="1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81"/>
    </row>
    <row r="55" spans="2:32" ht="18" customHeight="1">
      <c r="B55" s="1000"/>
      <c r="C55" s="46"/>
      <c r="D55" s="165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81"/>
    </row>
    <row r="56" spans="2:32" ht="18" customHeight="1">
      <c r="B56" s="1000"/>
      <c r="C56" s="46"/>
      <c r="D56" s="1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81"/>
    </row>
    <row r="57" spans="2:32" ht="18" customHeight="1" thickBot="1">
      <c r="B57" s="1000"/>
      <c r="C57" s="46"/>
      <c r="D57" s="165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81"/>
    </row>
    <row r="58" spans="2:32" ht="18" customHeight="1">
      <c r="B58" s="994" t="s">
        <v>268</v>
      </c>
      <c r="C58" s="210"/>
      <c r="D58" s="160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81"/>
    </row>
    <row r="59" spans="2:32" ht="18" customHeight="1">
      <c r="B59" s="995"/>
      <c r="C59" s="202"/>
      <c r="D59" s="23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81"/>
    </row>
    <row r="60" spans="2:32" ht="18" customHeight="1" thickBot="1">
      <c r="B60" s="996"/>
      <c r="C60" s="202"/>
      <c r="D60" s="23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81"/>
    </row>
    <row r="61" spans="2:32" ht="18" customHeight="1">
      <c r="B61" s="1029"/>
      <c r="C61" s="1030"/>
      <c r="D61" s="158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81"/>
    </row>
    <row r="62" spans="2:32" ht="18" customHeight="1">
      <c r="B62" s="1005" t="s">
        <v>189</v>
      </c>
      <c r="C62" s="993"/>
      <c r="D62" s="158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81"/>
    </row>
    <row r="63" spans="2:32" ht="18" customHeight="1">
      <c r="B63" s="1005" t="s">
        <v>190</v>
      </c>
      <c r="C63" s="993"/>
      <c r="D63" s="158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81"/>
    </row>
    <row r="64" spans="2:32" ht="18" customHeight="1">
      <c r="B64" s="998" t="s">
        <v>267</v>
      </c>
      <c r="C64" s="999"/>
      <c r="D64" s="158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81"/>
    </row>
    <row r="65" spans="2:32" ht="15">
      <c r="B65" s="1002" t="s">
        <v>191</v>
      </c>
      <c r="C65" s="1003"/>
      <c r="D65" s="1003"/>
      <c r="E65" s="1003"/>
      <c r="F65" s="1003"/>
      <c r="G65" s="1003"/>
      <c r="H65" s="1003"/>
      <c r="I65" s="1003"/>
      <c r="J65" s="1003"/>
      <c r="K65" s="1003"/>
      <c r="L65" s="1003"/>
      <c r="M65" s="1003"/>
      <c r="N65" s="1003"/>
      <c r="O65" s="1003"/>
      <c r="P65" s="1003"/>
      <c r="Q65" s="1003"/>
      <c r="R65" s="1003"/>
      <c r="S65" s="1003"/>
      <c r="T65" s="1003"/>
      <c r="U65" s="1003"/>
      <c r="V65" s="1003"/>
      <c r="W65" s="1003"/>
      <c r="X65" s="1003"/>
      <c r="Y65" s="1003"/>
      <c r="Z65" s="1003"/>
      <c r="AA65" s="1003"/>
      <c r="AB65" s="1003"/>
      <c r="AC65" s="1003"/>
      <c r="AD65" s="1003"/>
      <c r="AE65" s="1003"/>
      <c r="AF65" s="1004"/>
    </row>
    <row r="66" spans="2:32" ht="31.5" customHeight="1">
      <c r="B66" s="193"/>
      <c r="C66" s="194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</row>
    <row r="67" spans="2:32" ht="12.75" customHeight="1">
      <c r="B67" s="193"/>
      <c r="C67" s="194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</row>
    <row r="68" spans="2:32" ht="12.75">
      <c r="B68" s="1032" t="s">
        <v>199</v>
      </c>
      <c r="C68" s="1006"/>
      <c r="D68" s="1006"/>
      <c r="E68" s="1006"/>
      <c r="F68" s="1006"/>
      <c r="G68" s="1006"/>
      <c r="H68" s="1006"/>
      <c r="I68" s="1006"/>
      <c r="J68" s="1006"/>
      <c r="K68" s="1006"/>
      <c r="L68" s="1006"/>
      <c r="M68" s="1006"/>
      <c r="N68" s="1006"/>
      <c r="O68" s="1006"/>
      <c r="P68" s="1006"/>
      <c r="Q68" s="1006"/>
      <c r="R68" s="1006"/>
      <c r="S68" s="1006"/>
      <c r="T68" s="1006"/>
      <c r="U68" s="1006"/>
      <c r="V68" s="1006"/>
      <c r="W68" s="1006"/>
      <c r="X68" s="1006"/>
      <c r="Y68" s="1006"/>
      <c r="Z68" s="1006"/>
      <c r="AA68" s="1006"/>
      <c r="AB68" s="1006"/>
      <c r="AC68" s="1006"/>
      <c r="AD68" s="1006"/>
      <c r="AE68" s="1006"/>
      <c r="AF68" s="993"/>
    </row>
    <row r="69" spans="2:32" ht="18" customHeight="1">
      <c r="B69" s="1002" t="s">
        <v>166</v>
      </c>
      <c r="C69" s="1008"/>
      <c r="D69" s="1011" t="s">
        <v>167</v>
      </c>
      <c r="E69" s="1013" t="s">
        <v>168</v>
      </c>
      <c r="F69" s="1015" t="s">
        <v>169</v>
      </c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7"/>
    </row>
    <row r="70" spans="2:32" ht="81" customHeight="1" thickBot="1">
      <c r="B70" s="1009"/>
      <c r="C70" s="1010"/>
      <c r="D70" s="1012"/>
      <c r="E70" s="1014"/>
      <c r="F70" s="179" t="s">
        <v>75</v>
      </c>
      <c r="G70" s="179" t="s">
        <v>200</v>
      </c>
      <c r="H70" s="179" t="s">
        <v>15</v>
      </c>
      <c r="I70" s="155" t="s">
        <v>70</v>
      </c>
      <c r="J70" s="155" t="s">
        <v>194</v>
      </c>
      <c r="K70" s="155" t="s">
        <v>77</v>
      </c>
      <c r="L70" s="155" t="s">
        <v>41</v>
      </c>
      <c r="M70" s="156" t="s">
        <v>201</v>
      </c>
      <c r="N70" s="155" t="s">
        <v>182</v>
      </c>
      <c r="O70" s="176" t="s">
        <v>246</v>
      </c>
      <c r="P70" s="155" t="s">
        <v>177</v>
      </c>
      <c r="Q70" s="155" t="s">
        <v>178</v>
      </c>
      <c r="R70" s="176" t="s">
        <v>236</v>
      </c>
      <c r="S70" s="155"/>
      <c r="T70" s="155"/>
      <c r="U70" s="155"/>
      <c r="V70" s="155"/>
      <c r="W70" s="183"/>
      <c r="X70" s="155"/>
      <c r="Y70" s="155"/>
      <c r="Z70" s="155"/>
      <c r="AA70" s="155"/>
      <c r="AB70" s="155"/>
      <c r="AC70" s="155"/>
      <c r="AD70" s="155"/>
      <c r="AE70" s="155"/>
      <c r="AF70" s="180"/>
    </row>
    <row r="71" spans="2:32" ht="27.75" customHeight="1">
      <c r="B71" s="994" t="s">
        <v>183</v>
      </c>
      <c r="C71" s="188" t="s">
        <v>205</v>
      </c>
      <c r="D71" s="166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81"/>
    </row>
    <row r="72" spans="2:32" ht="31.5" customHeight="1">
      <c r="B72" s="995"/>
      <c r="C72" s="188" t="s">
        <v>206</v>
      </c>
      <c r="D72" s="166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81"/>
    </row>
    <row r="73" spans="2:32" ht="18" customHeight="1">
      <c r="B73" s="995"/>
      <c r="C73" s="190" t="s">
        <v>198</v>
      </c>
      <c r="D73" s="166">
        <v>200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81"/>
    </row>
    <row r="74" spans="2:32" ht="18" customHeight="1">
      <c r="B74" s="995"/>
      <c r="C74" s="208" t="s">
        <v>19</v>
      </c>
      <c r="D74" s="166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81"/>
    </row>
    <row r="75" spans="2:32" ht="18" customHeight="1">
      <c r="B75" s="995"/>
      <c r="C75" s="191" t="s">
        <v>71</v>
      </c>
      <c r="D75" s="166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81"/>
    </row>
    <row r="76" spans="2:32" ht="18" customHeight="1">
      <c r="B76" s="995"/>
      <c r="C76" s="208"/>
      <c r="D76" s="166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81"/>
    </row>
    <row r="77" spans="2:32" ht="18" customHeight="1" thickBot="1">
      <c r="B77" s="996"/>
      <c r="C77" s="208"/>
      <c r="D77" s="16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81"/>
    </row>
    <row r="78" spans="2:32" ht="18" customHeight="1">
      <c r="B78" s="992" t="s">
        <v>186</v>
      </c>
      <c r="C78" s="993"/>
      <c r="D78" s="158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81"/>
    </row>
    <row r="79" spans="2:32" ht="18" customHeight="1" thickBot="1">
      <c r="B79" s="997" t="s">
        <v>187</v>
      </c>
      <c r="C79" s="993"/>
      <c r="D79" s="158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81"/>
    </row>
    <row r="80" spans="2:32" ht="27.75" customHeight="1">
      <c r="B80" s="994" t="s">
        <v>188</v>
      </c>
      <c r="C80" s="188" t="s">
        <v>127</v>
      </c>
      <c r="D80" s="16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81"/>
    </row>
    <row r="81" spans="2:32" ht="40.5" customHeight="1">
      <c r="B81" s="995"/>
      <c r="C81" s="188" t="s">
        <v>152</v>
      </c>
      <c r="D81" s="160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81"/>
    </row>
    <row r="82" spans="2:32" ht="18" customHeight="1">
      <c r="B82" s="995"/>
      <c r="C82" s="189" t="s">
        <v>151</v>
      </c>
      <c r="D82" s="160">
        <v>200</v>
      </c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81"/>
    </row>
    <row r="83" spans="2:32" ht="18" customHeight="1">
      <c r="B83" s="995"/>
      <c r="C83" s="196" t="s">
        <v>19</v>
      </c>
      <c r="D83" s="23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81"/>
    </row>
    <row r="84" spans="2:32" ht="18" customHeight="1">
      <c r="B84" s="995"/>
      <c r="C84" s="189" t="s">
        <v>34</v>
      </c>
      <c r="D84" s="23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81"/>
    </row>
    <row r="85" spans="2:32" ht="18" customHeight="1">
      <c r="B85" s="995"/>
      <c r="C85" s="196"/>
      <c r="D85" s="23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81"/>
    </row>
    <row r="86" spans="2:32" ht="18" customHeight="1" thickBot="1">
      <c r="B86" s="996"/>
      <c r="C86" s="196"/>
      <c r="D86" s="168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81"/>
    </row>
    <row r="87" spans="2:32" ht="18" customHeight="1">
      <c r="B87" s="994" t="s">
        <v>268</v>
      </c>
      <c r="C87" s="202"/>
      <c r="D87" s="23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81"/>
    </row>
    <row r="88" spans="2:32" ht="18" customHeight="1">
      <c r="B88" s="995"/>
      <c r="C88" s="212"/>
      <c r="D88" s="158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81"/>
    </row>
    <row r="89" spans="2:32" ht="18" customHeight="1" thickBot="1">
      <c r="B89" s="996"/>
      <c r="C89" s="212"/>
      <c r="D89" s="158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81"/>
    </row>
    <row r="90" spans="2:32" ht="18" customHeight="1">
      <c r="B90" s="992" t="s">
        <v>189</v>
      </c>
      <c r="C90" s="993"/>
      <c r="D90" s="158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81"/>
    </row>
    <row r="91" spans="2:32" ht="18" customHeight="1">
      <c r="B91" s="1005" t="s">
        <v>190</v>
      </c>
      <c r="C91" s="993"/>
      <c r="D91" s="158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81"/>
    </row>
    <row r="92" spans="2:32" ht="18" customHeight="1">
      <c r="B92" s="998" t="s">
        <v>267</v>
      </c>
      <c r="C92" s="999"/>
      <c r="D92" s="158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81"/>
    </row>
    <row r="93" spans="2:32" ht="15">
      <c r="B93" s="1002" t="s">
        <v>191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3"/>
      <c r="S93" s="1003"/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4"/>
    </row>
    <row r="94" spans="2:32" ht="11.25" customHeight="1">
      <c r="B94" s="182"/>
      <c r="C94" s="187"/>
      <c r="D94" s="184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5"/>
    </row>
    <row r="95" spans="2:32" ht="2.25" customHeight="1" hidden="1">
      <c r="B95" s="182"/>
      <c r="C95" s="187"/>
      <c r="D95" s="184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5"/>
    </row>
    <row r="96" spans="2:32" ht="22.5" customHeight="1" hidden="1">
      <c r="B96" s="182"/>
      <c r="C96" s="187"/>
      <c r="D96" s="184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5"/>
    </row>
    <row r="97" spans="2:32" ht="43.5" customHeight="1">
      <c r="B97" s="1005" t="s">
        <v>207</v>
      </c>
      <c r="C97" s="1006"/>
      <c r="D97" s="1006"/>
      <c r="E97" s="1006"/>
      <c r="F97" s="1006"/>
      <c r="G97" s="1006"/>
      <c r="H97" s="1006"/>
      <c r="I97" s="1006"/>
      <c r="J97" s="1006"/>
      <c r="K97" s="1006"/>
      <c r="L97" s="1006"/>
      <c r="M97" s="1006"/>
      <c r="N97" s="1006"/>
      <c r="O97" s="1006"/>
      <c r="P97" s="1006"/>
      <c r="Q97" s="1006"/>
      <c r="R97" s="1006"/>
      <c r="S97" s="1006"/>
      <c r="T97" s="1006"/>
      <c r="U97" s="1006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2:32" ht="18" customHeight="1">
      <c r="B98" s="1002" t="s">
        <v>166</v>
      </c>
      <c r="C98" s="1008"/>
      <c r="D98" s="1011" t="s">
        <v>167</v>
      </c>
      <c r="E98" s="1013" t="s">
        <v>168</v>
      </c>
      <c r="F98" s="1015" t="s">
        <v>169</v>
      </c>
      <c r="G98" s="1016"/>
      <c r="H98" s="1016"/>
      <c r="I98" s="1016"/>
      <c r="J98" s="1016"/>
      <c r="K98" s="1016"/>
      <c r="L98" s="1016"/>
      <c r="M98" s="1016"/>
      <c r="N98" s="1016"/>
      <c r="O98" s="1016"/>
      <c r="P98" s="1016"/>
      <c r="Q98" s="1016"/>
      <c r="R98" s="1016"/>
      <c r="S98" s="1016"/>
      <c r="T98" s="1016"/>
      <c r="U98" s="1016"/>
      <c r="V98" s="1016"/>
      <c r="W98" s="1016"/>
      <c r="X98" s="1016"/>
      <c r="Y98" s="1016"/>
      <c r="Z98" s="1016"/>
      <c r="AA98" s="1016"/>
      <c r="AB98" s="1016"/>
      <c r="AC98" s="1016"/>
      <c r="AD98" s="1016"/>
      <c r="AE98" s="1016"/>
      <c r="AF98" s="1017"/>
    </row>
    <row r="99" spans="2:32" ht="101.25" customHeight="1" thickBot="1">
      <c r="B99" s="1009"/>
      <c r="C99" s="1010"/>
      <c r="D99" s="1012"/>
      <c r="E99" s="1014"/>
      <c r="F99" s="178" t="s">
        <v>214</v>
      </c>
      <c r="G99" s="178" t="s">
        <v>247</v>
      </c>
      <c r="H99" s="178" t="s">
        <v>174</v>
      </c>
      <c r="I99" s="155" t="s">
        <v>181</v>
      </c>
      <c r="J99" s="176" t="s">
        <v>248</v>
      </c>
      <c r="K99" s="176" t="s">
        <v>249</v>
      </c>
      <c r="L99" s="176" t="s">
        <v>250</v>
      </c>
      <c r="M99" s="177" t="s">
        <v>70</v>
      </c>
      <c r="N99" s="176" t="s">
        <v>18</v>
      </c>
      <c r="O99" s="176" t="s">
        <v>173</v>
      </c>
      <c r="P99" s="176" t="s">
        <v>193</v>
      </c>
      <c r="Q99" s="176" t="s">
        <v>195</v>
      </c>
      <c r="R99" s="176" t="s">
        <v>177</v>
      </c>
      <c r="S99" s="176" t="s">
        <v>172</v>
      </c>
      <c r="T99" s="176" t="s">
        <v>251</v>
      </c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80"/>
    </row>
    <row r="100" spans="2:32" ht="18" customHeight="1">
      <c r="B100" s="994" t="s">
        <v>183</v>
      </c>
      <c r="C100" s="188" t="s">
        <v>150</v>
      </c>
      <c r="D100" s="164">
        <v>200</v>
      </c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81"/>
    </row>
    <row r="101" spans="2:32" ht="24" customHeight="1">
      <c r="B101" s="995"/>
      <c r="C101" s="188" t="s">
        <v>210</v>
      </c>
      <c r="D101" s="23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81"/>
    </row>
    <row r="102" spans="2:32" ht="18" customHeight="1">
      <c r="B102" s="995"/>
      <c r="C102" s="197" t="s">
        <v>211</v>
      </c>
      <c r="D102" s="23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81"/>
    </row>
    <row r="103" spans="2:32" ht="18" customHeight="1">
      <c r="B103" s="995"/>
      <c r="C103" s="198" t="s">
        <v>135</v>
      </c>
      <c r="D103" s="23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81"/>
    </row>
    <row r="104" spans="2:32" ht="18" customHeight="1">
      <c r="B104" s="995"/>
      <c r="C104" s="195" t="s">
        <v>134</v>
      </c>
      <c r="D104" s="23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81"/>
    </row>
    <row r="105" spans="2:32" ht="18" customHeight="1">
      <c r="B105" s="995"/>
      <c r="C105" s="209" t="s">
        <v>19</v>
      </c>
      <c r="D105" s="23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81"/>
    </row>
    <row r="106" spans="2:32" ht="18" customHeight="1">
      <c r="B106" s="995"/>
      <c r="C106" s="191" t="s">
        <v>71</v>
      </c>
      <c r="D106" s="2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81"/>
    </row>
    <row r="107" spans="2:32" ht="18" customHeight="1">
      <c r="B107" s="995"/>
      <c r="C107" s="204" t="s">
        <v>121</v>
      </c>
      <c r="D107" s="168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86"/>
    </row>
    <row r="108" spans="2:32" ht="18" customHeight="1">
      <c r="B108" s="995"/>
      <c r="C108" s="204"/>
      <c r="D108" s="168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86"/>
    </row>
    <row r="109" spans="2:32" ht="18" customHeight="1" thickBot="1">
      <c r="B109" s="996"/>
      <c r="C109" s="204"/>
      <c r="D109" s="168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86"/>
    </row>
    <row r="110" spans="2:32" ht="18" customHeight="1">
      <c r="B110" s="992" t="s">
        <v>186</v>
      </c>
      <c r="C110" s="993"/>
      <c r="D110" s="158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81"/>
    </row>
    <row r="111" spans="2:32" ht="18" customHeight="1">
      <c r="B111" s="1005" t="s">
        <v>187</v>
      </c>
      <c r="C111" s="993"/>
      <c r="D111" s="158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81"/>
    </row>
    <row r="112" spans="2:32" ht="18" customHeight="1" thickBot="1">
      <c r="B112" s="213"/>
      <c r="C112" s="192"/>
      <c r="D112" s="158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81"/>
    </row>
    <row r="113" spans="2:32" ht="18" customHeight="1">
      <c r="B113" s="994" t="s">
        <v>188</v>
      </c>
      <c r="C113" s="189" t="s">
        <v>150</v>
      </c>
      <c r="D113" s="166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81"/>
    </row>
    <row r="114" spans="2:32" ht="24" customHeight="1">
      <c r="B114" s="995"/>
      <c r="C114" s="189" t="s">
        <v>164</v>
      </c>
      <c r="D114" s="170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81"/>
    </row>
    <row r="115" spans="2:32" ht="18" customHeight="1">
      <c r="B115" s="995"/>
      <c r="C115" s="196" t="s">
        <v>149</v>
      </c>
      <c r="D115" s="165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81"/>
    </row>
    <row r="116" spans="2:32" ht="18" customHeight="1">
      <c r="B116" s="995"/>
      <c r="C116" s="189" t="s">
        <v>135</v>
      </c>
      <c r="D116" s="165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81"/>
    </row>
    <row r="117" spans="2:32" ht="18" customHeight="1">
      <c r="B117" s="995"/>
      <c r="C117" s="195" t="s">
        <v>134</v>
      </c>
      <c r="D117" s="165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81"/>
    </row>
    <row r="118" spans="2:32" ht="18" customHeight="1">
      <c r="B118" s="995"/>
      <c r="C118" s="197" t="s">
        <v>19</v>
      </c>
      <c r="D118" s="165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81"/>
    </row>
    <row r="119" spans="2:32" ht="18" customHeight="1">
      <c r="B119" s="995"/>
      <c r="C119" s="189" t="s">
        <v>71</v>
      </c>
      <c r="D119" s="9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81"/>
    </row>
    <row r="120" spans="2:32" ht="18" customHeight="1">
      <c r="B120" s="995"/>
      <c r="C120" s="204" t="s">
        <v>107</v>
      </c>
      <c r="D120" s="206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81"/>
    </row>
    <row r="121" spans="2:32" ht="18" customHeight="1">
      <c r="B121" s="995"/>
      <c r="C121" s="204"/>
      <c r="D121" s="206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81"/>
    </row>
    <row r="122" spans="2:32" ht="18" customHeight="1" thickBot="1">
      <c r="B122" s="996"/>
      <c r="C122" s="204"/>
      <c r="D122" s="206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81"/>
    </row>
    <row r="123" spans="2:32" ht="12.75" customHeight="1">
      <c r="B123" s="994" t="s">
        <v>268</v>
      </c>
      <c r="C123" s="202"/>
      <c r="D123" s="23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81"/>
    </row>
    <row r="124" spans="2:32" ht="12.75">
      <c r="B124" s="995"/>
      <c r="C124" s="212"/>
      <c r="D124" s="158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81"/>
    </row>
    <row r="125" spans="2:32" ht="13.5" thickBot="1">
      <c r="B125" s="996"/>
      <c r="C125" s="212"/>
      <c r="D125" s="158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81"/>
    </row>
    <row r="126" spans="2:32" ht="12.75">
      <c r="B126" s="211"/>
      <c r="C126" s="192"/>
      <c r="D126" s="158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81"/>
    </row>
    <row r="127" spans="2:32" ht="12.75">
      <c r="B127" s="1005" t="s">
        <v>189</v>
      </c>
      <c r="C127" s="993"/>
      <c r="D127" s="158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81"/>
    </row>
    <row r="128" spans="2:32" ht="12.75">
      <c r="B128" s="1005" t="s">
        <v>190</v>
      </c>
      <c r="C128" s="993"/>
      <c r="D128" s="158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81"/>
    </row>
    <row r="129" spans="2:32" ht="15">
      <c r="B129" s="998" t="s">
        <v>267</v>
      </c>
      <c r="C129" s="999"/>
      <c r="D129" s="158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81"/>
    </row>
    <row r="130" spans="2:32" ht="15">
      <c r="B130" s="1002" t="s">
        <v>191</v>
      </c>
      <c r="C130" s="1003"/>
      <c r="D130" s="1003"/>
      <c r="E130" s="1003"/>
      <c r="F130" s="1003"/>
      <c r="G130" s="1003"/>
      <c r="H130" s="1003"/>
      <c r="I130" s="1003"/>
      <c r="J130" s="1003"/>
      <c r="K130" s="1003"/>
      <c r="L130" s="1003"/>
      <c r="M130" s="1003"/>
      <c r="N130" s="1003"/>
      <c r="O130" s="1003"/>
      <c r="P130" s="1003"/>
      <c r="Q130" s="1003"/>
      <c r="R130" s="1003"/>
      <c r="S130" s="1003"/>
      <c r="T130" s="1003"/>
      <c r="U130" s="1003"/>
      <c r="V130" s="1003"/>
      <c r="W130" s="1003"/>
      <c r="X130" s="1003"/>
      <c r="Y130" s="1003"/>
      <c r="Z130" s="1003"/>
      <c r="AA130" s="1003"/>
      <c r="AB130" s="1003"/>
      <c r="AC130" s="1003"/>
      <c r="AD130" s="1003"/>
      <c r="AE130" s="1003"/>
      <c r="AF130" s="1004"/>
    </row>
    <row r="131" spans="2:32" ht="25.5" customHeight="1">
      <c r="B131" s="182"/>
      <c r="C131" s="187"/>
      <c r="D131" s="184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5"/>
    </row>
    <row r="132" spans="2:32" ht="36.75" customHeight="1">
      <c r="B132" s="1005" t="s">
        <v>212</v>
      </c>
      <c r="C132" s="1006"/>
      <c r="D132" s="1006"/>
      <c r="E132" s="1006"/>
      <c r="F132" s="1006"/>
      <c r="G132" s="1006"/>
      <c r="H132" s="1006"/>
      <c r="I132" s="1006"/>
      <c r="J132" s="1006"/>
      <c r="K132" s="1006"/>
      <c r="L132" s="1006"/>
      <c r="M132" s="1006"/>
      <c r="N132" s="1006"/>
      <c r="O132" s="1006"/>
      <c r="P132" s="1006"/>
      <c r="Q132" s="1006"/>
      <c r="R132" s="1006"/>
      <c r="S132" s="1006"/>
      <c r="T132" s="1006"/>
      <c r="U132" s="1006"/>
      <c r="V132" s="1006"/>
      <c r="W132" s="1006"/>
      <c r="X132" s="1006"/>
      <c r="Y132" s="1006"/>
      <c r="Z132" s="1006"/>
      <c r="AA132" s="1006"/>
      <c r="AB132" s="1006"/>
      <c r="AC132" s="1006"/>
      <c r="AD132" s="1006"/>
      <c r="AE132" s="1006"/>
      <c r="AF132" s="1007"/>
    </row>
    <row r="133" spans="2:32" ht="18" customHeight="1">
      <c r="B133" s="1002" t="s">
        <v>166</v>
      </c>
      <c r="C133" s="1008"/>
      <c r="D133" s="1011" t="s">
        <v>167</v>
      </c>
      <c r="E133" s="1013" t="s">
        <v>168</v>
      </c>
      <c r="F133" s="1015" t="s">
        <v>169</v>
      </c>
      <c r="G133" s="1016"/>
      <c r="H133" s="1016"/>
      <c r="I133" s="1016"/>
      <c r="J133" s="1016"/>
      <c r="K133" s="1016"/>
      <c r="L133" s="1016"/>
      <c r="M133" s="1016"/>
      <c r="N133" s="1016"/>
      <c r="O133" s="1016"/>
      <c r="P133" s="1016"/>
      <c r="Q133" s="1016"/>
      <c r="R133" s="1016"/>
      <c r="S133" s="1016"/>
      <c r="T133" s="1016"/>
      <c r="U133" s="1016"/>
      <c r="V133" s="1016"/>
      <c r="W133" s="1016"/>
      <c r="X133" s="1016"/>
      <c r="Y133" s="1016"/>
      <c r="Z133" s="1016"/>
      <c r="AA133" s="1016"/>
      <c r="AB133" s="1016"/>
      <c r="AC133" s="1016"/>
      <c r="AD133" s="1016"/>
      <c r="AE133" s="1016"/>
      <c r="AF133" s="1017"/>
    </row>
    <row r="134" spans="2:32" ht="107.25" customHeight="1" thickBot="1">
      <c r="B134" s="1009"/>
      <c r="C134" s="1010"/>
      <c r="D134" s="1012"/>
      <c r="E134" s="1014"/>
      <c r="F134" s="178" t="s">
        <v>252</v>
      </c>
      <c r="G134" s="178" t="s">
        <v>253</v>
      </c>
      <c r="H134" s="178" t="s">
        <v>254</v>
      </c>
      <c r="I134" s="155" t="s">
        <v>18</v>
      </c>
      <c r="J134" s="176" t="s">
        <v>173</v>
      </c>
      <c r="K134" s="176" t="s">
        <v>175</v>
      </c>
      <c r="L134" s="176" t="s">
        <v>174</v>
      </c>
      <c r="M134" s="177" t="s">
        <v>21</v>
      </c>
      <c r="N134" s="176" t="s">
        <v>15</v>
      </c>
      <c r="O134" s="176" t="s">
        <v>218</v>
      </c>
      <c r="P134" s="176" t="s">
        <v>177</v>
      </c>
      <c r="Q134" s="176" t="s">
        <v>247</v>
      </c>
      <c r="R134" s="176" t="s">
        <v>255</v>
      </c>
      <c r="S134" s="176" t="s">
        <v>20</v>
      </c>
      <c r="T134" s="176" t="s">
        <v>251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80"/>
    </row>
    <row r="135" spans="2:32" ht="27" customHeight="1">
      <c r="B135" s="994" t="s">
        <v>183</v>
      </c>
      <c r="C135" s="205" t="s">
        <v>140</v>
      </c>
      <c r="D135" s="23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81"/>
    </row>
    <row r="136" spans="2:32" ht="18" customHeight="1">
      <c r="B136" s="995"/>
      <c r="C136" s="188" t="s">
        <v>215</v>
      </c>
      <c r="D136" s="164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81"/>
    </row>
    <row r="137" spans="2:32" ht="18" customHeight="1">
      <c r="B137" s="995"/>
      <c r="C137" s="199" t="s">
        <v>147</v>
      </c>
      <c r="D137" s="164">
        <v>200</v>
      </c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81"/>
    </row>
    <row r="138" spans="2:32" ht="18" customHeight="1">
      <c r="B138" s="995"/>
      <c r="C138" s="209" t="s">
        <v>19</v>
      </c>
      <c r="D138" s="164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81"/>
    </row>
    <row r="139" spans="2:32" ht="18" customHeight="1">
      <c r="B139" s="995"/>
      <c r="C139" s="191" t="s">
        <v>71</v>
      </c>
      <c r="D139" s="164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81"/>
    </row>
    <row r="140" spans="2:32" ht="18" customHeight="1">
      <c r="B140" s="995"/>
      <c r="C140" s="188" t="s">
        <v>216</v>
      </c>
      <c r="D140" s="23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86"/>
    </row>
    <row r="141" spans="2:32" ht="18" customHeight="1">
      <c r="B141" s="995"/>
      <c r="C141" s="188"/>
      <c r="D141" s="23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86"/>
    </row>
    <row r="142" spans="2:32" ht="18" customHeight="1" thickBot="1">
      <c r="B142" s="996"/>
      <c r="C142" s="188"/>
      <c r="D142" s="23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86"/>
    </row>
    <row r="143" spans="2:32" ht="18" customHeight="1">
      <c r="B143" s="992" t="s">
        <v>186</v>
      </c>
      <c r="C143" s="993"/>
      <c r="D143" s="158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81"/>
    </row>
    <row r="144" spans="2:32" ht="18" customHeight="1" thickBot="1">
      <c r="B144" s="997" t="s">
        <v>187</v>
      </c>
      <c r="C144" s="993"/>
      <c r="D144" s="158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81"/>
    </row>
    <row r="145" spans="2:32" ht="26.25" customHeight="1">
      <c r="B145" s="994" t="s">
        <v>188</v>
      </c>
      <c r="C145" s="205" t="s">
        <v>140</v>
      </c>
      <c r="D145" s="164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81"/>
    </row>
    <row r="146" spans="2:32" ht="18" customHeight="1">
      <c r="B146" s="995"/>
      <c r="C146" s="189" t="s">
        <v>148</v>
      </c>
      <c r="D146" s="164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81"/>
    </row>
    <row r="147" spans="2:32" ht="18" customHeight="1">
      <c r="B147" s="995"/>
      <c r="C147" s="189" t="s">
        <v>147</v>
      </c>
      <c r="D147" s="23">
        <v>200</v>
      </c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81"/>
    </row>
    <row r="148" spans="2:32" ht="18" customHeight="1">
      <c r="B148" s="995"/>
      <c r="C148" s="205" t="s">
        <v>19</v>
      </c>
      <c r="D148" s="168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81"/>
    </row>
    <row r="149" spans="2:32" ht="18" customHeight="1">
      <c r="B149" s="995"/>
      <c r="C149" s="189" t="s">
        <v>71</v>
      </c>
      <c r="D149" s="206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81"/>
    </row>
    <row r="150" spans="2:32" ht="18" customHeight="1">
      <c r="B150" s="995"/>
      <c r="C150" s="188" t="s">
        <v>146</v>
      </c>
      <c r="D150" s="206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81"/>
    </row>
    <row r="151" spans="2:32" ht="18" customHeight="1">
      <c r="B151" s="995"/>
      <c r="C151" s="188"/>
      <c r="D151" s="206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81"/>
    </row>
    <row r="152" spans="2:32" ht="18" customHeight="1" thickBot="1">
      <c r="B152" s="996"/>
      <c r="C152" s="188"/>
      <c r="D152" s="206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81"/>
    </row>
    <row r="153" spans="2:32" ht="18" customHeight="1">
      <c r="B153" s="994" t="s">
        <v>268</v>
      </c>
      <c r="C153" s="202"/>
      <c r="D153" s="23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81"/>
    </row>
    <row r="154" spans="2:32" ht="18" customHeight="1">
      <c r="B154" s="995"/>
      <c r="C154" s="212"/>
      <c r="D154" s="158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81"/>
    </row>
    <row r="155" spans="2:32" ht="18" customHeight="1" thickBot="1">
      <c r="B155" s="996"/>
      <c r="C155" s="212"/>
      <c r="D155" s="158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81"/>
    </row>
    <row r="156" spans="2:32" ht="18" customHeight="1">
      <c r="B156" s="992" t="s">
        <v>189</v>
      </c>
      <c r="C156" s="993"/>
      <c r="D156" s="158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81"/>
    </row>
    <row r="157" spans="2:32" ht="18" customHeight="1">
      <c r="B157" s="1005" t="s">
        <v>190</v>
      </c>
      <c r="C157" s="993"/>
      <c r="D157" s="158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81"/>
    </row>
    <row r="158" spans="2:32" ht="18" customHeight="1">
      <c r="B158" s="998" t="s">
        <v>267</v>
      </c>
      <c r="C158" s="999"/>
      <c r="D158" s="158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81"/>
    </row>
    <row r="159" spans="2:32" ht="15">
      <c r="B159" s="1002" t="s">
        <v>191</v>
      </c>
      <c r="C159" s="1003"/>
      <c r="D159" s="1003"/>
      <c r="E159" s="1003"/>
      <c r="F159" s="1003"/>
      <c r="G159" s="1003"/>
      <c r="H159" s="1003"/>
      <c r="I159" s="1003"/>
      <c r="J159" s="1003"/>
      <c r="K159" s="1003"/>
      <c r="L159" s="1003"/>
      <c r="M159" s="1003"/>
      <c r="N159" s="1003"/>
      <c r="O159" s="1003"/>
      <c r="P159" s="1003"/>
      <c r="Q159" s="1003"/>
      <c r="R159" s="1003"/>
      <c r="S159" s="1003"/>
      <c r="T159" s="1003"/>
      <c r="U159" s="1003"/>
      <c r="V159" s="1003"/>
      <c r="W159" s="1003"/>
      <c r="X159" s="1003"/>
      <c r="Y159" s="1003"/>
      <c r="Z159" s="1003"/>
      <c r="AA159" s="1003"/>
      <c r="AB159" s="1003"/>
      <c r="AC159" s="1003"/>
      <c r="AD159" s="1003"/>
      <c r="AE159" s="1003"/>
      <c r="AF159" s="1004"/>
    </row>
    <row r="160" spans="2:32" ht="18" customHeight="1">
      <c r="B160" s="182"/>
      <c r="C160" s="187"/>
      <c r="D160" s="184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5"/>
    </row>
    <row r="161" spans="2:32" ht="39" customHeight="1">
      <c r="B161" s="1005" t="s">
        <v>217</v>
      </c>
      <c r="C161" s="1006"/>
      <c r="D161" s="1006"/>
      <c r="E161" s="1006"/>
      <c r="F161" s="1006"/>
      <c r="G161" s="1006"/>
      <c r="H161" s="1006"/>
      <c r="I161" s="1006"/>
      <c r="J161" s="1006"/>
      <c r="K161" s="1006"/>
      <c r="L161" s="1006"/>
      <c r="M161" s="1006"/>
      <c r="N161" s="1006"/>
      <c r="O161" s="1006"/>
      <c r="P161" s="1006"/>
      <c r="Q161" s="1006"/>
      <c r="R161" s="1006"/>
      <c r="S161" s="1006"/>
      <c r="T161" s="1006"/>
      <c r="U161" s="1006"/>
      <c r="V161" s="1006"/>
      <c r="W161" s="1006"/>
      <c r="X161" s="1006"/>
      <c r="Y161" s="1006"/>
      <c r="Z161" s="1006"/>
      <c r="AA161" s="1006"/>
      <c r="AB161" s="1006"/>
      <c r="AC161" s="1006"/>
      <c r="AD161" s="1006"/>
      <c r="AE161" s="1006"/>
      <c r="AF161" s="1007"/>
    </row>
    <row r="162" spans="2:32" ht="18" customHeight="1">
      <c r="B162" s="1002" t="s">
        <v>166</v>
      </c>
      <c r="C162" s="1008"/>
      <c r="D162" s="1011" t="s">
        <v>167</v>
      </c>
      <c r="E162" s="1013" t="s">
        <v>168</v>
      </c>
      <c r="F162" s="1015" t="s">
        <v>169</v>
      </c>
      <c r="G162" s="1016"/>
      <c r="H162" s="1016"/>
      <c r="I162" s="1016"/>
      <c r="J162" s="1016"/>
      <c r="K162" s="1016"/>
      <c r="L162" s="1016"/>
      <c r="M162" s="1016"/>
      <c r="N162" s="1016"/>
      <c r="O162" s="1016"/>
      <c r="P162" s="1016"/>
      <c r="Q162" s="1016"/>
      <c r="R162" s="1016"/>
      <c r="S162" s="1016"/>
      <c r="T162" s="1016"/>
      <c r="U162" s="1016"/>
      <c r="V162" s="1016"/>
      <c r="W162" s="1016"/>
      <c r="X162" s="1016"/>
      <c r="Y162" s="1016"/>
      <c r="Z162" s="1016"/>
      <c r="AA162" s="1016"/>
      <c r="AB162" s="1016"/>
      <c r="AC162" s="1016"/>
      <c r="AD162" s="1016"/>
      <c r="AE162" s="1016"/>
      <c r="AF162" s="1017"/>
    </row>
    <row r="163" spans="2:32" ht="72.75" customHeight="1" thickBot="1">
      <c r="B163" s="1009"/>
      <c r="C163" s="1010"/>
      <c r="D163" s="1012"/>
      <c r="E163" s="1014"/>
      <c r="F163" s="178" t="s">
        <v>256</v>
      </c>
      <c r="G163" s="178" t="s">
        <v>173</v>
      </c>
      <c r="H163" s="178" t="s">
        <v>175</v>
      </c>
      <c r="I163" s="176" t="s">
        <v>174</v>
      </c>
      <c r="J163" s="176" t="s">
        <v>245</v>
      </c>
      <c r="K163" s="176" t="s">
        <v>257</v>
      </c>
      <c r="L163" s="176" t="s">
        <v>258</v>
      </c>
      <c r="M163" s="177" t="s">
        <v>213</v>
      </c>
      <c r="N163" s="176" t="s">
        <v>15</v>
      </c>
      <c r="O163" s="176" t="s">
        <v>193</v>
      </c>
      <c r="P163" s="176" t="s">
        <v>177</v>
      </c>
      <c r="Q163" s="176" t="s">
        <v>172</v>
      </c>
      <c r="R163" s="176" t="s">
        <v>259</v>
      </c>
      <c r="S163" s="176" t="s">
        <v>244</v>
      </c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80"/>
    </row>
    <row r="164" spans="2:32" ht="18" customHeight="1">
      <c r="B164" s="994" t="s">
        <v>183</v>
      </c>
      <c r="C164" s="200" t="s">
        <v>55</v>
      </c>
      <c r="D164" s="171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81"/>
    </row>
    <row r="165" spans="2:32" ht="18" customHeight="1">
      <c r="B165" s="995"/>
      <c r="C165" s="198" t="s">
        <v>219</v>
      </c>
      <c r="D165" s="23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81"/>
    </row>
    <row r="166" spans="2:32" ht="18" customHeight="1">
      <c r="B166" s="995"/>
      <c r="C166" s="190" t="s">
        <v>154</v>
      </c>
      <c r="D166" s="23">
        <v>200</v>
      </c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81"/>
    </row>
    <row r="167" spans="2:32" ht="18" customHeight="1">
      <c r="B167" s="995"/>
      <c r="C167" s="209" t="s">
        <v>19</v>
      </c>
      <c r="D167" s="23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81"/>
    </row>
    <row r="168" spans="2:32" ht="18" customHeight="1">
      <c r="B168" s="995"/>
      <c r="C168" s="191" t="s">
        <v>71</v>
      </c>
      <c r="D168" s="2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81"/>
    </row>
    <row r="169" spans="2:32" ht="18" customHeight="1">
      <c r="B169" s="995"/>
      <c r="C169" s="204" t="s">
        <v>121</v>
      </c>
      <c r="D169" s="172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86"/>
    </row>
    <row r="170" spans="2:32" ht="18" customHeight="1">
      <c r="B170" s="995"/>
      <c r="C170" s="204"/>
      <c r="D170" s="172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86"/>
    </row>
    <row r="171" spans="2:32" ht="18" customHeight="1" thickBot="1">
      <c r="B171" s="996"/>
      <c r="C171" s="204"/>
      <c r="D171" s="172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86"/>
    </row>
    <row r="172" spans="2:32" ht="18" customHeight="1">
      <c r="B172" s="992" t="s">
        <v>186</v>
      </c>
      <c r="C172" s="993"/>
      <c r="D172" s="158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81"/>
    </row>
    <row r="173" spans="2:32" ht="18" customHeight="1" thickBot="1">
      <c r="B173" s="997" t="s">
        <v>187</v>
      </c>
      <c r="C173" s="993"/>
      <c r="D173" s="158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81"/>
    </row>
    <row r="174" spans="2:32" ht="18" customHeight="1">
      <c r="B174" s="994" t="s">
        <v>188</v>
      </c>
      <c r="C174" s="189" t="s">
        <v>55</v>
      </c>
      <c r="D174" s="173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81"/>
    </row>
    <row r="175" spans="2:32" ht="18" customHeight="1">
      <c r="B175" s="995"/>
      <c r="C175" s="189" t="s">
        <v>145</v>
      </c>
      <c r="D175" s="23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81"/>
    </row>
    <row r="176" spans="2:32" ht="18" customHeight="1">
      <c r="B176" s="995"/>
      <c r="C176" s="189" t="s">
        <v>144</v>
      </c>
      <c r="D176" s="23">
        <v>200</v>
      </c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81"/>
    </row>
    <row r="177" spans="2:32" ht="18" customHeight="1">
      <c r="B177" s="995"/>
      <c r="C177" s="205" t="s">
        <v>19</v>
      </c>
      <c r="D177" s="165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81"/>
    </row>
    <row r="178" spans="2:32" ht="18" customHeight="1">
      <c r="B178" s="995"/>
      <c r="C178" s="189" t="s">
        <v>34</v>
      </c>
      <c r="D178" s="9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81"/>
    </row>
    <row r="179" spans="2:32" ht="18" customHeight="1">
      <c r="B179" s="995"/>
      <c r="C179" s="204" t="s">
        <v>107</v>
      </c>
      <c r="D179" s="206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81"/>
    </row>
    <row r="180" spans="2:32" ht="18" customHeight="1">
      <c r="B180" s="995"/>
      <c r="C180" s="204"/>
      <c r="D180" s="206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81"/>
    </row>
    <row r="181" spans="2:32" ht="18" customHeight="1" thickBot="1">
      <c r="B181" s="996"/>
      <c r="C181" s="204"/>
      <c r="D181" s="206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81"/>
    </row>
    <row r="182" spans="2:32" ht="18" customHeight="1">
      <c r="B182" s="994" t="s">
        <v>268</v>
      </c>
      <c r="C182" s="202"/>
      <c r="D182" s="23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81"/>
    </row>
    <row r="183" spans="2:32" ht="18" customHeight="1">
      <c r="B183" s="995"/>
      <c r="C183" s="212"/>
      <c r="D183" s="158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81"/>
    </row>
    <row r="184" spans="2:32" ht="18" customHeight="1" thickBot="1">
      <c r="B184" s="996"/>
      <c r="C184" s="212"/>
      <c r="D184" s="158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81"/>
    </row>
    <row r="185" spans="2:32" ht="18" customHeight="1">
      <c r="B185" s="992" t="s">
        <v>186</v>
      </c>
      <c r="C185" s="993"/>
      <c r="D185" s="158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81"/>
    </row>
    <row r="186" spans="2:32" ht="18" customHeight="1">
      <c r="B186" s="1005" t="s">
        <v>187</v>
      </c>
      <c r="C186" s="993"/>
      <c r="D186" s="158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81"/>
    </row>
    <row r="187" spans="2:32" ht="18" customHeight="1">
      <c r="B187" s="998" t="s">
        <v>267</v>
      </c>
      <c r="C187" s="999"/>
      <c r="D187" s="158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81"/>
    </row>
    <row r="188" spans="2:32" ht="15">
      <c r="B188" s="1002" t="s">
        <v>191</v>
      </c>
      <c r="C188" s="1003"/>
      <c r="D188" s="1003"/>
      <c r="E188" s="1003"/>
      <c r="F188" s="1003"/>
      <c r="G188" s="1003"/>
      <c r="H188" s="1003"/>
      <c r="I188" s="1003"/>
      <c r="J188" s="1003"/>
      <c r="K188" s="1003"/>
      <c r="L188" s="1003"/>
      <c r="M188" s="1003"/>
      <c r="N188" s="1003"/>
      <c r="O188" s="1003"/>
      <c r="P188" s="1003"/>
      <c r="Q188" s="1003"/>
      <c r="R188" s="1003"/>
      <c r="S188" s="1003"/>
      <c r="T188" s="1003"/>
      <c r="U188" s="1003"/>
      <c r="V188" s="1003"/>
      <c r="W188" s="1003"/>
      <c r="X188" s="1003"/>
      <c r="Y188" s="1003"/>
      <c r="Z188" s="1003"/>
      <c r="AA188" s="1003"/>
      <c r="AB188" s="1003"/>
      <c r="AC188" s="1003"/>
      <c r="AD188" s="1003"/>
      <c r="AE188" s="1003"/>
      <c r="AF188" s="1004"/>
    </row>
    <row r="189" spans="2:32" ht="24" customHeight="1">
      <c r="B189" s="182"/>
      <c r="C189" s="187"/>
      <c r="D189" s="184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5"/>
    </row>
    <row r="190" spans="2:32" ht="41.25" customHeight="1">
      <c r="B190" s="1005" t="s">
        <v>220</v>
      </c>
      <c r="C190" s="1006"/>
      <c r="D190" s="1006"/>
      <c r="E190" s="1006"/>
      <c r="F190" s="1006"/>
      <c r="G190" s="1006"/>
      <c r="H190" s="1006"/>
      <c r="I190" s="1006"/>
      <c r="J190" s="1006"/>
      <c r="K190" s="1006"/>
      <c r="L190" s="1006"/>
      <c r="M190" s="1006"/>
      <c r="N190" s="1006"/>
      <c r="O190" s="1006"/>
      <c r="P190" s="1006"/>
      <c r="Q190" s="1006"/>
      <c r="R190" s="1006"/>
      <c r="S190" s="1006"/>
      <c r="T190" s="1006"/>
      <c r="U190" s="1006"/>
      <c r="V190" s="1006"/>
      <c r="W190" s="1006"/>
      <c r="X190" s="1006"/>
      <c r="Y190" s="1006"/>
      <c r="Z190" s="1006"/>
      <c r="AA190" s="1006"/>
      <c r="AB190" s="1006"/>
      <c r="AC190" s="1006"/>
      <c r="AD190" s="1006"/>
      <c r="AE190" s="1006"/>
      <c r="AF190" s="1007"/>
    </row>
    <row r="191" spans="2:32" ht="18" customHeight="1">
      <c r="B191" s="1002" t="s">
        <v>166</v>
      </c>
      <c r="C191" s="1008"/>
      <c r="D191" s="1011" t="s">
        <v>167</v>
      </c>
      <c r="E191" s="1013" t="s">
        <v>168</v>
      </c>
      <c r="F191" s="1015" t="s">
        <v>169</v>
      </c>
      <c r="G191" s="1016"/>
      <c r="H191" s="1016"/>
      <c r="I191" s="1016"/>
      <c r="J191" s="1016"/>
      <c r="K191" s="1016"/>
      <c r="L191" s="1016"/>
      <c r="M191" s="1016"/>
      <c r="N191" s="1016"/>
      <c r="O191" s="1016"/>
      <c r="P191" s="1016"/>
      <c r="Q191" s="1016"/>
      <c r="R191" s="1016"/>
      <c r="S191" s="1016"/>
      <c r="T191" s="1016"/>
      <c r="U191" s="1016"/>
      <c r="V191" s="1016"/>
      <c r="W191" s="1016"/>
      <c r="X191" s="1016"/>
      <c r="Y191" s="1016"/>
      <c r="Z191" s="1016"/>
      <c r="AA191" s="1016"/>
      <c r="AB191" s="1016"/>
      <c r="AC191" s="1016"/>
      <c r="AD191" s="1016"/>
      <c r="AE191" s="1016"/>
      <c r="AF191" s="1017"/>
    </row>
    <row r="192" spans="2:32" ht="101.25" customHeight="1" thickBot="1">
      <c r="B192" s="1009"/>
      <c r="C192" s="1010"/>
      <c r="D192" s="1012"/>
      <c r="E192" s="1014"/>
      <c r="F192" s="178" t="s">
        <v>260</v>
      </c>
      <c r="G192" s="178" t="s">
        <v>261</v>
      </c>
      <c r="H192" s="178" t="s">
        <v>209</v>
      </c>
      <c r="I192" s="176" t="s">
        <v>252</v>
      </c>
      <c r="J192" s="155" t="s">
        <v>221</v>
      </c>
      <c r="K192" s="155" t="s">
        <v>194</v>
      </c>
      <c r="L192" s="176" t="s">
        <v>262</v>
      </c>
      <c r="M192" s="177" t="s">
        <v>195</v>
      </c>
      <c r="N192" s="176" t="s">
        <v>177</v>
      </c>
      <c r="O192" s="176" t="s">
        <v>263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80"/>
    </row>
    <row r="193" spans="2:32" ht="18" customHeight="1">
      <c r="B193" s="994" t="s">
        <v>183</v>
      </c>
      <c r="C193" s="195" t="s">
        <v>143</v>
      </c>
      <c r="D193" s="16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81"/>
    </row>
    <row r="194" spans="2:32" ht="25.5" customHeight="1">
      <c r="B194" s="995"/>
      <c r="C194" s="188" t="s">
        <v>222</v>
      </c>
      <c r="D194" s="2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81"/>
    </row>
    <row r="195" spans="2:32" ht="33" customHeight="1">
      <c r="B195" s="995"/>
      <c r="C195" s="207" t="s">
        <v>223</v>
      </c>
      <c r="D195" s="2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81"/>
    </row>
    <row r="196" spans="2:32" ht="18" customHeight="1">
      <c r="B196" s="995"/>
      <c r="C196" s="205" t="s">
        <v>140</v>
      </c>
      <c r="D196" s="2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81"/>
    </row>
    <row r="197" spans="2:32" ht="18" customHeight="1">
      <c r="B197" s="995"/>
      <c r="C197" s="205" t="s">
        <v>54</v>
      </c>
      <c r="D197" s="2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81"/>
    </row>
    <row r="198" spans="2:32" ht="18" customHeight="1">
      <c r="B198" s="995"/>
      <c r="C198" s="195" t="s">
        <v>134</v>
      </c>
      <c r="D198" s="2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81"/>
    </row>
    <row r="199" spans="2:32" ht="18" customHeight="1">
      <c r="B199" s="995"/>
      <c r="C199" s="209" t="s">
        <v>19</v>
      </c>
      <c r="D199" s="2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81"/>
    </row>
    <row r="200" spans="2:32" ht="18" customHeight="1">
      <c r="B200" s="995"/>
      <c r="C200" s="191" t="s">
        <v>34</v>
      </c>
      <c r="D200" s="2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81"/>
    </row>
    <row r="201" spans="2:32" ht="12.75">
      <c r="B201" s="995"/>
      <c r="C201" s="188" t="s">
        <v>269</v>
      </c>
      <c r="D201" s="172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86"/>
    </row>
    <row r="202" spans="2:32" ht="20.25" customHeight="1">
      <c r="B202" s="995"/>
      <c r="C202" s="188"/>
      <c r="D202" s="172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86"/>
    </row>
    <row r="203" spans="2:32" ht="19.5" customHeight="1" thickBot="1">
      <c r="B203" s="996"/>
      <c r="C203" s="188"/>
      <c r="D203" s="172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86"/>
    </row>
    <row r="204" spans="2:32" ht="18" customHeight="1">
      <c r="B204" s="992" t="s">
        <v>186</v>
      </c>
      <c r="C204" s="993"/>
      <c r="D204" s="158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81"/>
    </row>
    <row r="205" spans="2:32" ht="18" customHeight="1" thickBot="1">
      <c r="B205" s="997" t="s">
        <v>187</v>
      </c>
      <c r="C205" s="993"/>
      <c r="D205" s="158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81"/>
    </row>
    <row r="206" spans="2:32" ht="18" customHeight="1">
      <c r="B206" s="994" t="s">
        <v>188</v>
      </c>
      <c r="C206" s="214" t="s">
        <v>143</v>
      </c>
      <c r="D206" s="164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81"/>
    </row>
    <row r="207" spans="2:32" ht="27" customHeight="1">
      <c r="B207" s="995"/>
      <c r="C207" s="189" t="s">
        <v>142</v>
      </c>
      <c r="D207" s="16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81"/>
    </row>
    <row r="208" spans="2:32" ht="36.75" customHeight="1">
      <c r="B208" s="995"/>
      <c r="C208" s="204" t="s">
        <v>141</v>
      </c>
      <c r="D208" s="164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81"/>
    </row>
    <row r="209" spans="2:32" ht="18" customHeight="1">
      <c r="B209" s="995"/>
      <c r="C209" s="205" t="s">
        <v>140</v>
      </c>
      <c r="D209" s="23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81"/>
    </row>
    <row r="210" spans="2:32" ht="18" customHeight="1">
      <c r="B210" s="995"/>
      <c r="C210" s="205" t="s">
        <v>54</v>
      </c>
      <c r="D210" s="23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81"/>
    </row>
    <row r="211" spans="2:32" ht="18" customHeight="1">
      <c r="B211" s="995"/>
      <c r="C211" s="195" t="s">
        <v>139</v>
      </c>
      <c r="D211" s="23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81"/>
    </row>
    <row r="212" spans="2:32" ht="18" customHeight="1">
      <c r="B212" s="995"/>
      <c r="C212" s="197" t="s">
        <v>19</v>
      </c>
      <c r="D212" s="23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81"/>
    </row>
    <row r="213" spans="2:32" ht="18" customHeight="1">
      <c r="B213" s="995"/>
      <c r="C213" s="189" t="s">
        <v>71</v>
      </c>
      <c r="D213" s="23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81"/>
    </row>
    <row r="214" spans="2:32" ht="12.75">
      <c r="B214" s="995"/>
      <c r="C214" s="188" t="s">
        <v>270</v>
      </c>
      <c r="D214" s="168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81"/>
    </row>
    <row r="215" spans="2:32" ht="12.75">
      <c r="B215" s="995"/>
      <c r="C215" s="188"/>
      <c r="D215" s="168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81"/>
    </row>
    <row r="216" spans="2:32" ht="13.5" thickBot="1">
      <c r="B216" s="996"/>
      <c r="C216" s="188"/>
      <c r="D216" s="168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81"/>
    </row>
    <row r="217" spans="2:32" ht="18" customHeight="1">
      <c r="B217" s="994" t="s">
        <v>268</v>
      </c>
      <c r="C217" s="202"/>
      <c r="D217" s="23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81"/>
    </row>
    <row r="218" spans="2:32" ht="18" customHeight="1">
      <c r="B218" s="995"/>
      <c r="C218" s="212"/>
      <c r="D218" s="158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81"/>
    </row>
    <row r="219" spans="2:32" ht="18" customHeight="1" thickBot="1">
      <c r="B219" s="996"/>
      <c r="C219" s="212"/>
      <c r="D219" s="158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81"/>
    </row>
    <row r="220" spans="2:32" ht="18" customHeight="1">
      <c r="B220" s="992" t="s">
        <v>186</v>
      </c>
      <c r="C220" s="993"/>
      <c r="D220" s="158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81"/>
    </row>
    <row r="221" spans="2:32" ht="18" customHeight="1">
      <c r="B221" s="1005" t="s">
        <v>187</v>
      </c>
      <c r="C221" s="993"/>
      <c r="D221" s="158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81"/>
    </row>
    <row r="222" spans="2:32" ht="18" customHeight="1">
      <c r="B222" s="998" t="s">
        <v>267</v>
      </c>
      <c r="C222" s="999"/>
      <c r="D222" s="158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81"/>
    </row>
    <row r="223" spans="2:32" ht="15">
      <c r="B223" s="1002" t="s">
        <v>191</v>
      </c>
      <c r="C223" s="1003"/>
      <c r="D223" s="1003"/>
      <c r="E223" s="1003"/>
      <c r="F223" s="1003"/>
      <c r="G223" s="1003"/>
      <c r="H223" s="1003"/>
      <c r="I223" s="1003"/>
      <c r="J223" s="1003"/>
      <c r="K223" s="1003"/>
      <c r="L223" s="1003"/>
      <c r="M223" s="1003"/>
      <c r="N223" s="1003"/>
      <c r="O223" s="1003"/>
      <c r="P223" s="1003"/>
      <c r="Q223" s="1003"/>
      <c r="R223" s="1003"/>
      <c r="S223" s="1003"/>
      <c r="T223" s="1003"/>
      <c r="U223" s="1003"/>
      <c r="V223" s="1003"/>
      <c r="W223" s="1003"/>
      <c r="X223" s="1003"/>
      <c r="Y223" s="1003"/>
      <c r="Z223" s="1003"/>
      <c r="AA223" s="1003"/>
      <c r="AB223" s="1003"/>
      <c r="AC223" s="1003"/>
      <c r="AD223" s="1003"/>
      <c r="AE223" s="1003"/>
      <c r="AF223" s="1004"/>
    </row>
    <row r="224" spans="2:32" ht="26.25" customHeight="1">
      <c r="B224" s="182"/>
      <c r="C224" s="187"/>
      <c r="D224" s="184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5"/>
    </row>
    <row r="225" spans="2:32" ht="39" customHeight="1">
      <c r="B225" s="1005" t="s">
        <v>224</v>
      </c>
      <c r="C225" s="1006"/>
      <c r="D225" s="1006"/>
      <c r="E225" s="1006"/>
      <c r="F225" s="1006"/>
      <c r="G225" s="1006"/>
      <c r="H225" s="1006"/>
      <c r="I225" s="1006"/>
      <c r="J225" s="1006"/>
      <c r="K225" s="1006"/>
      <c r="L225" s="1006"/>
      <c r="M225" s="1006"/>
      <c r="N225" s="1006"/>
      <c r="O225" s="1006"/>
      <c r="P225" s="1006"/>
      <c r="Q225" s="1006"/>
      <c r="R225" s="1006"/>
      <c r="S225" s="1006"/>
      <c r="T225" s="1006"/>
      <c r="U225" s="1006"/>
      <c r="V225" s="1006"/>
      <c r="W225" s="1006"/>
      <c r="X225" s="1006"/>
      <c r="Y225" s="1006"/>
      <c r="Z225" s="1006"/>
      <c r="AA225" s="1006"/>
      <c r="AB225" s="1006"/>
      <c r="AC225" s="1006"/>
      <c r="AD225" s="1006"/>
      <c r="AE225" s="1006"/>
      <c r="AF225" s="1007"/>
    </row>
    <row r="226" spans="2:32" ht="18" customHeight="1">
      <c r="B226" s="1002" t="s">
        <v>166</v>
      </c>
      <c r="C226" s="1008"/>
      <c r="D226" s="1011" t="s">
        <v>167</v>
      </c>
      <c r="E226" s="1013" t="s">
        <v>168</v>
      </c>
      <c r="F226" s="1015" t="s">
        <v>169</v>
      </c>
      <c r="G226" s="1016"/>
      <c r="H226" s="1016"/>
      <c r="I226" s="1016"/>
      <c r="J226" s="1016"/>
      <c r="K226" s="1016"/>
      <c r="L226" s="1016"/>
      <c r="M226" s="1016"/>
      <c r="N226" s="1016"/>
      <c r="O226" s="1016"/>
      <c r="P226" s="1016"/>
      <c r="Q226" s="1016"/>
      <c r="R226" s="1016"/>
      <c r="S226" s="1016"/>
      <c r="T226" s="1016"/>
      <c r="U226" s="1016"/>
      <c r="V226" s="1016"/>
      <c r="W226" s="1016"/>
      <c r="X226" s="1016"/>
      <c r="Y226" s="1016"/>
      <c r="Z226" s="1016"/>
      <c r="AA226" s="1016"/>
      <c r="AB226" s="1016"/>
      <c r="AC226" s="1016"/>
      <c r="AD226" s="1016"/>
      <c r="AE226" s="1016"/>
      <c r="AF226" s="1017"/>
    </row>
    <row r="227" spans="2:32" ht="91.5" customHeight="1" thickBot="1">
      <c r="B227" s="1009"/>
      <c r="C227" s="1010"/>
      <c r="D227" s="1012"/>
      <c r="E227" s="1014"/>
      <c r="F227" s="178" t="s">
        <v>202</v>
      </c>
      <c r="G227" s="178" t="s">
        <v>264</v>
      </c>
      <c r="H227" s="178" t="s">
        <v>247</v>
      </c>
      <c r="I227" s="155" t="s">
        <v>225</v>
      </c>
      <c r="J227" s="155" t="s">
        <v>226</v>
      </c>
      <c r="K227" s="176" t="s">
        <v>70</v>
      </c>
      <c r="L227" s="176" t="s">
        <v>242</v>
      </c>
      <c r="M227" s="156" t="s">
        <v>173</v>
      </c>
      <c r="N227" s="155" t="s">
        <v>174</v>
      </c>
      <c r="O227" s="155" t="s">
        <v>175</v>
      </c>
      <c r="P227" s="155" t="s">
        <v>227</v>
      </c>
      <c r="Q227" s="176" t="s">
        <v>265</v>
      </c>
      <c r="R227" s="155" t="s">
        <v>202</v>
      </c>
      <c r="S227" s="155" t="s">
        <v>178</v>
      </c>
      <c r="T227" s="176" t="s">
        <v>195</v>
      </c>
      <c r="U227" s="176" t="s">
        <v>177</v>
      </c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80"/>
    </row>
    <row r="228" spans="2:32" ht="18" customHeight="1">
      <c r="B228" s="994" t="s">
        <v>183</v>
      </c>
      <c r="C228" s="201" t="s">
        <v>137</v>
      </c>
      <c r="D228" s="23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81"/>
    </row>
    <row r="229" spans="2:32" ht="38.25" customHeight="1">
      <c r="B229" s="995"/>
      <c r="C229" s="188" t="s">
        <v>229</v>
      </c>
      <c r="D229" s="2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81"/>
    </row>
    <row r="230" spans="2:32" ht="18" customHeight="1">
      <c r="B230" s="995"/>
      <c r="C230" s="198" t="s">
        <v>135</v>
      </c>
      <c r="D230" s="2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81"/>
    </row>
    <row r="231" spans="2:32" ht="18" customHeight="1">
      <c r="B231" s="995"/>
      <c r="C231" s="195" t="s">
        <v>134</v>
      </c>
      <c r="D231" s="2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81"/>
    </row>
    <row r="232" spans="2:32" ht="18" customHeight="1">
      <c r="B232" s="995"/>
      <c r="C232" s="209" t="s">
        <v>19</v>
      </c>
      <c r="D232" s="2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81"/>
    </row>
    <row r="233" spans="2:32" ht="18" customHeight="1">
      <c r="B233" s="995"/>
      <c r="C233" s="191" t="s">
        <v>71</v>
      </c>
      <c r="D233" s="172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86"/>
    </row>
    <row r="234" spans="2:32" ht="18" customHeight="1">
      <c r="B234" s="995"/>
      <c r="C234" s="191"/>
      <c r="D234" s="172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86"/>
    </row>
    <row r="235" spans="2:32" ht="18" customHeight="1" thickBot="1">
      <c r="B235" s="996"/>
      <c r="C235" s="191"/>
      <c r="D235" s="172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86"/>
    </row>
    <row r="236" spans="2:32" ht="18" customHeight="1">
      <c r="B236" s="992" t="s">
        <v>186</v>
      </c>
      <c r="C236" s="993"/>
      <c r="D236" s="158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81"/>
    </row>
    <row r="237" spans="2:32" ht="18" customHeight="1" thickBot="1">
      <c r="B237" s="997" t="s">
        <v>187</v>
      </c>
      <c r="C237" s="993"/>
      <c r="D237" s="158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81"/>
    </row>
    <row r="238" spans="2:32" ht="18" customHeight="1">
      <c r="B238" s="994" t="s">
        <v>188</v>
      </c>
      <c r="C238" s="215" t="s">
        <v>137</v>
      </c>
      <c r="D238" s="16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81"/>
    </row>
    <row r="239" spans="2:32" ht="30.75" customHeight="1">
      <c r="B239" s="995"/>
      <c r="C239" s="189" t="s">
        <v>136</v>
      </c>
      <c r="D239" s="164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81"/>
    </row>
    <row r="240" spans="2:32" ht="18" customHeight="1">
      <c r="B240" s="995"/>
      <c r="C240" s="189" t="s">
        <v>135</v>
      </c>
      <c r="D240" s="23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81"/>
    </row>
    <row r="241" spans="2:32" ht="18" customHeight="1">
      <c r="B241" s="995"/>
      <c r="C241" s="195" t="s">
        <v>134</v>
      </c>
      <c r="D241" s="165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81"/>
    </row>
    <row r="242" spans="2:32" ht="18" customHeight="1">
      <c r="B242" s="995"/>
      <c r="C242" s="205" t="s">
        <v>19</v>
      </c>
      <c r="D242" s="206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81"/>
    </row>
    <row r="243" spans="2:32" ht="18" customHeight="1">
      <c r="B243" s="995"/>
      <c r="C243" s="189" t="s">
        <v>71</v>
      </c>
      <c r="D243" s="206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81"/>
    </row>
    <row r="244" spans="2:32" ht="18" customHeight="1">
      <c r="B244" s="995"/>
      <c r="C244" s="189"/>
      <c r="D244" s="20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81"/>
    </row>
    <row r="245" spans="2:32" ht="18" customHeight="1" thickBot="1">
      <c r="B245" s="996"/>
      <c r="C245" s="189"/>
      <c r="D245" s="206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81"/>
    </row>
    <row r="246" spans="2:32" ht="18" customHeight="1">
      <c r="B246" s="994" t="s">
        <v>268</v>
      </c>
      <c r="C246" s="202"/>
      <c r="D246" s="23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81"/>
    </row>
    <row r="247" spans="2:32" ht="18" customHeight="1">
      <c r="B247" s="995"/>
      <c r="C247" s="212"/>
      <c r="D247" s="158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81"/>
    </row>
    <row r="248" spans="2:32" ht="18" customHeight="1" thickBot="1">
      <c r="B248" s="996"/>
      <c r="C248" s="212"/>
      <c r="D248" s="158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81"/>
    </row>
    <row r="249" spans="2:32" ht="18" customHeight="1">
      <c r="B249" s="992" t="s">
        <v>186</v>
      </c>
      <c r="C249" s="993"/>
      <c r="D249" s="158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81"/>
    </row>
    <row r="250" spans="2:32" ht="18" customHeight="1">
      <c r="B250" s="1005" t="s">
        <v>187</v>
      </c>
      <c r="C250" s="993"/>
      <c r="D250" s="158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81"/>
    </row>
    <row r="251" spans="2:32" ht="18" customHeight="1">
      <c r="B251" s="998" t="s">
        <v>267</v>
      </c>
      <c r="C251" s="999"/>
      <c r="D251" s="158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81"/>
    </row>
    <row r="252" spans="2:32" ht="15">
      <c r="B252" s="1002" t="s">
        <v>191</v>
      </c>
      <c r="C252" s="1003"/>
      <c r="D252" s="1003"/>
      <c r="E252" s="1003"/>
      <c r="F252" s="1003"/>
      <c r="G252" s="1003"/>
      <c r="H252" s="1003"/>
      <c r="I252" s="1003"/>
      <c r="J252" s="1003"/>
      <c r="K252" s="1003"/>
      <c r="L252" s="1003"/>
      <c r="M252" s="1003"/>
      <c r="N252" s="1003"/>
      <c r="O252" s="1003"/>
      <c r="P252" s="1003"/>
      <c r="Q252" s="1003"/>
      <c r="R252" s="1003"/>
      <c r="S252" s="1003"/>
      <c r="T252" s="1003"/>
      <c r="U252" s="1003"/>
      <c r="V252" s="1003"/>
      <c r="W252" s="1003"/>
      <c r="X252" s="1003"/>
      <c r="Y252" s="1003"/>
      <c r="Z252" s="1003"/>
      <c r="AA252" s="1003"/>
      <c r="AB252" s="1003"/>
      <c r="AC252" s="1003"/>
      <c r="AD252" s="1003"/>
      <c r="AE252" s="1003"/>
      <c r="AF252" s="1004"/>
    </row>
    <row r="253" spans="2:32" ht="30" customHeight="1">
      <c r="B253" s="182"/>
      <c r="C253" s="187"/>
      <c r="D253" s="184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5"/>
    </row>
    <row r="254" spans="2:32" ht="45" customHeight="1">
      <c r="B254" s="1005" t="s">
        <v>230</v>
      </c>
      <c r="C254" s="1006"/>
      <c r="D254" s="1006"/>
      <c r="E254" s="1006"/>
      <c r="F254" s="1006"/>
      <c r="G254" s="1006"/>
      <c r="H254" s="1006"/>
      <c r="I254" s="1006"/>
      <c r="J254" s="1006"/>
      <c r="K254" s="1006"/>
      <c r="L254" s="1006"/>
      <c r="M254" s="1006"/>
      <c r="N254" s="1006"/>
      <c r="O254" s="1006"/>
      <c r="P254" s="1006"/>
      <c r="Q254" s="1006"/>
      <c r="R254" s="1006"/>
      <c r="S254" s="1006"/>
      <c r="T254" s="1006"/>
      <c r="U254" s="1006"/>
      <c r="V254" s="1006"/>
      <c r="W254" s="1006"/>
      <c r="X254" s="1006"/>
      <c r="Y254" s="1006"/>
      <c r="Z254" s="1006"/>
      <c r="AA254" s="1006"/>
      <c r="AB254" s="1006"/>
      <c r="AC254" s="1006"/>
      <c r="AD254" s="1006"/>
      <c r="AE254" s="1006"/>
      <c r="AF254" s="1007"/>
    </row>
    <row r="255" spans="2:32" ht="18" customHeight="1">
      <c r="B255" s="1002" t="s">
        <v>166</v>
      </c>
      <c r="C255" s="1008"/>
      <c r="D255" s="1011" t="s">
        <v>167</v>
      </c>
      <c r="E255" s="1013" t="s">
        <v>168</v>
      </c>
      <c r="F255" s="1015" t="s">
        <v>169</v>
      </c>
      <c r="G255" s="1016"/>
      <c r="H255" s="1016"/>
      <c r="I255" s="1016"/>
      <c r="J255" s="1016"/>
      <c r="K255" s="1016"/>
      <c r="L255" s="1016"/>
      <c r="M255" s="1016"/>
      <c r="N255" s="1016"/>
      <c r="O255" s="1016"/>
      <c r="P255" s="1016"/>
      <c r="Q255" s="1016"/>
      <c r="R255" s="1016"/>
      <c r="S255" s="1016"/>
      <c r="T255" s="1016"/>
      <c r="U255" s="1016"/>
      <c r="V255" s="1016"/>
      <c r="W255" s="1016"/>
      <c r="X255" s="1016"/>
      <c r="Y255" s="1016"/>
      <c r="Z255" s="1016"/>
      <c r="AA255" s="1016"/>
      <c r="AB255" s="1016"/>
      <c r="AC255" s="1016"/>
      <c r="AD255" s="1016"/>
      <c r="AE255" s="1016"/>
      <c r="AF255" s="1017"/>
    </row>
    <row r="256" spans="2:32" ht="92.25" customHeight="1" thickBot="1">
      <c r="B256" s="1009"/>
      <c r="C256" s="1010"/>
      <c r="D256" s="1012"/>
      <c r="E256" s="1014"/>
      <c r="F256" s="179" t="s">
        <v>200</v>
      </c>
      <c r="G256" s="179" t="s">
        <v>48</v>
      </c>
      <c r="H256" s="179" t="s">
        <v>15</v>
      </c>
      <c r="I256" s="155" t="s">
        <v>18</v>
      </c>
      <c r="J256" s="155" t="s">
        <v>213</v>
      </c>
      <c r="K256" s="155" t="s">
        <v>195</v>
      </c>
      <c r="L256" s="155" t="s">
        <v>173</v>
      </c>
      <c r="M256" s="156" t="s">
        <v>174</v>
      </c>
      <c r="N256" s="155" t="s">
        <v>175</v>
      </c>
      <c r="O256" s="155" t="s">
        <v>70</v>
      </c>
      <c r="P256" s="155" t="s">
        <v>176</v>
      </c>
      <c r="Q256" s="155" t="s">
        <v>178</v>
      </c>
      <c r="R256" s="155" t="s">
        <v>179</v>
      </c>
      <c r="S256" s="155" t="s">
        <v>41</v>
      </c>
      <c r="T256" s="155" t="s">
        <v>203</v>
      </c>
      <c r="U256" s="155" t="s">
        <v>208</v>
      </c>
      <c r="V256" s="155" t="s">
        <v>180</v>
      </c>
      <c r="W256" s="155" t="s">
        <v>21</v>
      </c>
      <c r="X256" s="155" t="s">
        <v>218</v>
      </c>
      <c r="Y256" s="155" t="s">
        <v>177</v>
      </c>
      <c r="Z256" s="155" t="s">
        <v>228</v>
      </c>
      <c r="AA256" s="155" t="s">
        <v>182</v>
      </c>
      <c r="AB256" s="176" t="s">
        <v>251</v>
      </c>
      <c r="AC256" s="155"/>
      <c r="AD256" s="155"/>
      <c r="AE256" s="155"/>
      <c r="AF256" s="180"/>
    </row>
    <row r="257" spans="2:32" ht="18" customHeight="1">
      <c r="B257" s="994" t="s">
        <v>183</v>
      </c>
      <c r="C257" s="189" t="s">
        <v>231</v>
      </c>
      <c r="D257" s="23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81"/>
    </row>
    <row r="258" spans="2:32" ht="18" customHeight="1">
      <c r="B258" s="995"/>
      <c r="C258" s="202" t="s">
        <v>232</v>
      </c>
      <c r="D258" s="158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81"/>
    </row>
    <row r="259" spans="2:32" ht="18" customHeight="1">
      <c r="B259" s="995"/>
      <c r="C259" s="203" t="s">
        <v>22</v>
      </c>
      <c r="D259" s="158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81"/>
    </row>
    <row r="260" spans="2:32" ht="18" customHeight="1">
      <c r="B260" s="995"/>
      <c r="C260" s="200" t="s">
        <v>233</v>
      </c>
      <c r="D260" s="158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81"/>
    </row>
    <row r="261" spans="2:32" ht="18" customHeight="1">
      <c r="B261" s="995"/>
      <c r="C261" s="190" t="s">
        <v>130</v>
      </c>
      <c r="D261" s="158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81"/>
    </row>
    <row r="262" spans="2:32" ht="18" customHeight="1">
      <c r="B262" s="995"/>
      <c r="C262" s="190" t="s">
        <v>234</v>
      </c>
      <c r="D262" s="158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81"/>
    </row>
    <row r="263" spans="2:32" ht="18" customHeight="1">
      <c r="B263" s="995"/>
      <c r="C263" s="199" t="s">
        <v>129</v>
      </c>
      <c r="D263" s="158">
        <v>200</v>
      </c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81"/>
    </row>
    <row r="264" spans="2:32" ht="18" customHeight="1">
      <c r="B264" s="995"/>
      <c r="C264" s="209" t="s">
        <v>19</v>
      </c>
      <c r="D264" s="158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81"/>
    </row>
    <row r="265" spans="2:32" ht="18" customHeight="1">
      <c r="B265" s="995"/>
      <c r="C265" s="191" t="s">
        <v>34</v>
      </c>
      <c r="D265" s="23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81"/>
    </row>
    <row r="266" spans="2:32" ht="18" customHeight="1">
      <c r="B266" s="995"/>
      <c r="C266" s="191"/>
      <c r="D266" s="23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81"/>
    </row>
    <row r="267" spans="2:32" ht="18" customHeight="1" thickBot="1">
      <c r="B267" s="996"/>
      <c r="C267" s="191"/>
      <c r="D267" s="23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81"/>
    </row>
    <row r="268" spans="2:32" ht="18" customHeight="1">
      <c r="B268" s="992" t="s">
        <v>186</v>
      </c>
      <c r="C268" s="993"/>
      <c r="D268" s="158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81"/>
    </row>
    <row r="269" spans="2:32" ht="18" customHeight="1" thickBot="1">
      <c r="B269" s="997" t="s">
        <v>187</v>
      </c>
      <c r="C269" s="993"/>
      <c r="D269" s="158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81"/>
    </row>
    <row r="270" spans="2:32" ht="18" customHeight="1">
      <c r="B270" s="994" t="s">
        <v>188</v>
      </c>
      <c r="C270" s="189" t="s">
        <v>133</v>
      </c>
      <c r="D270" s="174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81"/>
    </row>
    <row r="271" spans="2:32" ht="18" customHeight="1">
      <c r="B271" s="995"/>
      <c r="C271" s="189" t="s">
        <v>132</v>
      </c>
      <c r="D271" s="165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81"/>
    </row>
    <row r="272" spans="2:32" ht="18" customHeight="1">
      <c r="B272" s="995"/>
      <c r="C272" s="205" t="s">
        <v>22</v>
      </c>
      <c r="D272" s="164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81"/>
    </row>
    <row r="273" spans="2:32" ht="18" customHeight="1">
      <c r="B273" s="995"/>
      <c r="C273" s="189" t="s">
        <v>131</v>
      </c>
      <c r="D273" s="165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81"/>
    </row>
    <row r="274" spans="2:32" ht="18" customHeight="1">
      <c r="B274" s="995"/>
      <c r="C274" s="188" t="s">
        <v>130</v>
      </c>
      <c r="D274" s="165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81"/>
    </row>
    <row r="275" spans="2:32" ht="18" customHeight="1">
      <c r="B275" s="995"/>
      <c r="C275" s="188" t="s">
        <v>163</v>
      </c>
      <c r="D275" s="165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81"/>
    </row>
    <row r="276" spans="2:32" ht="18" customHeight="1">
      <c r="B276" s="995"/>
      <c r="C276" s="189" t="s">
        <v>129</v>
      </c>
      <c r="D276" s="165">
        <v>200</v>
      </c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81"/>
    </row>
    <row r="277" spans="2:32" ht="18" customHeight="1">
      <c r="B277" s="995"/>
      <c r="C277" s="204" t="s">
        <v>19</v>
      </c>
      <c r="D277" s="206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81"/>
    </row>
    <row r="278" spans="2:32" ht="18" customHeight="1">
      <c r="B278" s="995"/>
      <c r="C278" s="189" t="s">
        <v>34</v>
      </c>
      <c r="D278" s="206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81"/>
    </row>
    <row r="279" spans="2:32" ht="18" customHeight="1">
      <c r="B279" s="995"/>
      <c r="C279" s="189"/>
      <c r="D279" s="206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81"/>
    </row>
    <row r="280" spans="2:32" ht="18" customHeight="1" thickBot="1">
      <c r="B280" s="996"/>
      <c r="C280" s="189"/>
      <c r="D280" s="206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81"/>
    </row>
    <row r="281" spans="2:32" ht="18" customHeight="1">
      <c r="B281" s="1000" t="s">
        <v>268</v>
      </c>
      <c r="C281" s="206"/>
      <c r="D281" s="23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81"/>
    </row>
    <row r="282" spans="2:32" ht="18" customHeight="1">
      <c r="B282" s="1000"/>
      <c r="C282" s="83"/>
      <c r="D282" s="158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81"/>
    </row>
    <row r="283" spans="2:32" ht="18" customHeight="1">
      <c r="B283" s="1001"/>
      <c r="C283" s="83"/>
      <c r="D283" s="158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81"/>
    </row>
    <row r="284" spans="2:32" ht="18" customHeight="1">
      <c r="B284" s="1005" t="s">
        <v>186</v>
      </c>
      <c r="C284" s="993"/>
      <c r="D284" s="158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81"/>
    </row>
    <row r="285" spans="2:32" ht="18" customHeight="1">
      <c r="B285" s="1005" t="s">
        <v>187</v>
      </c>
      <c r="C285" s="993"/>
      <c r="D285" s="158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81"/>
    </row>
    <row r="286" spans="2:32" ht="18" customHeight="1">
      <c r="B286" s="998" t="s">
        <v>267</v>
      </c>
      <c r="C286" s="999"/>
      <c r="D286" s="158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81"/>
    </row>
    <row r="287" spans="2:32" ht="15">
      <c r="B287" s="1002" t="s">
        <v>191</v>
      </c>
      <c r="C287" s="1003"/>
      <c r="D287" s="1003"/>
      <c r="E287" s="1003"/>
      <c r="F287" s="1003"/>
      <c r="G287" s="1003"/>
      <c r="H287" s="1003"/>
      <c r="I287" s="1003"/>
      <c r="J287" s="1003"/>
      <c r="K287" s="1003"/>
      <c r="L287" s="1003"/>
      <c r="M287" s="1003"/>
      <c r="N287" s="1003"/>
      <c r="O287" s="1003"/>
      <c r="P287" s="1003"/>
      <c r="Q287" s="1003"/>
      <c r="R287" s="1003"/>
      <c r="S287" s="1003"/>
      <c r="T287" s="1003"/>
      <c r="U287" s="1003"/>
      <c r="V287" s="1003"/>
      <c r="W287" s="1003"/>
      <c r="X287" s="1003"/>
      <c r="Y287" s="1003"/>
      <c r="Z287" s="1003"/>
      <c r="AA287" s="1003"/>
      <c r="AB287" s="1003"/>
      <c r="AC287" s="1003"/>
      <c r="AD287" s="1003"/>
      <c r="AE287" s="1003"/>
      <c r="AF287" s="1004"/>
    </row>
    <row r="288" spans="2:32" ht="30" customHeight="1">
      <c r="B288" s="182"/>
      <c r="C288" s="187"/>
      <c r="D288" s="184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5"/>
    </row>
    <row r="289" spans="2:32" ht="48" customHeight="1">
      <c r="B289" s="1005" t="s">
        <v>235</v>
      </c>
      <c r="C289" s="1006"/>
      <c r="D289" s="1006"/>
      <c r="E289" s="1006"/>
      <c r="F289" s="1006"/>
      <c r="G289" s="1006"/>
      <c r="H289" s="1006"/>
      <c r="I289" s="1006"/>
      <c r="J289" s="1006"/>
      <c r="K289" s="1006"/>
      <c r="L289" s="1006"/>
      <c r="M289" s="1006"/>
      <c r="N289" s="1006"/>
      <c r="O289" s="1006"/>
      <c r="P289" s="1006"/>
      <c r="Q289" s="1006"/>
      <c r="R289" s="1006"/>
      <c r="S289" s="1006"/>
      <c r="T289" s="1006"/>
      <c r="U289" s="1006"/>
      <c r="V289" s="1006"/>
      <c r="W289" s="1006"/>
      <c r="X289" s="1006"/>
      <c r="Y289" s="1006"/>
      <c r="Z289" s="1006"/>
      <c r="AA289" s="1006"/>
      <c r="AB289" s="1006"/>
      <c r="AC289" s="1006"/>
      <c r="AD289" s="1006"/>
      <c r="AE289" s="1006"/>
      <c r="AF289" s="1007"/>
    </row>
    <row r="290" spans="2:32" ht="18" customHeight="1">
      <c r="B290" s="1002" t="s">
        <v>166</v>
      </c>
      <c r="C290" s="1008"/>
      <c r="D290" s="1011" t="s">
        <v>167</v>
      </c>
      <c r="E290" s="1013" t="s">
        <v>168</v>
      </c>
      <c r="F290" s="1015" t="s">
        <v>169</v>
      </c>
      <c r="G290" s="1016"/>
      <c r="H290" s="1016"/>
      <c r="I290" s="1016"/>
      <c r="J290" s="1016"/>
      <c r="K290" s="1016"/>
      <c r="L290" s="1016"/>
      <c r="M290" s="1016"/>
      <c r="N290" s="1016"/>
      <c r="O290" s="1016"/>
      <c r="P290" s="1016"/>
      <c r="Q290" s="1016"/>
      <c r="R290" s="1016"/>
      <c r="S290" s="1016"/>
      <c r="T290" s="1016"/>
      <c r="U290" s="1016"/>
      <c r="V290" s="1016"/>
      <c r="W290" s="1016"/>
      <c r="X290" s="1016"/>
      <c r="Y290" s="1016"/>
      <c r="Z290" s="1016"/>
      <c r="AA290" s="1016"/>
      <c r="AB290" s="1016"/>
      <c r="AC290" s="1016"/>
      <c r="AD290" s="1016"/>
      <c r="AE290" s="1016"/>
      <c r="AF290" s="1017"/>
    </row>
    <row r="291" spans="2:32" ht="95.25" customHeight="1" thickBot="1">
      <c r="B291" s="1009"/>
      <c r="C291" s="1010"/>
      <c r="D291" s="1012"/>
      <c r="E291" s="1014"/>
      <c r="F291" s="178" t="s">
        <v>266</v>
      </c>
      <c r="G291" s="178" t="s">
        <v>246</v>
      </c>
      <c r="H291" s="178" t="s">
        <v>83</v>
      </c>
      <c r="I291" s="155" t="s">
        <v>15</v>
      </c>
      <c r="J291" s="155" t="s">
        <v>194</v>
      </c>
      <c r="K291" s="176" t="s">
        <v>193</v>
      </c>
      <c r="L291" s="176" t="s">
        <v>182</v>
      </c>
      <c r="M291" s="177" t="s">
        <v>84</v>
      </c>
      <c r="N291" s="155" t="s">
        <v>179</v>
      </c>
      <c r="O291" s="176" t="s">
        <v>255</v>
      </c>
      <c r="P291" s="155" t="s">
        <v>181</v>
      </c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80"/>
    </row>
    <row r="292" spans="2:32" ht="27" customHeight="1">
      <c r="B292" s="994" t="s">
        <v>183</v>
      </c>
      <c r="C292" s="188" t="s">
        <v>237</v>
      </c>
      <c r="D292" s="2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81"/>
    </row>
    <row r="293" spans="2:32" ht="18" customHeight="1">
      <c r="B293" s="995"/>
      <c r="C293" s="197" t="s">
        <v>126</v>
      </c>
      <c r="D293" s="2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81"/>
    </row>
    <row r="294" spans="2:32" ht="18" customHeight="1">
      <c r="B294" s="995"/>
      <c r="C294" s="190" t="s">
        <v>128</v>
      </c>
      <c r="D294" s="27" t="s">
        <v>239</v>
      </c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81"/>
    </row>
    <row r="295" spans="2:32" ht="18" customHeight="1">
      <c r="B295" s="995"/>
      <c r="C295" s="188" t="s">
        <v>238</v>
      </c>
      <c r="D295" s="2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81"/>
    </row>
    <row r="296" spans="2:32" ht="18" customHeight="1">
      <c r="B296" s="995"/>
      <c r="C296" s="208" t="s">
        <v>19</v>
      </c>
      <c r="D296" s="2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81"/>
    </row>
    <row r="297" spans="2:32" ht="18" customHeight="1">
      <c r="B297" s="995"/>
      <c r="C297" s="191" t="s">
        <v>71</v>
      </c>
      <c r="D297" s="172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86"/>
    </row>
    <row r="298" spans="2:32" ht="18" customHeight="1">
      <c r="B298" s="995"/>
      <c r="C298" s="191"/>
      <c r="D298" s="172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86"/>
    </row>
    <row r="299" spans="2:32" ht="18" customHeight="1">
      <c r="B299" s="995"/>
      <c r="C299" s="191"/>
      <c r="D299" s="172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86"/>
    </row>
    <row r="300" spans="2:32" ht="18" customHeight="1" thickBot="1">
      <c r="B300" s="996"/>
      <c r="C300" s="191"/>
      <c r="D300" s="172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86"/>
    </row>
    <row r="301" spans="2:32" ht="18" customHeight="1">
      <c r="B301" s="992" t="s">
        <v>186</v>
      </c>
      <c r="C301" s="993"/>
      <c r="D301" s="158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81"/>
    </row>
    <row r="302" spans="2:32" ht="18" customHeight="1" thickBot="1">
      <c r="B302" s="997" t="s">
        <v>187</v>
      </c>
      <c r="C302" s="993"/>
      <c r="D302" s="158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81"/>
    </row>
    <row r="303" spans="2:32" ht="30.75" customHeight="1">
      <c r="B303" s="994" t="s">
        <v>188</v>
      </c>
      <c r="C303" s="188" t="s">
        <v>127</v>
      </c>
      <c r="D303" s="164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81"/>
    </row>
    <row r="304" spans="2:32" ht="18" customHeight="1">
      <c r="B304" s="995"/>
      <c r="C304" s="196" t="s">
        <v>126</v>
      </c>
      <c r="D304" s="164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81"/>
    </row>
    <row r="305" spans="2:32" ht="18" customHeight="1">
      <c r="B305" s="995"/>
      <c r="C305" s="189" t="s">
        <v>128</v>
      </c>
      <c r="D305" s="164" t="s">
        <v>239</v>
      </c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81"/>
    </row>
    <row r="306" spans="2:32" ht="18" customHeight="1">
      <c r="B306" s="995"/>
      <c r="C306" s="188" t="s">
        <v>125</v>
      </c>
      <c r="D306" s="168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81"/>
    </row>
    <row r="307" spans="2:32" ht="18" customHeight="1">
      <c r="B307" s="995"/>
      <c r="C307" s="205" t="s">
        <v>19</v>
      </c>
      <c r="D307" s="206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81"/>
    </row>
    <row r="308" spans="2:32" ht="18" customHeight="1">
      <c r="B308" s="995"/>
      <c r="C308" s="189" t="s">
        <v>71</v>
      </c>
      <c r="D308" s="206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81"/>
    </row>
    <row r="309" spans="2:32" ht="18" customHeight="1">
      <c r="B309" s="995"/>
      <c r="C309" s="189"/>
      <c r="D309" s="206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81"/>
    </row>
    <row r="310" spans="2:32" ht="18" customHeight="1">
      <c r="B310" s="995"/>
      <c r="C310" s="189"/>
      <c r="D310" s="206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81"/>
    </row>
    <row r="311" spans="2:32" ht="18" customHeight="1" thickBot="1">
      <c r="B311" s="996"/>
      <c r="C311" s="189"/>
      <c r="D311" s="206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81"/>
    </row>
    <row r="312" spans="2:32" ht="18" customHeight="1">
      <c r="B312" s="994" t="s">
        <v>268</v>
      </c>
      <c r="C312" s="202"/>
      <c r="D312" s="23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81"/>
    </row>
    <row r="313" spans="2:32" ht="18" customHeight="1">
      <c r="B313" s="995"/>
      <c r="C313" s="202"/>
      <c r="D313" s="23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81"/>
    </row>
    <row r="314" spans="2:32" ht="18" customHeight="1">
      <c r="B314" s="995"/>
      <c r="C314" s="212"/>
      <c r="D314" s="158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81"/>
    </row>
    <row r="315" spans="2:32" ht="18" customHeight="1" thickBot="1">
      <c r="B315" s="996"/>
      <c r="C315" s="212"/>
      <c r="D315" s="158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81"/>
    </row>
    <row r="316" spans="2:32" ht="18" customHeight="1">
      <c r="B316" s="992" t="s">
        <v>186</v>
      </c>
      <c r="C316" s="993"/>
      <c r="D316" s="158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81"/>
    </row>
    <row r="317" spans="2:32" ht="18" customHeight="1">
      <c r="B317" s="1005" t="s">
        <v>187</v>
      </c>
      <c r="C317" s="993"/>
      <c r="D317" s="158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81"/>
    </row>
    <row r="318" spans="2:32" ht="18" customHeight="1">
      <c r="B318" s="998" t="s">
        <v>267</v>
      </c>
      <c r="C318" s="999"/>
      <c r="D318" s="158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81"/>
    </row>
    <row r="319" spans="2:32" ht="15">
      <c r="B319" s="1002" t="s">
        <v>191</v>
      </c>
      <c r="C319" s="1003"/>
      <c r="D319" s="1003"/>
      <c r="E319" s="1003"/>
      <c r="F319" s="1003"/>
      <c r="G319" s="1003"/>
      <c r="H319" s="1003"/>
      <c r="I319" s="1003"/>
      <c r="J319" s="1003"/>
      <c r="K319" s="1003"/>
      <c r="L319" s="1003"/>
      <c r="M319" s="1003"/>
      <c r="N319" s="1003"/>
      <c r="O319" s="1003"/>
      <c r="P319" s="1003"/>
      <c r="Q319" s="1003"/>
      <c r="R319" s="1003"/>
      <c r="S319" s="1003"/>
      <c r="T319" s="1003"/>
      <c r="U319" s="1003"/>
      <c r="V319" s="1003"/>
      <c r="W319" s="1003"/>
      <c r="X319" s="1003"/>
      <c r="Y319" s="1003"/>
      <c r="Z319" s="1003"/>
      <c r="AA319" s="1003"/>
      <c r="AB319" s="1003"/>
      <c r="AC319" s="1003"/>
      <c r="AD319" s="1003"/>
      <c r="AE319" s="1003"/>
      <c r="AF319" s="1004"/>
    </row>
    <row r="320" spans="2:32" ht="12.75">
      <c r="B320" s="183"/>
      <c r="C320" s="187"/>
      <c r="D320" s="184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</row>
    <row r="321" spans="2:32" ht="12.75">
      <c r="B321" s="183"/>
      <c r="C321" s="187"/>
      <c r="D321" s="184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</row>
  </sheetData>
  <sheetProtection/>
  <mergeCells count="140">
    <mergeCell ref="E255:E256"/>
    <mergeCell ref="B187:C187"/>
    <mergeCell ref="D255:D256"/>
    <mergeCell ref="B252:AF252"/>
    <mergeCell ref="B236:C236"/>
    <mergeCell ref="F226:AF226"/>
    <mergeCell ref="D226:D227"/>
    <mergeCell ref="B228:B235"/>
    <mergeCell ref="E226:E227"/>
    <mergeCell ref="F255:AF255"/>
    <mergeCell ref="B132:AF132"/>
    <mergeCell ref="B156:C156"/>
    <mergeCell ref="B133:C134"/>
    <mergeCell ref="F133:AF133"/>
    <mergeCell ref="B159:AF159"/>
    <mergeCell ref="B158:C158"/>
    <mergeCell ref="B144:C144"/>
    <mergeCell ref="B143:C143"/>
    <mergeCell ref="B157:C157"/>
    <mergeCell ref="B129:C129"/>
    <mergeCell ref="B62:C62"/>
    <mergeCell ref="B49:B57"/>
    <mergeCell ref="B48:C48"/>
    <mergeCell ref="B87:B89"/>
    <mergeCell ref="B92:C92"/>
    <mergeCell ref="B90:C90"/>
    <mergeCell ref="B68:AF68"/>
    <mergeCell ref="B64:C64"/>
    <mergeCell ref="B110:C110"/>
    <mergeCell ref="F36:AF36"/>
    <mergeCell ref="E36:E37"/>
    <mergeCell ref="D36:D37"/>
    <mergeCell ref="B18:C18"/>
    <mergeCell ref="B30:C30"/>
    <mergeCell ref="B19:B28"/>
    <mergeCell ref="B32:AF32"/>
    <mergeCell ref="B29:C29"/>
    <mergeCell ref="B2:AF2"/>
    <mergeCell ref="B3:C4"/>
    <mergeCell ref="D3:D4"/>
    <mergeCell ref="E3:E4"/>
    <mergeCell ref="F3:AF3"/>
    <mergeCell ref="E69:E70"/>
    <mergeCell ref="F69:AF69"/>
    <mergeCell ref="D69:D70"/>
    <mergeCell ref="B35:AF35"/>
    <mergeCell ref="B61:C61"/>
    <mergeCell ref="B127:C127"/>
    <mergeCell ref="B123:B125"/>
    <mergeCell ref="E98:E99"/>
    <mergeCell ref="B63:C63"/>
    <mergeCell ref="B69:C70"/>
    <mergeCell ref="B78:C78"/>
    <mergeCell ref="B71:B77"/>
    <mergeCell ref="B65:AF65"/>
    <mergeCell ref="B5:B16"/>
    <mergeCell ref="B31:C31"/>
    <mergeCell ref="B17:C17"/>
    <mergeCell ref="B100:B109"/>
    <mergeCell ref="B97:AF97"/>
    <mergeCell ref="B111:C111"/>
    <mergeCell ref="B47:C47"/>
    <mergeCell ref="B36:C37"/>
    <mergeCell ref="B58:B60"/>
    <mergeCell ref="B38:B46"/>
    <mergeCell ref="B173:C173"/>
    <mergeCell ref="B161:AF161"/>
    <mergeCell ref="B130:AF130"/>
    <mergeCell ref="D133:D134"/>
    <mergeCell ref="E133:E134"/>
    <mergeCell ref="B145:B152"/>
    <mergeCell ref="F162:AF162"/>
    <mergeCell ref="B135:B142"/>
    <mergeCell ref="B153:B155"/>
    <mergeCell ref="E162:E163"/>
    <mergeCell ref="B174:B181"/>
    <mergeCell ref="B98:C99"/>
    <mergeCell ref="B79:C79"/>
    <mergeCell ref="B80:B86"/>
    <mergeCell ref="B91:C91"/>
    <mergeCell ref="B93:AF93"/>
    <mergeCell ref="D98:D99"/>
    <mergeCell ref="F98:AF98"/>
    <mergeCell ref="B128:C128"/>
    <mergeCell ref="B113:B122"/>
    <mergeCell ref="B319:AF319"/>
    <mergeCell ref="B303:B311"/>
    <mergeCell ref="B257:B267"/>
    <mergeCell ref="B270:B280"/>
    <mergeCell ref="B292:B300"/>
    <mergeCell ref="B317:C317"/>
    <mergeCell ref="B301:C301"/>
    <mergeCell ref="B285:C285"/>
    <mergeCell ref="B290:C291"/>
    <mergeCell ref="F290:AF290"/>
    <mergeCell ref="F191:AF191"/>
    <mergeCell ref="B190:AF190"/>
    <mergeCell ref="D191:D192"/>
    <mergeCell ref="B221:C221"/>
    <mergeCell ref="B222:C222"/>
    <mergeCell ref="B246:B248"/>
    <mergeCell ref="B237:C237"/>
    <mergeCell ref="B238:B245"/>
    <mergeCell ref="E191:E192"/>
    <mergeCell ref="B225:AF225"/>
    <mergeCell ref="B226:C227"/>
    <mergeCell ref="D290:D291"/>
    <mergeCell ref="E290:E291"/>
    <mergeCell ref="B269:C269"/>
    <mergeCell ref="B284:C284"/>
    <mergeCell ref="B250:C250"/>
    <mergeCell ref="B249:C249"/>
    <mergeCell ref="B255:C256"/>
    <mergeCell ref="B254:AF254"/>
    <mergeCell ref="B251:C251"/>
    <mergeCell ref="B162:C163"/>
    <mergeCell ref="B172:C172"/>
    <mergeCell ref="B164:B171"/>
    <mergeCell ref="D162:D163"/>
    <mergeCell ref="B223:AF223"/>
    <mergeCell ref="B185:C185"/>
    <mergeCell ref="B191:C192"/>
    <mergeCell ref="B188:AF188"/>
    <mergeCell ref="B186:C186"/>
    <mergeCell ref="B182:B184"/>
    <mergeCell ref="B318:C318"/>
    <mergeCell ref="B302:C302"/>
    <mergeCell ref="B268:C268"/>
    <mergeCell ref="B312:B315"/>
    <mergeCell ref="B281:B283"/>
    <mergeCell ref="B286:C286"/>
    <mergeCell ref="B287:AF287"/>
    <mergeCell ref="B289:AF289"/>
    <mergeCell ref="B316:C316"/>
    <mergeCell ref="B220:C220"/>
    <mergeCell ref="B193:B203"/>
    <mergeCell ref="B205:C205"/>
    <mergeCell ref="B206:B216"/>
    <mergeCell ref="B217:B219"/>
    <mergeCell ref="B204:C204"/>
  </mergeCells>
  <printOptions/>
  <pageMargins left="0.11811023622047245" right="0.11811023622047245" top="0.1968503937007874" bottom="0.1968503937007874" header="0.31496062992125984" footer="0.31496062992125984"/>
  <pageSetup horizontalDpi="300" verticalDpi="300" orientation="landscape" paperSize="9" scale="75" r:id="rId1"/>
  <rowBreaks count="9" manualBreakCount="9">
    <brk id="33" max="31" man="1"/>
    <brk id="66" max="31" man="1"/>
    <brk id="96" max="255" man="1"/>
    <brk id="131" max="255" man="1"/>
    <brk id="160" max="255" man="1"/>
    <brk id="189" max="255" man="1"/>
    <brk id="224" max="255" man="1"/>
    <brk id="253" max="255" man="1"/>
    <brk id="2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60" zoomScaleNormal="50" zoomScalePageLayoutView="0" workbookViewId="0" topLeftCell="A1">
      <selection activeCell="H21" sqref="H21:I21"/>
    </sheetView>
  </sheetViews>
  <sheetFormatPr defaultColWidth="9.140625" defaultRowHeight="12.75"/>
  <cols>
    <col min="5" max="5" width="6.7109375" style="0" customWidth="1"/>
    <col min="6" max="6" width="22.7109375" style="0" customWidth="1"/>
    <col min="7" max="7" width="24.57421875" style="0" customWidth="1"/>
    <col min="8" max="8" width="8.421875" style="0" customWidth="1"/>
    <col min="9" max="9" width="7.00390625" style="0" customWidth="1"/>
    <col min="13" max="13" width="27.7109375" style="0" customWidth="1"/>
    <col min="14" max="14" width="15.140625" style="0" customWidth="1"/>
    <col min="15" max="15" width="11.7109375" style="0" customWidth="1"/>
  </cols>
  <sheetData>
    <row r="1" spans="1:15" ht="20.25">
      <c r="A1" s="79" t="s">
        <v>856</v>
      </c>
      <c r="B1" s="79"/>
      <c r="C1" s="79"/>
      <c r="D1" s="944" t="s">
        <v>855</v>
      </c>
      <c r="E1" s="79"/>
      <c r="F1" s="79"/>
      <c r="J1" s="78"/>
      <c r="K1" s="78"/>
      <c r="L1" s="78"/>
      <c r="M1" s="945" t="s">
        <v>271</v>
      </c>
      <c r="N1" s="78"/>
      <c r="O1" s="78"/>
    </row>
    <row r="2" spans="1:15" ht="27" customHeight="1">
      <c r="A2" s="1038" t="s">
        <v>857</v>
      </c>
      <c r="B2" s="1038"/>
      <c r="C2" s="1038"/>
      <c r="D2" s="1038"/>
      <c r="E2" s="1038"/>
      <c r="F2" s="1038"/>
      <c r="J2" s="1033" t="s">
        <v>858</v>
      </c>
      <c r="K2" s="1033"/>
      <c r="L2" s="1033"/>
      <c r="M2" s="1033"/>
      <c r="N2" s="1033"/>
      <c r="O2" s="1033"/>
    </row>
    <row r="3" spans="1:15" ht="14.25" customHeight="1">
      <c r="A3" s="968"/>
      <c r="B3" s="968"/>
      <c r="C3" s="968"/>
      <c r="D3" s="969"/>
      <c r="E3" s="970"/>
      <c r="F3" s="970"/>
      <c r="J3" s="78"/>
      <c r="K3" s="78"/>
      <c r="L3" s="78"/>
      <c r="M3" s="945"/>
      <c r="N3" s="946"/>
      <c r="O3" s="946"/>
    </row>
    <row r="4" spans="1:15" ht="1.5" customHeight="1">
      <c r="A4" s="968"/>
      <c r="B4" s="968"/>
      <c r="C4" s="1039" t="s">
        <v>272</v>
      </c>
      <c r="D4" s="1039"/>
      <c r="E4" s="1039"/>
      <c r="F4" s="968"/>
      <c r="J4" s="78"/>
      <c r="K4" s="78"/>
      <c r="L4" s="1036" t="s">
        <v>272</v>
      </c>
      <c r="M4" s="1036"/>
      <c r="N4" s="1036"/>
      <c r="O4" s="78"/>
    </row>
    <row r="5" spans="1:15" ht="12.75">
      <c r="A5" s="968"/>
      <c r="B5" s="968"/>
      <c r="C5" s="968"/>
      <c r="D5" s="968"/>
      <c r="E5" s="968"/>
      <c r="F5" s="968"/>
      <c r="J5" s="78"/>
      <c r="K5" s="78"/>
      <c r="L5" s="78"/>
      <c r="M5" s="78"/>
      <c r="N5" s="78"/>
      <c r="O5" s="78"/>
    </row>
    <row r="6" spans="1:15" ht="18.75" customHeight="1">
      <c r="A6" s="968"/>
      <c r="B6" s="968"/>
      <c r="C6" s="1040" t="s">
        <v>851</v>
      </c>
      <c r="D6" s="1040"/>
      <c r="E6" s="1040"/>
      <c r="F6" s="968"/>
      <c r="J6" s="78"/>
      <c r="K6" s="78"/>
      <c r="L6" s="1037" t="s">
        <v>859</v>
      </c>
      <c r="M6" s="1037"/>
      <c r="N6" s="1037"/>
      <c r="O6" s="78"/>
    </row>
    <row r="7" ht="61.5" customHeight="1">
      <c r="G7" s="216" t="s">
        <v>273</v>
      </c>
    </row>
    <row r="8" ht="34.5" customHeight="1">
      <c r="G8" s="217"/>
    </row>
    <row r="9" ht="23.25">
      <c r="G9" s="217" t="s">
        <v>274</v>
      </c>
    </row>
    <row r="10" ht="23.25">
      <c r="G10" s="217"/>
    </row>
    <row r="11" spans="6:9" ht="23.25">
      <c r="F11" s="930"/>
      <c r="G11" s="217" t="s">
        <v>862</v>
      </c>
      <c r="I11" s="930" t="s">
        <v>854</v>
      </c>
    </row>
    <row r="13" ht="13.5" thickBot="1"/>
    <row r="14" spans="1:13" ht="21" thickBot="1">
      <c r="A14" s="218"/>
      <c r="K14" s="219" t="s">
        <v>275</v>
      </c>
      <c r="M14" s="220" t="s">
        <v>276</v>
      </c>
    </row>
    <row r="15" spans="11:13" ht="19.5" thickBot="1">
      <c r="K15" s="219" t="s">
        <v>277</v>
      </c>
      <c r="M15" s="221">
        <v>504201</v>
      </c>
    </row>
    <row r="16" spans="11:13" ht="24" thickBot="1">
      <c r="K16" s="219" t="s">
        <v>278</v>
      </c>
      <c r="M16" s="222"/>
    </row>
    <row r="17" spans="1:23" ht="24" thickBot="1">
      <c r="A17" s="218" t="s">
        <v>279</v>
      </c>
      <c r="F17" s="1034" t="s">
        <v>280</v>
      </c>
      <c r="G17" s="1034"/>
      <c r="H17" s="1034"/>
      <c r="I17" s="1034"/>
      <c r="J17" s="1034"/>
      <c r="K17" s="219" t="s">
        <v>281</v>
      </c>
      <c r="M17" s="222"/>
      <c r="V17" s="1035"/>
      <c r="W17" s="1035"/>
    </row>
    <row r="18" spans="1:13" ht="24" thickBot="1">
      <c r="A18" s="218" t="s">
        <v>282</v>
      </c>
      <c r="M18" s="222"/>
    </row>
    <row r="19" spans="1:13" ht="24" thickBot="1">
      <c r="A19" s="218" t="s">
        <v>283</v>
      </c>
      <c r="M19" s="222"/>
    </row>
    <row r="20" spans="1:13" ht="24" thickBot="1">
      <c r="A20" s="218" t="s">
        <v>284</v>
      </c>
      <c r="M20" s="222"/>
    </row>
    <row r="21" spans="1:13" ht="24" thickBot="1">
      <c r="A21" s="218" t="s">
        <v>285</v>
      </c>
      <c r="H21" s="971" t="s">
        <v>852</v>
      </c>
      <c r="I21" s="972"/>
      <c r="M21" s="222"/>
    </row>
    <row r="22" ht="20.25">
      <c r="A22" s="218"/>
    </row>
    <row r="23" ht="20.25">
      <c r="A23" s="218" t="s">
        <v>286</v>
      </c>
    </row>
    <row r="24" ht="20.25">
      <c r="A24" s="218"/>
    </row>
    <row r="25" ht="20.25">
      <c r="A25" s="218" t="s">
        <v>287</v>
      </c>
    </row>
    <row r="26" ht="20.25">
      <c r="A26" s="218"/>
    </row>
  </sheetData>
  <sheetProtection/>
  <mergeCells count="8">
    <mergeCell ref="J2:O2"/>
    <mergeCell ref="F17:J17"/>
    <mergeCell ref="V17:W17"/>
    <mergeCell ref="L4:N4"/>
    <mergeCell ref="L6:N6"/>
    <mergeCell ref="A2:F2"/>
    <mergeCell ref="C4:E4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7"/>
  <sheetViews>
    <sheetView zoomScale="75" zoomScaleNormal="75" zoomScalePageLayoutView="0" workbookViewId="0" topLeftCell="A31">
      <selection activeCell="A1" sqref="A1:IV16384"/>
    </sheetView>
  </sheetViews>
  <sheetFormatPr defaultColWidth="9.140625" defaultRowHeight="12.75"/>
  <cols>
    <col min="1" max="1" width="7.140625" style="0" customWidth="1"/>
    <col min="2" max="2" width="54.140625" style="0" customWidth="1"/>
    <col min="3" max="3" width="13.421875" style="0" customWidth="1"/>
    <col min="4" max="4" width="9.28125" style="0" customWidth="1"/>
    <col min="5" max="5" width="6.421875" style="0" customWidth="1"/>
    <col min="6" max="7" width="5.28125" style="0" customWidth="1"/>
    <col min="8" max="8" width="6.281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421875" style="0" customWidth="1"/>
    <col min="13" max="13" width="5.00390625" style="0" customWidth="1"/>
    <col min="14" max="14" width="4.7109375" style="0" customWidth="1"/>
    <col min="15" max="15" width="5.57421875" style="0" customWidth="1"/>
    <col min="16" max="16" width="5.28125" style="0" customWidth="1"/>
    <col min="17" max="17" width="5.8515625" style="0" customWidth="1"/>
    <col min="18" max="18" width="6.8515625" style="0" customWidth="1"/>
    <col min="19" max="19" width="5.28125" style="0" customWidth="1"/>
    <col min="20" max="20" width="5.57421875" style="0" customWidth="1"/>
    <col min="21" max="21" width="8.140625" style="0" customWidth="1"/>
    <col min="22" max="22" width="6.421875" style="0" customWidth="1"/>
    <col min="23" max="23" width="5.00390625" style="0" customWidth="1"/>
    <col min="24" max="24" width="5.28125" style="0" customWidth="1"/>
    <col min="25" max="25" width="5.7109375" style="0" customWidth="1"/>
    <col min="26" max="26" width="7.57421875" style="0" customWidth="1"/>
    <col min="27" max="27" width="4.57421875" style="0" customWidth="1"/>
    <col min="28" max="28" width="3.7109375" style="0" customWidth="1"/>
    <col min="29" max="29" width="4.140625" style="0" customWidth="1"/>
  </cols>
  <sheetData>
    <row r="1" spans="1:26" ht="13.5" thickBot="1">
      <c r="A1" s="1035" t="s">
        <v>363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</row>
    <row r="2" spans="1:29" ht="15.75" thickBot="1">
      <c r="A2" s="1024" t="s">
        <v>166</v>
      </c>
      <c r="B2" s="1044"/>
      <c r="C2" s="1046" t="s">
        <v>167</v>
      </c>
      <c r="D2" s="1048" t="s">
        <v>364</v>
      </c>
      <c r="E2" s="1049" t="s">
        <v>169</v>
      </c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  <c r="W2" s="1050"/>
      <c r="X2" s="1050"/>
      <c r="Y2" s="1050"/>
      <c r="Z2" s="1050"/>
      <c r="AA2" s="1050"/>
      <c r="AB2" s="1050"/>
      <c r="AC2" s="1051"/>
    </row>
    <row r="3" spans="1:29" s="233" customFormat="1" ht="131.25" thickBot="1">
      <c r="A3" s="1009"/>
      <c r="B3" s="1045"/>
      <c r="C3" s="1047"/>
      <c r="D3" s="1047"/>
      <c r="E3" s="249" t="s">
        <v>193</v>
      </c>
      <c r="F3" s="249" t="s">
        <v>204</v>
      </c>
      <c r="G3" s="249" t="s">
        <v>18</v>
      </c>
      <c r="H3" s="250" t="s">
        <v>15</v>
      </c>
      <c r="I3" s="249" t="s">
        <v>242</v>
      </c>
      <c r="J3" s="249" t="s">
        <v>365</v>
      </c>
      <c r="K3" s="249" t="s">
        <v>62</v>
      </c>
      <c r="L3" s="251" t="s">
        <v>366</v>
      </c>
      <c r="M3" s="252" t="s">
        <v>255</v>
      </c>
      <c r="N3" s="249" t="s">
        <v>367</v>
      </c>
      <c r="O3" s="253" t="s">
        <v>368</v>
      </c>
      <c r="P3" s="250" t="s">
        <v>17</v>
      </c>
      <c r="Q3" s="250" t="s">
        <v>369</v>
      </c>
      <c r="R3" s="250" t="s">
        <v>173</v>
      </c>
      <c r="S3" s="250" t="s">
        <v>174</v>
      </c>
      <c r="T3" s="250" t="s">
        <v>370</v>
      </c>
      <c r="U3" s="253" t="s">
        <v>41</v>
      </c>
      <c r="V3" s="250" t="s">
        <v>259</v>
      </c>
      <c r="W3" s="250" t="s">
        <v>20</v>
      </c>
      <c r="X3" s="249" t="s">
        <v>371</v>
      </c>
      <c r="Y3" s="254" t="s">
        <v>209</v>
      </c>
      <c r="Z3" s="255" t="s">
        <v>21</v>
      </c>
      <c r="AA3" s="256" t="s">
        <v>372</v>
      </c>
      <c r="AB3" s="256" t="s">
        <v>195</v>
      </c>
      <c r="AC3" s="257" t="s">
        <v>373</v>
      </c>
    </row>
    <row r="4" spans="1:29" ht="36" customHeight="1">
      <c r="A4" s="1018" t="s">
        <v>374</v>
      </c>
      <c r="B4" s="258" t="s">
        <v>162</v>
      </c>
      <c r="C4" s="259"/>
      <c r="D4" s="260"/>
      <c r="E4" s="261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262"/>
      <c r="Z4" s="264"/>
      <c r="AA4" s="157"/>
      <c r="AB4" s="157"/>
      <c r="AC4" s="157"/>
    </row>
    <row r="5" spans="1:29" ht="28.5" customHeight="1">
      <c r="A5" s="1019"/>
      <c r="B5" s="265" t="s">
        <v>375</v>
      </c>
      <c r="C5" s="266"/>
      <c r="D5" s="267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4"/>
      <c r="Y5" s="157"/>
      <c r="Z5" s="244"/>
      <c r="AA5" s="157"/>
      <c r="AB5" s="157"/>
      <c r="AC5" s="157"/>
    </row>
    <row r="6" spans="1:29" ht="18.75" customHeight="1">
      <c r="A6" s="1019"/>
      <c r="B6" s="270" t="s">
        <v>308</v>
      </c>
      <c r="C6" s="259"/>
      <c r="D6" s="267"/>
      <c r="E6" s="271"/>
      <c r="F6" s="157"/>
      <c r="G6" s="157"/>
      <c r="H6" s="157"/>
      <c r="I6" s="157"/>
      <c r="J6" s="157"/>
      <c r="K6" s="157"/>
      <c r="L6" s="157"/>
      <c r="M6" s="157"/>
      <c r="N6" s="272"/>
      <c r="O6" s="157"/>
      <c r="P6" s="157"/>
      <c r="Q6" s="157"/>
      <c r="R6" s="157"/>
      <c r="S6" s="157"/>
      <c r="T6" s="157"/>
      <c r="U6" s="157"/>
      <c r="V6" s="157"/>
      <c r="W6" s="157"/>
      <c r="X6" s="244"/>
      <c r="Y6" s="157"/>
      <c r="Z6" s="244"/>
      <c r="AA6" s="157"/>
      <c r="AB6" s="157"/>
      <c r="AC6" s="157"/>
    </row>
    <row r="7" spans="1:29" ht="29.25" customHeight="1">
      <c r="A7" s="1019"/>
      <c r="B7" s="265" t="s">
        <v>376</v>
      </c>
      <c r="C7" s="259"/>
      <c r="D7" s="273"/>
      <c r="E7" s="274"/>
      <c r="F7" s="275"/>
      <c r="G7" s="275"/>
      <c r="H7" s="275"/>
      <c r="I7" s="275"/>
      <c r="J7" s="275"/>
      <c r="K7" s="275"/>
      <c r="L7" s="275"/>
      <c r="M7" s="275"/>
      <c r="N7" s="276"/>
      <c r="O7" s="275"/>
      <c r="P7" s="275"/>
      <c r="Q7" s="275"/>
      <c r="R7" s="275"/>
      <c r="S7" s="275"/>
      <c r="T7" s="275"/>
      <c r="U7" s="275"/>
      <c r="V7" s="275"/>
      <c r="W7" s="275"/>
      <c r="X7" s="277"/>
      <c r="Y7" s="275"/>
      <c r="Z7" s="277"/>
      <c r="AA7" s="157"/>
      <c r="AB7" s="157"/>
      <c r="AC7" s="157"/>
    </row>
    <row r="8" spans="1:29" ht="19.5" customHeight="1">
      <c r="A8" s="1019"/>
      <c r="B8" s="278" t="s">
        <v>22</v>
      </c>
      <c r="C8" s="259"/>
      <c r="D8" s="273"/>
      <c r="E8" s="274"/>
      <c r="F8" s="275"/>
      <c r="G8" s="275"/>
      <c r="H8" s="275"/>
      <c r="I8" s="275"/>
      <c r="J8" s="275"/>
      <c r="K8" s="275"/>
      <c r="L8" s="275"/>
      <c r="M8" s="275"/>
      <c r="N8" s="276"/>
      <c r="O8" s="275"/>
      <c r="P8" s="275"/>
      <c r="Q8" s="275"/>
      <c r="R8" s="275"/>
      <c r="S8" s="275"/>
      <c r="T8" s="275"/>
      <c r="U8" s="275"/>
      <c r="V8" s="275"/>
      <c r="W8" s="275"/>
      <c r="X8" s="277"/>
      <c r="Y8" s="275"/>
      <c r="Z8" s="277"/>
      <c r="AA8" s="157"/>
      <c r="AB8" s="157"/>
      <c r="AC8" s="157"/>
    </row>
    <row r="9" spans="1:29" ht="18" customHeight="1">
      <c r="A9" s="1019"/>
      <c r="B9" s="279" t="s">
        <v>19</v>
      </c>
      <c r="C9" s="259"/>
      <c r="D9" s="273"/>
      <c r="E9" s="274"/>
      <c r="F9" s="275"/>
      <c r="G9" s="275"/>
      <c r="H9" s="275"/>
      <c r="I9" s="275"/>
      <c r="J9" s="275"/>
      <c r="K9" s="275"/>
      <c r="L9" s="275"/>
      <c r="M9" s="275"/>
      <c r="N9" s="276"/>
      <c r="O9" s="275"/>
      <c r="P9" s="275"/>
      <c r="Q9" s="275"/>
      <c r="R9" s="275"/>
      <c r="S9" s="275"/>
      <c r="T9" s="275"/>
      <c r="U9" s="275"/>
      <c r="V9" s="275"/>
      <c r="W9" s="275"/>
      <c r="X9" s="277"/>
      <c r="Y9" s="275"/>
      <c r="Z9" s="277"/>
      <c r="AA9" s="157"/>
      <c r="AB9" s="157"/>
      <c r="AC9" s="157"/>
    </row>
    <row r="10" spans="1:29" ht="18.75" customHeight="1" thickBot="1">
      <c r="A10" s="1020"/>
      <c r="B10" s="280" t="s">
        <v>71</v>
      </c>
      <c r="C10" s="259"/>
      <c r="D10" s="273"/>
      <c r="E10" s="274"/>
      <c r="F10" s="275"/>
      <c r="G10" s="275"/>
      <c r="H10" s="275"/>
      <c r="I10" s="275"/>
      <c r="J10" s="275"/>
      <c r="K10" s="275"/>
      <c r="L10" s="275"/>
      <c r="M10" s="275"/>
      <c r="N10" s="276"/>
      <c r="O10" s="275"/>
      <c r="P10" s="275"/>
      <c r="Q10" s="275"/>
      <c r="R10" s="275"/>
      <c r="S10" s="275"/>
      <c r="T10" s="275"/>
      <c r="U10" s="275"/>
      <c r="V10" s="275"/>
      <c r="W10" s="275"/>
      <c r="X10" s="277"/>
      <c r="Y10" s="275"/>
      <c r="Z10" s="277"/>
      <c r="AA10" s="157"/>
      <c r="AB10" s="157"/>
      <c r="AC10" s="157"/>
    </row>
    <row r="11" spans="1:29" ht="31.5">
      <c r="A11" s="1018" t="s">
        <v>377</v>
      </c>
      <c r="B11" s="281" t="s">
        <v>378</v>
      </c>
      <c r="C11" s="266"/>
      <c r="D11" s="282"/>
      <c r="E11" s="283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5"/>
      <c r="Y11" s="284"/>
      <c r="Z11" s="285"/>
      <c r="AA11" s="157"/>
      <c r="AB11" s="157"/>
      <c r="AC11" s="157"/>
    </row>
    <row r="12" spans="1:29" ht="31.5">
      <c r="A12" s="1019"/>
      <c r="B12" s="286" t="s">
        <v>379</v>
      </c>
      <c r="C12" s="266"/>
      <c r="D12" s="267"/>
      <c r="E12" s="271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244"/>
      <c r="Y12" s="157"/>
      <c r="Z12" s="244"/>
      <c r="AA12" s="157"/>
      <c r="AB12" s="157"/>
      <c r="AC12" s="157"/>
    </row>
    <row r="13" spans="1:29" ht="15.75">
      <c r="A13" s="1019"/>
      <c r="B13" s="287" t="s">
        <v>380</v>
      </c>
      <c r="C13" s="266"/>
      <c r="D13" s="267"/>
      <c r="E13" s="271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244"/>
      <c r="Y13" s="157"/>
      <c r="Z13" s="244"/>
      <c r="AA13" s="157"/>
      <c r="AB13" s="157"/>
      <c r="AC13" s="157"/>
    </row>
    <row r="14" spans="1:29" ht="33" customHeight="1">
      <c r="A14" s="1019"/>
      <c r="B14" s="286" t="s">
        <v>53</v>
      </c>
      <c r="C14" s="259"/>
      <c r="D14" s="267"/>
      <c r="E14" s="271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244"/>
      <c r="Y14" s="157"/>
      <c r="Z14" s="244"/>
      <c r="AA14" s="157"/>
      <c r="AB14" s="157"/>
      <c r="AC14" s="157"/>
    </row>
    <row r="15" spans="1:29" ht="19.5" customHeight="1">
      <c r="A15" s="1019"/>
      <c r="B15" s="286" t="s">
        <v>381</v>
      </c>
      <c r="C15" s="266"/>
      <c r="D15" s="267"/>
      <c r="E15" s="271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244"/>
      <c r="Y15" s="157"/>
      <c r="Z15" s="244"/>
      <c r="AA15" s="157"/>
      <c r="AB15" s="157"/>
      <c r="AC15" s="157"/>
    </row>
    <row r="16" spans="1:29" ht="15.75">
      <c r="A16" s="1019"/>
      <c r="B16" s="286" t="s">
        <v>382</v>
      </c>
      <c r="C16" s="259"/>
      <c r="D16" s="267"/>
      <c r="E16" s="271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244"/>
      <c r="Y16" s="157"/>
      <c r="Z16" s="244"/>
      <c r="AA16" s="157"/>
      <c r="AB16" s="157"/>
      <c r="AC16" s="157"/>
    </row>
    <row r="17" spans="1:29" ht="25.5" customHeight="1">
      <c r="A17" s="1019"/>
      <c r="B17" s="287" t="s">
        <v>383</v>
      </c>
      <c r="C17" s="266"/>
      <c r="D17" s="267"/>
      <c r="E17" s="271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244"/>
      <c r="Y17" s="157"/>
      <c r="Z17" s="244"/>
      <c r="AA17" s="157"/>
      <c r="AB17" s="157"/>
      <c r="AC17" s="157"/>
    </row>
    <row r="18" spans="1:29" ht="31.5" customHeight="1">
      <c r="A18" s="1019"/>
      <c r="B18" s="287" t="s">
        <v>384</v>
      </c>
      <c r="C18" s="259"/>
      <c r="D18" s="273"/>
      <c r="E18" s="288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7"/>
      <c r="Y18" s="275"/>
      <c r="Z18" s="277"/>
      <c r="AA18" s="157"/>
      <c r="AB18" s="157"/>
      <c r="AC18" s="157"/>
    </row>
    <row r="19" spans="1:29" ht="48" thickBot="1">
      <c r="A19" s="1019"/>
      <c r="B19" s="287" t="s">
        <v>385</v>
      </c>
      <c r="C19" s="259"/>
      <c r="D19" s="273"/>
      <c r="E19" s="274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7"/>
      <c r="Y19" s="275"/>
      <c r="Z19" s="277"/>
      <c r="AA19" s="157"/>
      <c r="AB19" s="157"/>
      <c r="AC19" s="157"/>
    </row>
    <row r="20" spans="1:29" ht="15.75">
      <c r="A20" s="1019"/>
      <c r="B20" s="287" t="s">
        <v>386</v>
      </c>
      <c r="C20" s="289"/>
      <c r="D20" s="290"/>
      <c r="E20" s="274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7"/>
      <c r="Y20" s="275"/>
      <c r="Z20" s="277"/>
      <c r="AA20" s="157"/>
      <c r="AB20" s="157"/>
      <c r="AC20" s="157"/>
    </row>
    <row r="21" spans="1:29" ht="31.5">
      <c r="A21" s="1019"/>
      <c r="B21" s="287" t="s">
        <v>185</v>
      </c>
      <c r="C21" s="289"/>
      <c r="D21" s="273"/>
      <c r="E21" s="274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7"/>
      <c r="Y21" s="275"/>
      <c r="Z21" s="277"/>
      <c r="AA21" s="157"/>
      <c r="AB21" s="157"/>
      <c r="AC21" s="157"/>
    </row>
    <row r="22" spans="1:29" ht="15.75">
      <c r="A22" s="1019"/>
      <c r="B22" s="291" t="s">
        <v>387</v>
      </c>
      <c r="C22" s="289"/>
      <c r="D22" s="273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7"/>
      <c r="Y22" s="275"/>
      <c r="Z22" s="277"/>
      <c r="AA22" s="157"/>
      <c r="AB22" s="157"/>
      <c r="AC22" s="157"/>
    </row>
    <row r="23" spans="1:29" ht="15.75">
      <c r="A23" s="1019"/>
      <c r="B23" s="292" t="s">
        <v>121</v>
      </c>
      <c r="C23" s="289"/>
      <c r="D23" s="273"/>
      <c r="E23" s="274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7"/>
      <c r="Y23" s="275"/>
      <c r="Z23" s="277"/>
      <c r="AA23" s="157"/>
      <c r="AB23" s="157"/>
      <c r="AC23" s="157"/>
    </row>
    <row r="24" spans="1:29" ht="15.75">
      <c r="A24" s="1019"/>
      <c r="B24" s="291" t="s">
        <v>19</v>
      </c>
      <c r="C24" s="289"/>
      <c r="D24" s="273"/>
      <c r="E24" s="274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7"/>
      <c r="Y24" s="275"/>
      <c r="Z24" s="277"/>
      <c r="AA24" s="157"/>
      <c r="AB24" s="157"/>
      <c r="AC24" s="157"/>
    </row>
    <row r="25" spans="1:29" ht="15.75">
      <c r="A25" s="1019"/>
      <c r="B25" s="293" t="s">
        <v>71</v>
      </c>
      <c r="C25" s="289"/>
      <c r="D25" s="273"/>
      <c r="E25" s="274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7"/>
      <c r="Y25" s="275"/>
      <c r="Z25" s="277"/>
      <c r="AA25" s="157"/>
      <c r="AB25" s="157"/>
      <c r="AC25" s="157"/>
    </row>
    <row r="26" spans="1:29" ht="15.75">
      <c r="A26" s="1019"/>
      <c r="B26" s="291" t="s">
        <v>22</v>
      </c>
      <c r="C26" s="289"/>
      <c r="D26" s="273"/>
      <c r="E26" s="274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7"/>
      <c r="Y26" s="275"/>
      <c r="Z26" s="277"/>
      <c r="AA26" s="157"/>
      <c r="AB26" s="157"/>
      <c r="AC26" s="157"/>
    </row>
    <row r="27" spans="1:29" ht="16.5" thickBot="1">
      <c r="A27" s="1020"/>
      <c r="B27" s="287" t="s">
        <v>388</v>
      </c>
      <c r="C27" s="289"/>
      <c r="D27" s="294"/>
      <c r="E27" s="274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7"/>
      <c r="Y27" s="275"/>
      <c r="Z27" s="277"/>
      <c r="AA27" s="157"/>
      <c r="AB27" s="157"/>
      <c r="AC27" s="157"/>
    </row>
    <row r="28" spans="1:29" ht="19.5" customHeight="1">
      <c r="A28" s="1041" t="s">
        <v>186</v>
      </c>
      <c r="B28" s="1041"/>
      <c r="C28" s="1041"/>
      <c r="D28" s="1064"/>
      <c r="E28" s="295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7"/>
      <c r="Y28" s="296"/>
      <c r="Z28" s="297"/>
      <c r="AA28" s="157"/>
      <c r="AB28" s="157"/>
      <c r="AC28" s="157"/>
    </row>
    <row r="29" spans="1:29" ht="19.5" customHeight="1">
      <c r="A29" s="1041" t="s">
        <v>187</v>
      </c>
      <c r="B29" s="1041"/>
      <c r="C29" s="1041"/>
      <c r="D29" s="1041"/>
      <c r="E29" s="295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7"/>
      <c r="Y29" s="296"/>
      <c r="Z29" s="297"/>
      <c r="AA29" s="157"/>
      <c r="AB29" s="157"/>
      <c r="AC29" s="157"/>
    </row>
    <row r="30" spans="1:29" ht="19.5" customHeight="1">
      <c r="A30" s="1041" t="s">
        <v>168</v>
      </c>
      <c r="B30" s="1041"/>
      <c r="C30" s="1041"/>
      <c r="D30" s="1041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300"/>
      <c r="Y30" s="296"/>
      <c r="Z30" s="297"/>
      <c r="AA30" s="157"/>
      <c r="AB30" s="157"/>
      <c r="AC30" s="157"/>
    </row>
    <row r="31" spans="1:29" ht="19.5" customHeight="1" thickBot="1">
      <c r="A31" s="1041" t="s">
        <v>389</v>
      </c>
      <c r="B31" s="1041"/>
      <c r="C31" s="1041"/>
      <c r="D31" s="1041"/>
      <c r="E31" s="301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3"/>
      <c r="Y31" s="157"/>
      <c r="Z31" s="244"/>
      <c r="AA31" s="157"/>
      <c r="AB31" s="157"/>
      <c r="AC31" s="157"/>
    </row>
    <row r="32" ht="19.5" customHeight="1"/>
    <row r="33" spans="10:26" ht="19.5" customHeight="1">
      <c r="J33" s="1035" t="s">
        <v>390</v>
      </c>
      <c r="K33" s="1035"/>
      <c r="L33" s="1035"/>
      <c r="M33" s="1035"/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1035"/>
      <c r="Y33" s="1035"/>
      <c r="Z33" s="1035"/>
    </row>
    <row r="34" spans="8:26" ht="19.5" customHeight="1" thickBot="1">
      <c r="H34" s="1043" t="s">
        <v>192</v>
      </c>
      <c r="I34" s="1043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9" ht="19.5" customHeight="1" thickBot="1">
      <c r="A35" s="1024" t="s">
        <v>166</v>
      </c>
      <c r="B35" s="1044"/>
      <c r="C35" s="1046" t="s">
        <v>167</v>
      </c>
      <c r="D35" s="1048" t="s">
        <v>364</v>
      </c>
      <c r="E35" s="1049" t="s">
        <v>169</v>
      </c>
      <c r="F35" s="1050"/>
      <c r="G35" s="1050"/>
      <c r="H35" s="1050"/>
      <c r="I35" s="1050"/>
      <c r="J35" s="1050"/>
      <c r="K35" s="1050"/>
      <c r="L35" s="1050"/>
      <c r="M35" s="1050"/>
      <c r="N35" s="1050"/>
      <c r="O35" s="1050"/>
      <c r="P35" s="1050"/>
      <c r="Q35" s="1050"/>
      <c r="R35" s="1050"/>
      <c r="S35" s="1050"/>
      <c r="T35" s="1050"/>
      <c r="U35" s="1050"/>
      <c r="V35" s="1050"/>
      <c r="W35" s="1050"/>
      <c r="X35" s="1050"/>
      <c r="Y35" s="1050"/>
      <c r="Z35" s="1050"/>
      <c r="AA35" s="1050"/>
      <c r="AB35" s="1050"/>
      <c r="AC35" s="1051"/>
    </row>
    <row r="36" spans="1:29" s="233" customFormat="1" ht="162" customHeight="1" thickBot="1">
      <c r="A36" s="1009"/>
      <c r="B36" s="1045"/>
      <c r="C36" s="1047"/>
      <c r="D36" s="1047"/>
      <c r="E36" s="305" t="s">
        <v>391</v>
      </c>
      <c r="F36" s="305" t="s">
        <v>193</v>
      </c>
      <c r="G36" s="306" t="s">
        <v>15</v>
      </c>
      <c r="H36" s="306" t="s">
        <v>259</v>
      </c>
      <c r="I36" s="306" t="s">
        <v>18</v>
      </c>
      <c r="J36" s="306" t="s">
        <v>392</v>
      </c>
      <c r="K36" s="306" t="s">
        <v>263</v>
      </c>
      <c r="L36" s="306" t="s">
        <v>182</v>
      </c>
      <c r="M36" s="306" t="s">
        <v>41</v>
      </c>
      <c r="N36" s="305" t="s">
        <v>393</v>
      </c>
      <c r="O36" s="305" t="s">
        <v>173</v>
      </c>
      <c r="P36" s="307" t="s">
        <v>214</v>
      </c>
      <c r="Q36" s="308" t="s">
        <v>174</v>
      </c>
      <c r="R36" s="306" t="s">
        <v>394</v>
      </c>
      <c r="S36" s="305" t="s">
        <v>250</v>
      </c>
      <c r="T36" s="309" t="s">
        <v>175</v>
      </c>
      <c r="U36" s="305" t="s">
        <v>17</v>
      </c>
      <c r="V36" s="305" t="s">
        <v>62</v>
      </c>
      <c r="W36" s="306" t="s">
        <v>20</v>
      </c>
      <c r="X36" s="310" t="s">
        <v>195</v>
      </c>
      <c r="Y36" s="306" t="s">
        <v>172</v>
      </c>
      <c r="Z36" s="311" t="s">
        <v>395</v>
      </c>
      <c r="AA36" s="312" t="s">
        <v>396</v>
      </c>
      <c r="AB36" s="312"/>
      <c r="AC36" s="312"/>
    </row>
    <row r="37" spans="1:29" ht="41.25" customHeight="1">
      <c r="A37" s="994" t="s">
        <v>374</v>
      </c>
      <c r="B37" s="313" t="s">
        <v>397</v>
      </c>
      <c r="C37" s="314" t="s">
        <v>398</v>
      </c>
      <c r="D37" s="260"/>
      <c r="E37" s="315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3"/>
      <c r="Y37" s="262"/>
      <c r="Z37" s="263"/>
      <c r="AA37" s="262"/>
      <c r="AB37" s="262"/>
      <c r="AC37" s="316"/>
    </row>
    <row r="38" spans="1:29" ht="31.5">
      <c r="A38" s="995"/>
      <c r="B38" s="317" t="s">
        <v>399</v>
      </c>
      <c r="C38" s="314" t="s">
        <v>400</v>
      </c>
      <c r="D38" s="267"/>
      <c r="E38" s="31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4"/>
      <c r="Y38" s="157"/>
      <c r="Z38" s="244"/>
      <c r="AA38" s="157"/>
      <c r="AB38" s="157"/>
      <c r="AC38" s="181"/>
    </row>
    <row r="39" spans="1:29" ht="31.5">
      <c r="A39" s="995"/>
      <c r="B39" s="317" t="s">
        <v>401</v>
      </c>
      <c r="C39" s="319" t="s">
        <v>402</v>
      </c>
      <c r="D39" s="273"/>
      <c r="E39" s="320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2"/>
      <c r="Y39" s="275"/>
      <c r="Z39" s="277"/>
      <c r="AA39" s="275"/>
      <c r="AB39" s="275"/>
      <c r="AC39" s="323"/>
    </row>
    <row r="40" spans="1:29" ht="16.5" thickBot="1">
      <c r="A40" s="996"/>
      <c r="B40" s="317" t="s">
        <v>403</v>
      </c>
      <c r="C40" s="319" t="s">
        <v>402</v>
      </c>
      <c r="D40" s="294"/>
      <c r="E40" s="324"/>
      <c r="F40" s="302"/>
      <c r="G40" s="302"/>
      <c r="H40" s="302"/>
      <c r="I40" s="302"/>
      <c r="J40" s="302"/>
      <c r="K40" s="302"/>
      <c r="L40" s="302"/>
      <c r="M40" s="302"/>
      <c r="N40" s="325"/>
      <c r="O40" s="302"/>
      <c r="P40" s="302"/>
      <c r="Q40" s="302"/>
      <c r="R40" s="302"/>
      <c r="S40" s="302"/>
      <c r="T40" s="302"/>
      <c r="U40" s="302"/>
      <c r="V40" s="302"/>
      <c r="W40" s="302"/>
      <c r="X40" s="303"/>
      <c r="Y40" s="302"/>
      <c r="Z40" s="303"/>
      <c r="AA40" s="302"/>
      <c r="AB40" s="302"/>
      <c r="AC40" s="326"/>
    </row>
    <row r="41" spans="1:29" ht="25.5" customHeight="1">
      <c r="A41" s="994" t="s">
        <v>377</v>
      </c>
      <c r="B41" s="293" t="s">
        <v>404</v>
      </c>
      <c r="C41" s="266" t="s">
        <v>405</v>
      </c>
      <c r="D41" s="327"/>
      <c r="E41" s="328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5"/>
      <c r="Y41" s="284"/>
      <c r="Z41" s="285"/>
      <c r="AA41" s="262"/>
      <c r="AB41" s="262"/>
      <c r="AC41" s="316"/>
    </row>
    <row r="42" spans="1:29" ht="32.25" customHeight="1">
      <c r="A42" s="995"/>
      <c r="B42" s="317" t="s">
        <v>406</v>
      </c>
      <c r="C42" s="266" t="s">
        <v>407</v>
      </c>
      <c r="D42" s="329"/>
      <c r="E42" s="330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244"/>
      <c r="Y42" s="157"/>
      <c r="Z42" s="244"/>
      <c r="AA42" s="157"/>
      <c r="AB42" s="157"/>
      <c r="AC42" s="181"/>
    </row>
    <row r="43" spans="1:29" ht="19.5" customHeight="1">
      <c r="A43" s="995"/>
      <c r="B43" s="293" t="s">
        <v>408</v>
      </c>
      <c r="C43" s="266" t="s">
        <v>409</v>
      </c>
      <c r="D43" s="329"/>
      <c r="E43" s="330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244"/>
      <c r="Y43" s="157"/>
      <c r="Z43" s="244"/>
      <c r="AA43" s="157"/>
      <c r="AB43" s="157"/>
      <c r="AC43" s="181"/>
    </row>
    <row r="44" spans="1:29" ht="19.5" customHeight="1">
      <c r="A44" s="995"/>
      <c r="B44" s="293" t="s">
        <v>410</v>
      </c>
      <c r="C44" s="266" t="s">
        <v>411</v>
      </c>
      <c r="D44" s="329"/>
      <c r="E44" s="330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244"/>
      <c r="Y44" s="157"/>
      <c r="Z44" s="244"/>
      <c r="AA44" s="157"/>
      <c r="AB44" s="157"/>
      <c r="AC44" s="181"/>
    </row>
    <row r="45" spans="1:29" ht="19.5" customHeight="1">
      <c r="A45" s="995"/>
      <c r="B45" s="331" t="s">
        <v>386</v>
      </c>
      <c r="C45" s="332"/>
      <c r="D45" s="329"/>
      <c r="E45" s="330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244"/>
      <c r="Y45" s="157"/>
      <c r="Z45" s="244"/>
      <c r="AA45" s="157"/>
      <c r="AB45" s="157"/>
      <c r="AC45" s="181"/>
    </row>
    <row r="46" spans="1:29" ht="18" customHeight="1">
      <c r="A46" s="995"/>
      <c r="B46" s="293" t="s">
        <v>412</v>
      </c>
      <c r="C46" s="266" t="s">
        <v>411</v>
      </c>
      <c r="D46" s="329"/>
      <c r="E46" s="330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244"/>
      <c r="Y46" s="157"/>
      <c r="Z46" s="244"/>
      <c r="AA46" s="157"/>
      <c r="AB46" s="157"/>
      <c r="AC46" s="181"/>
    </row>
    <row r="47" spans="1:29" ht="39" customHeight="1">
      <c r="A47" s="995"/>
      <c r="B47" s="317" t="s">
        <v>413</v>
      </c>
      <c r="C47" s="259">
        <v>200</v>
      </c>
      <c r="D47" s="329"/>
      <c r="E47" s="330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244"/>
      <c r="Y47" s="157"/>
      <c r="Z47" s="244"/>
      <c r="AA47" s="157"/>
      <c r="AB47" s="157"/>
      <c r="AC47" s="181"/>
    </row>
    <row r="48" spans="1:29" ht="29.25" customHeight="1">
      <c r="A48" s="995"/>
      <c r="B48" s="317"/>
      <c r="C48" s="259"/>
      <c r="D48" s="333"/>
      <c r="E48" s="33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7"/>
      <c r="Y48" s="275"/>
      <c r="Z48" s="277"/>
      <c r="AA48" s="157"/>
      <c r="AB48" s="157"/>
      <c r="AC48" s="181"/>
    </row>
    <row r="49" spans="1:29" ht="39.75" customHeight="1">
      <c r="A49" s="995"/>
      <c r="B49" s="335" t="s">
        <v>414</v>
      </c>
      <c r="C49" s="259"/>
      <c r="D49" s="333"/>
      <c r="E49" s="334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7"/>
      <c r="Y49" s="275"/>
      <c r="Z49" s="277"/>
      <c r="AA49" s="157"/>
      <c r="AB49" s="157"/>
      <c r="AC49" s="181"/>
    </row>
    <row r="50" spans="1:29" ht="36" customHeight="1" thickBot="1">
      <c r="A50" s="996"/>
      <c r="B50" s="317" t="s">
        <v>415</v>
      </c>
      <c r="C50" s="266"/>
      <c r="D50" s="336"/>
      <c r="E50" s="324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3"/>
      <c r="Y50" s="302"/>
      <c r="Z50" s="303"/>
      <c r="AA50" s="302"/>
      <c r="AB50" s="302"/>
      <c r="AC50" s="326"/>
    </row>
    <row r="51" spans="1:29" ht="36" customHeight="1">
      <c r="A51" s="1052" t="s">
        <v>416</v>
      </c>
      <c r="B51" s="317" t="s">
        <v>417</v>
      </c>
      <c r="C51" s="337">
        <v>75</v>
      </c>
      <c r="D51" s="338"/>
      <c r="E51" s="274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7"/>
      <c r="Y51" s="275"/>
      <c r="Z51" s="277"/>
      <c r="AA51" s="275"/>
      <c r="AB51" s="275"/>
      <c r="AC51" s="277"/>
    </row>
    <row r="52" spans="1:29" ht="36" customHeight="1">
      <c r="A52" s="1068"/>
      <c r="B52" s="317" t="s">
        <v>418</v>
      </c>
      <c r="C52" s="337">
        <v>200</v>
      </c>
      <c r="D52" s="338"/>
      <c r="E52" s="274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7"/>
      <c r="Y52" s="275"/>
      <c r="Z52" s="277"/>
      <c r="AA52" s="275"/>
      <c r="AB52" s="275"/>
      <c r="AC52" s="277"/>
    </row>
    <row r="53" spans="1:29" ht="19.5" customHeight="1">
      <c r="A53" s="1041" t="s">
        <v>186</v>
      </c>
      <c r="B53" s="1041"/>
      <c r="C53" s="1041"/>
      <c r="D53" s="1041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7"/>
      <c r="Y53" s="296"/>
      <c r="Z53" s="297"/>
      <c r="AA53" s="157"/>
      <c r="AB53" s="157"/>
      <c r="AC53" s="157"/>
    </row>
    <row r="54" spans="1:29" ht="19.5" customHeight="1">
      <c r="A54" s="1041"/>
      <c r="B54" s="1041"/>
      <c r="C54" s="1041"/>
      <c r="D54" s="1041"/>
      <c r="E54" s="295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7"/>
      <c r="Y54" s="296"/>
      <c r="Z54" s="297"/>
      <c r="AA54" s="157"/>
      <c r="AB54" s="157"/>
      <c r="AC54" s="157"/>
    </row>
    <row r="55" spans="1:29" ht="19.5" customHeight="1">
      <c r="A55" s="1041" t="s">
        <v>419</v>
      </c>
      <c r="B55" s="1041"/>
      <c r="C55" s="1041"/>
      <c r="D55" s="1041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300"/>
      <c r="Y55" s="296"/>
      <c r="Z55" s="297"/>
      <c r="AA55" s="157"/>
      <c r="AB55" s="157"/>
      <c r="AC55" s="157"/>
    </row>
    <row r="56" spans="1:29" ht="19.5" customHeight="1" thickBot="1">
      <c r="A56" s="1041" t="s">
        <v>420</v>
      </c>
      <c r="B56" s="1041"/>
      <c r="C56" s="1041"/>
      <c r="D56" s="1041"/>
      <c r="E56" s="301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157"/>
      <c r="Z56" s="244"/>
      <c r="AA56" s="157"/>
      <c r="AB56" s="157"/>
      <c r="AC56" s="157"/>
    </row>
    <row r="57" ht="19.5" customHeight="1"/>
    <row r="58" spans="10:26" ht="19.5" customHeight="1">
      <c r="J58" s="1035" t="s">
        <v>390</v>
      </c>
      <c r="K58" s="1035"/>
      <c r="L58" s="1035"/>
      <c r="M58" s="1035"/>
      <c r="N58" s="1035"/>
      <c r="O58" s="1035"/>
      <c r="P58" s="1035"/>
      <c r="Q58" s="1035"/>
      <c r="R58" s="1035"/>
      <c r="S58" s="1035"/>
      <c r="T58" s="1035"/>
      <c r="U58" s="1035"/>
      <c r="V58" s="1035"/>
      <c r="W58" s="1035"/>
      <c r="X58" s="1035"/>
      <c r="Y58" s="1035"/>
      <c r="Z58" s="1035"/>
    </row>
    <row r="59" spans="8:26" ht="19.5" customHeight="1" thickBot="1">
      <c r="H59" s="1043" t="s">
        <v>199</v>
      </c>
      <c r="I59" s="1043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9" ht="19.5" customHeight="1" thickBot="1">
      <c r="A60" s="1024" t="s">
        <v>166</v>
      </c>
      <c r="B60" s="1044"/>
      <c r="C60" s="1046" t="s">
        <v>167</v>
      </c>
      <c r="D60" s="1048" t="s">
        <v>364</v>
      </c>
      <c r="E60" s="1049" t="s">
        <v>169</v>
      </c>
      <c r="F60" s="1050"/>
      <c r="G60" s="1050"/>
      <c r="H60" s="1050"/>
      <c r="I60" s="1050"/>
      <c r="J60" s="1050"/>
      <c r="K60" s="1050"/>
      <c r="L60" s="1050"/>
      <c r="M60" s="1050"/>
      <c r="N60" s="1050"/>
      <c r="O60" s="1050"/>
      <c r="P60" s="1050"/>
      <c r="Q60" s="1050"/>
      <c r="R60" s="1050"/>
      <c r="S60" s="1050"/>
      <c r="T60" s="1050"/>
      <c r="U60" s="1050"/>
      <c r="V60" s="1050"/>
      <c r="W60" s="1050"/>
      <c r="X60" s="1050"/>
      <c r="Y60" s="1050"/>
      <c r="Z60" s="1050"/>
      <c r="AA60" s="1050"/>
      <c r="AB60" s="1050"/>
      <c r="AC60" s="1051"/>
    </row>
    <row r="61" spans="1:30" s="233" customFormat="1" ht="162.75" customHeight="1" thickBot="1">
      <c r="A61" s="1009"/>
      <c r="B61" s="1045"/>
      <c r="C61" s="1047"/>
      <c r="D61" s="1047"/>
      <c r="E61" s="249" t="s">
        <v>75</v>
      </c>
      <c r="F61" s="339" t="s">
        <v>244</v>
      </c>
      <c r="G61" s="250" t="s">
        <v>15</v>
      </c>
      <c r="H61" s="250" t="s">
        <v>70</v>
      </c>
      <c r="I61" s="252" t="s">
        <v>41</v>
      </c>
      <c r="J61" s="340" t="s">
        <v>77</v>
      </c>
      <c r="K61" s="251" t="s">
        <v>18</v>
      </c>
      <c r="L61" s="249" t="s">
        <v>201</v>
      </c>
      <c r="M61" s="249" t="s">
        <v>182</v>
      </c>
      <c r="N61" s="341" t="s">
        <v>421</v>
      </c>
      <c r="O61" s="342" t="s">
        <v>16</v>
      </c>
      <c r="P61" s="250" t="s">
        <v>422</v>
      </c>
      <c r="Q61" s="341" t="s">
        <v>256</v>
      </c>
      <c r="R61" s="250" t="s">
        <v>178</v>
      </c>
      <c r="S61" s="250" t="s">
        <v>423</v>
      </c>
      <c r="T61" s="250" t="s">
        <v>424</v>
      </c>
      <c r="U61" s="250" t="s">
        <v>174</v>
      </c>
      <c r="V61" s="253" t="s">
        <v>175</v>
      </c>
      <c r="W61" s="343" t="s">
        <v>176</v>
      </c>
      <c r="X61" s="310" t="s">
        <v>173</v>
      </c>
      <c r="Y61" s="344" t="s">
        <v>425</v>
      </c>
      <c r="Z61" s="345" t="s">
        <v>426</v>
      </c>
      <c r="AA61" s="346" t="s">
        <v>394</v>
      </c>
      <c r="AB61" s="346" t="s">
        <v>427</v>
      </c>
      <c r="AC61" s="346" t="s">
        <v>263</v>
      </c>
      <c r="AD61" s="347" t="s">
        <v>373</v>
      </c>
    </row>
    <row r="62" spans="1:29" ht="40.5" customHeight="1">
      <c r="A62" s="1063" t="s">
        <v>374</v>
      </c>
      <c r="B62" s="348" t="s">
        <v>428</v>
      </c>
      <c r="C62" s="259" t="s">
        <v>411</v>
      </c>
      <c r="D62" s="260"/>
      <c r="E62" s="261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3"/>
      <c r="Y62" s="262"/>
      <c r="Z62" s="263"/>
      <c r="AA62" s="157"/>
      <c r="AB62" s="157"/>
      <c r="AC62" s="157"/>
    </row>
    <row r="63" spans="1:29" ht="34.5" customHeight="1">
      <c r="A63" s="1063"/>
      <c r="B63" s="280" t="s">
        <v>429</v>
      </c>
      <c r="C63" s="259">
        <v>200</v>
      </c>
      <c r="D63" s="267"/>
      <c r="E63" s="268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4"/>
      <c r="Y63" s="157"/>
      <c r="Z63" s="244"/>
      <c r="AA63" s="157"/>
      <c r="AB63" s="157"/>
      <c r="AC63" s="157"/>
    </row>
    <row r="64" spans="1:29" ht="23.25" customHeight="1">
      <c r="A64" s="1063"/>
      <c r="B64" s="349" t="s">
        <v>430</v>
      </c>
      <c r="C64" s="259" t="s">
        <v>431</v>
      </c>
      <c r="D64" s="267"/>
      <c r="E64" s="271"/>
      <c r="F64" s="157"/>
      <c r="G64" s="157"/>
      <c r="H64" s="157"/>
      <c r="I64" s="157"/>
      <c r="J64" s="157"/>
      <c r="K64" s="157"/>
      <c r="L64" s="157"/>
      <c r="M64" s="157"/>
      <c r="N64" s="272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244"/>
      <c r="AA64" s="157"/>
      <c r="AB64" s="157"/>
      <c r="AC64" s="157"/>
    </row>
    <row r="65" spans="1:29" ht="28.5" customHeight="1">
      <c r="A65" s="1063"/>
      <c r="B65" s="349" t="s">
        <v>432</v>
      </c>
      <c r="C65" s="259" t="s">
        <v>433</v>
      </c>
      <c r="D65" s="267"/>
      <c r="E65" s="271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244"/>
      <c r="AA65" s="157"/>
      <c r="AB65" s="157"/>
      <c r="AC65" s="157"/>
    </row>
    <row r="66" spans="1:29" ht="25.5" customHeight="1">
      <c r="A66" s="995" t="s">
        <v>377</v>
      </c>
      <c r="B66" s="293" t="s">
        <v>434</v>
      </c>
      <c r="C66" s="259" t="s">
        <v>405</v>
      </c>
      <c r="D66" s="350"/>
      <c r="E66" s="268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4"/>
      <c r="Y66" s="269"/>
      <c r="Z66" s="264"/>
      <c r="AA66" s="157"/>
      <c r="AB66" s="157"/>
      <c r="AC66" s="157"/>
    </row>
    <row r="67" spans="1:29" ht="33" customHeight="1">
      <c r="A67" s="995"/>
      <c r="B67" s="317" t="s">
        <v>435</v>
      </c>
      <c r="C67" s="266" t="s">
        <v>436</v>
      </c>
      <c r="D67" s="329"/>
      <c r="E67" s="271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244"/>
      <c r="Y67" s="157"/>
      <c r="Z67" s="244"/>
      <c r="AA67" s="157"/>
      <c r="AB67" s="157"/>
      <c r="AC67" s="157"/>
    </row>
    <row r="68" spans="1:29" ht="19.5" customHeight="1">
      <c r="A68" s="995"/>
      <c r="B68" s="293" t="s">
        <v>437</v>
      </c>
      <c r="C68" s="351" t="s">
        <v>438</v>
      </c>
      <c r="D68" s="329"/>
      <c r="E68" s="271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244"/>
      <c r="Y68" s="157"/>
      <c r="Z68" s="244"/>
      <c r="AA68" s="157"/>
      <c r="AB68" s="157"/>
      <c r="AC68" s="157"/>
    </row>
    <row r="69" spans="1:29" ht="30.75" customHeight="1">
      <c r="A69" s="995"/>
      <c r="B69" s="317" t="s">
        <v>439</v>
      </c>
      <c r="C69" s="259" t="s">
        <v>411</v>
      </c>
      <c r="D69" s="329"/>
      <c r="E69" s="271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244"/>
      <c r="Y69" s="157"/>
      <c r="Z69" s="244"/>
      <c r="AA69" s="157"/>
      <c r="AB69" s="157"/>
      <c r="AC69" s="157"/>
    </row>
    <row r="70" spans="1:29" ht="30.75" customHeight="1">
      <c r="A70" s="995"/>
      <c r="B70" s="317" t="s">
        <v>440</v>
      </c>
      <c r="C70" s="259" t="s">
        <v>402</v>
      </c>
      <c r="D70" s="329"/>
      <c r="E70" s="271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244"/>
      <c r="Y70" s="157"/>
      <c r="Z70" s="244"/>
      <c r="AA70" s="157"/>
      <c r="AB70" s="157"/>
      <c r="AC70" s="157"/>
    </row>
    <row r="71" spans="1:29" ht="30.75" customHeight="1">
      <c r="A71" s="995"/>
      <c r="B71" s="335" t="s">
        <v>414</v>
      </c>
      <c r="C71" s="259" t="s">
        <v>405</v>
      </c>
      <c r="D71" s="329"/>
      <c r="E71" s="271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244"/>
      <c r="Y71" s="157"/>
      <c r="Z71" s="244"/>
      <c r="AA71" s="157"/>
      <c r="AB71" s="157"/>
      <c r="AC71" s="157"/>
    </row>
    <row r="72" spans="1:29" ht="29.25" customHeight="1" thickBot="1">
      <c r="A72" s="996"/>
      <c r="B72" s="317" t="s">
        <v>415</v>
      </c>
      <c r="C72" s="266" t="s">
        <v>118</v>
      </c>
      <c r="D72" s="333"/>
      <c r="E72" s="301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3"/>
      <c r="Y72" s="302"/>
      <c r="Z72" s="303"/>
      <c r="AA72" s="157"/>
      <c r="AB72" s="157"/>
      <c r="AC72" s="157"/>
    </row>
    <row r="73" spans="1:29" ht="29.25" customHeight="1">
      <c r="A73" s="1052" t="s">
        <v>416</v>
      </c>
      <c r="B73" s="317" t="s">
        <v>441</v>
      </c>
      <c r="C73" s="266" t="s">
        <v>442</v>
      </c>
      <c r="D73" s="157"/>
      <c r="E73" s="274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7"/>
      <c r="Y73" s="275"/>
      <c r="Z73" s="277"/>
      <c r="AA73" s="157"/>
      <c r="AB73" s="157"/>
      <c r="AC73" s="157"/>
    </row>
    <row r="74" spans="1:29" ht="29.25" customHeight="1">
      <c r="A74" s="1068"/>
      <c r="B74" s="317" t="s">
        <v>443</v>
      </c>
      <c r="C74" s="266" t="s">
        <v>402</v>
      </c>
      <c r="D74" s="338"/>
      <c r="E74" s="157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7"/>
      <c r="Y74" s="275"/>
      <c r="Z74" s="277"/>
      <c r="AA74" s="157"/>
      <c r="AB74" s="157"/>
      <c r="AC74" s="157"/>
    </row>
    <row r="75" spans="1:29" ht="19.5" customHeight="1">
      <c r="A75" s="1041" t="s">
        <v>186</v>
      </c>
      <c r="B75" s="1041"/>
      <c r="C75" s="1041"/>
      <c r="D75" s="1041"/>
      <c r="E75" s="295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7"/>
      <c r="Y75" s="296"/>
      <c r="Z75" s="297"/>
      <c r="AA75" s="157"/>
      <c r="AB75" s="157"/>
      <c r="AC75" s="157"/>
    </row>
    <row r="76" spans="1:29" ht="19.5" customHeight="1">
      <c r="A76" s="1041" t="s">
        <v>187</v>
      </c>
      <c r="B76" s="1041"/>
      <c r="C76" s="1041"/>
      <c r="D76" s="1041"/>
      <c r="E76" s="295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7"/>
      <c r="Y76" s="296"/>
      <c r="Z76" s="297"/>
      <c r="AA76" s="157"/>
      <c r="AB76" s="157"/>
      <c r="AC76" s="157"/>
    </row>
    <row r="77" spans="1:29" ht="19.5" customHeight="1">
      <c r="A77" s="1041" t="s">
        <v>168</v>
      </c>
      <c r="B77" s="1041"/>
      <c r="C77" s="1041"/>
      <c r="D77" s="1041"/>
      <c r="E77" s="298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300"/>
      <c r="Y77" s="296"/>
      <c r="Z77" s="297"/>
      <c r="AA77" s="157"/>
      <c r="AB77" s="157"/>
      <c r="AC77" s="157"/>
    </row>
    <row r="78" spans="1:29" ht="19.5" customHeight="1" thickBot="1">
      <c r="A78" s="1041" t="s">
        <v>389</v>
      </c>
      <c r="B78" s="1041"/>
      <c r="C78" s="1041"/>
      <c r="D78" s="1041"/>
      <c r="E78" s="301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157"/>
      <c r="Z78" s="244"/>
      <c r="AA78" s="157"/>
      <c r="AB78" s="157"/>
      <c r="AC78" s="157"/>
    </row>
    <row r="79" ht="19.5" customHeight="1"/>
    <row r="80" spans="10:26" ht="19.5" customHeight="1">
      <c r="J80" s="1035" t="s">
        <v>390</v>
      </c>
      <c r="K80" s="1035"/>
      <c r="L80" s="1035"/>
      <c r="M80" s="1035"/>
      <c r="N80" s="1035"/>
      <c r="O80" s="1035"/>
      <c r="P80" s="1035"/>
      <c r="Q80" s="1035"/>
      <c r="R80" s="1035"/>
      <c r="S80" s="1035"/>
      <c r="T80" s="1035"/>
      <c r="U80" s="1035"/>
      <c r="V80" s="1035"/>
      <c r="W80" s="1035"/>
      <c r="X80" s="1035"/>
      <c r="Y80" s="1035"/>
      <c r="Z80" s="1035"/>
    </row>
    <row r="81" spans="8:26" ht="19.5" customHeight="1" thickBot="1">
      <c r="H81" s="1043" t="s">
        <v>207</v>
      </c>
      <c r="I81" s="1043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9" ht="19.5" customHeight="1" thickBot="1">
      <c r="A82" s="1024" t="s">
        <v>166</v>
      </c>
      <c r="B82" s="1044"/>
      <c r="C82" s="1046" t="s">
        <v>167</v>
      </c>
      <c r="D82" s="1048" t="s">
        <v>364</v>
      </c>
      <c r="E82" s="1049" t="s">
        <v>169</v>
      </c>
      <c r="F82" s="1050"/>
      <c r="G82" s="1050"/>
      <c r="H82" s="1050"/>
      <c r="I82" s="1050"/>
      <c r="J82" s="1050"/>
      <c r="K82" s="1050"/>
      <c r="L82" s="1050"/>
      <c r="M82" s="1050"/>
      <c r="N82" s="1050"/>
      <c r="O82" s="1050"/>
      <c r="P82" s="1050"/>
      <c r="Q82" s="1050"/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1"/>
    </row>
    <row r="83" spans="1:29" s="233" customFormat="1" ht="152.25" customHeight="1" thickBot="1">
      <c r="A83" s="1009"/>
      <c r="B83" s="1045"/>
      <c r="C83" s="1047"/>
      <c r="D83" s="1047"/>
      <c r="E83" s="175" t="s">
        <v>444</v>
      </c>
      <c r="F83" s="175" t="s">
        <v>193</v>
      </c>
      <c r="G83" s="175" t="s">
        <v>15</v>
      </c>
      <c r="H83" s="175" t="s">
        <v>259</v>
      </c>
      <c r="I83" s="175" t="s">
        <v>18</v>
      </c>
      <c r="J83" s="175" t="s">
        <v>70</v>
      </c>
      <c r="K83" s="175" t="s">
        <v>366</v>
      </c>
      <c r="L83" s="175" t="s">
        <v>16</v>
      </c>
      <c r="M83" s="252" t="s">
        <v>422</v>
      </c>
      <c r="N83" s="175" t="s">
        <v>256</v>
      </c>
      <c r="O83" s="175" t="s">
        <v>445</v>
      </c>
      <c r="P83" s="352" t="s">
        <v>173</v>
      </c>
      <c r="Q83" s="353" t="s">
        <v>175</v>
      </c>
      <c r="R83" s="354" t="s">
        <v>250</v>
      </c>
      <c r="S83" s="250" t="s">
        <v>446</v>
      </c>
      <c r="T83" s="310" t="s">
        <v>394</v>
      </c>
      <c r="U83" s="355" t="s">
        <v>41</v>
      </c>
      <c r="V83" s="250" t="s">
        <v>447</v>
      </c>
      <c r="W83" s="343" t="s">
        <v>448</v>
      </c>
      <c r="X83" s="310" t="s">
        <v>195</v>
      </c>
      <c r="Y83" s="344" t="s">
        <v>21</v>
      </c>
      <c r="Z83" s="345" t="s">
        <v>172</v>
      </c>
      <c r="AA83" s="346" t="s">
        <v>228</v>
      </c>
      <c r="AB83" s="356"/>
      <c r="AC83" s="356"/>
    </row>
    <row r="84" spans="1:29" ht="28.5" customHeight="1">
      <c r="A84" s="994" t="s">
        <v>374</v>
      </c>
      <c r="B84" s="317" t="s">
        <v>449</v>
      </c>
      <c r="C84" s="266" t="s">
        <v>398</v>
      </c>
      <c r="D84" s="260"/>
      <c r="E84" s="261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3"/>
      <c r="Y84" s="262"/>
      <c r="Z84" s="263"/>
      <c r="AA84" s="157"/>
      <c r="AB84" s="157"/>
      <c r="AC84" s="157"/>
    </row>
    <row r="85" spans="1:29" ht="19.5" customHeight="1">
      <c r="A85" s="995"/>
      <c r="B85" s="293" t="s">
        <v>450</v>
      </c>
      <c r="C85" s="266" t="s">
        <v>402</v>
      </c>
      <c r="D85" s="267"/>
      <c r="E85" s="268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4"/>
      <c r="Y85" s="157"/>
      <c r="Z85" s="244"/>
      <c r="AA85" s="157"/>
      <c r="AB85" s="157"/>
      <c r="AC85" s="157"/>
    </row>
    <row r="86" spans="1:29" ht="24.75" customHeight="1">
      <c r="A86" s="995"/>
      <c r="B86" s="293" t="s">
        <v>451</v>
      </c>
      <c r="C86" s="266" t="s">
        <v>118</v>
      </c>
      <c r="D86" s="267"/>
      <c r="E86" s="271"/>
      <c r="F86" s="157"/>
      <c r="G86" s="157"/>
      <c r="H86" s="157"/>
      <c r="I86" s="157"/>
      <c r="J86" s="157"/>
      <c r="K86" s="157"/>
      <c r="L86" s="157"/>
      <c r="M86" s="157"/>
      <c r="N86" s="272"/>
      <c r="O86" s="157"/>
      <c r="P86" s="157"/>
      <c r="Q86" s="157"/>
      <c r="R86" s="157"/>
      <c r="S86" s="157"/>
      <c r="T86" s="157"/>
      <c r="U86" s="157"/>
      <c r="V86" s="157"/>
      <c r="W86" s="157"/>
      <c r="X86" s="244"/>
      <c r="Y86" s="157"/>
      <c r="Z86" s="244"/>
      <c r="AA86" s="157"/>
      <c r="AB86" s="157"/>
      <c r="AC86" s="157"/>
    </row>
    <row r="87" spans="1:29" ht="19.5" customHeight="1">
      <c r="A87" s="995"/>
      <c r="B87" s="293" t="s">
        <v>452</v>
      </c>
      <c r="C87" s="266" t="s">
        <v>453</v>
      </c>
      <c r="D87" s="273"/>
      <c r="E87" s="274"/>
      <c r="F87" s="275"/>
      <c r="G87" s="275"/>
      <c r="H87" s="275"/>
      <c r="I87" s="275"/>
      <c r="J87" s="275"/>
      <c r="K87" s="275"/>
      <c r="L87" s="275"/>
      <c r="M87" s="275"/>
      <c r="N87" s="276"/>
      <c r="O87" s="275"/>
      <c r="P87" s="275"/>
      <c r="Q87" s="275"/>
      <c r="R87" s="275"/>
      <c r="S87" s="275"/>
      <c r="T87" s="275"/>
      <c r="U87" s="275"/>
      <c r="V87" s="275"/>
      <c r="W87" s="275"/>
      <c r="X87" s="277"/>
      <c r="Y87" s="275"/>
      <c r="Z87" s="277"/>
      <c r="AA87" s="157"/>
      <c r="AB87" s="157"/>
      <c r="AC87" s="157"/>
    </row>
    <row r="88" spans="1:29" ht="43.5" customHeight="1" thickBot="1">
      <c r="A88" s="996"/>
      <c r="B88" s="317" t="s">
        <v>432</v>
      </c>
      <c r="C88" s="266" t="s">
        <v>400</v>
      </c>
      <c r="D88" s="294"/>
      <c r="E88" s="301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3"/>
      <c r="Y88" s="302"/>
      <c r="Z88" s="303"/>
      <c r="AA88" s="157"/>
      <c r="AB88" s="157"/>
      <c r="AC88" s="157"/>
    </row>
    <row r="89" spans="1:29" ht="19.5" customHeight="1">
      <c r="A89" s="994" t="s">
        <v>377</v>
      </c>
      <c r="B89" s="293" t="s">
        <v>454</v>
      </c>
      <c r="C89" s="266" t="s">
        <v>405</v>
      </c>
      <c r="D89" s="357"/>
      <c r="E89" s="283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5"/>
      <c r="Y89" s="284"/>
      <c r="Z89" s="285"/>
      <c r="AA89" s="157"/>
      <c r="AB89" s="157"/>
      <c r="AC89" s="157"/>
    </row>
    <row r="90" spans="1:29" ht="33" customHeight="1">
      <c r="A90" s="995"/>
      <c r="B90" s="313" t="s">
        <v>455</v>
      </c>
      <c r="C90" s="351" t="s">
        <v>456</v>
      </c>
      <c r="D90" s="329"/>
      <c r="E90" s="271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244"/>
      <c r="Y90" s="157"/>
      <c r="Z90" s="244"/>
      <c r="AA90" s="157"/>
      <c r="AB90" s="157"/>
      <c r="AC90" s="157"/>
    </row>
    <row r="91" spans="1:29" ht="19.5" customHeight="1">
      <c r="A91" s="995"/>
      <c r="B91" s="358" t="s">
        <v>457</v>
      </c>
      <c r="C91" s="259" t="s">
        <v>438</v>
      </c>
      <c r="D91" s="329"/>
      <c r="E91" s="271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244"/>
      <c r="Y91" s="157"/>
      <c r="Z91" s="244"/>
      <c r="AA91" s="157"/>
      <c r="AB91" s="157"/>
      <c r="AC91" s="157"/>
    </row>
    <row r="92" spans="1:29" ht="19.5" customHeight="1">
      <c r="A92" s="995"/>
      <c r="B92" s="358" t="s">
        <v>458</v>
      </c>
      <c r="C92" s="259" t="s">
        <v>411</v>
      </c>
      <c r="D92" s="329"/>
      <c r="E92" s="271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244"/>
      <c r="Y92" s="157"/>
      <c r="Z92" s="244"/>
      <c r="AA92" s="157"/>
      <c r="AB92" s="157"/>
      <c r="AC92" s="157"/>
    </row>
    <row r="93" spans="1:29" ht="31.5" customHeight="1">
      <c r="A93" s="995"/>
      <c r="B93" s="317" t="s">
        <v>459</v>
      </c>
      <c r="C93" s="266">
        <v>200</v>
      </c>
      <c r="D93" s="329"/>
      <c r="E93" s="271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244"/>
      <c r="Y93" s="157"/>
      <c r="Z93" s="244"/>
      <c r="AA93" s="157"/>
      <c r="AB93" s="157"/>
      <c r="AC93" s="157"/>
    </row>
    <row r="94" spans="1:29" ht="33" customHeight="1">
      <c r="A94" s="995"/>
      <c r="B94" s="335" t="s">
        <v>414</v>
      </c>
      <c r="C94" s="259" t="s">
        <v>405</v>
      </c>
      <c r="D94" s="329"/>
      <c r="E94" s="271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244"/>
      <c r="Y94" s="157"/>
      <c r="Z94" s="244"/>
      <c r="AA94" s="157"/>
      <c r="AB94" s="157"/>
      <c r="AC94" s="157"/>
    </row>
    <row r="95" spans="1:29" ht="30.75" customHeight="1">
      <c r="A95" s="995"/>
      <c r="B95" s="317" t="s">
        <v>415</v>
      </c>
      <c r="C95" s="266" t="s">
        <v>118</v>
      </c>
      <c r="D95" s="329"/>
      <c r="E95" s="271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244"/>
      <c r="Y95" s="157"/>
      <c r="Z95" s="244"/>
      <c r="AA95" s="157"/>
      <c r="AB95" s="157"/>
      <c r="AC95" s="157"/>
    </row>
    <row r="96" spans="1:29" ht="30.75" customHeight="1">
      <c r="A96" s="1063" t="s">
        <v>416</v>
      </c>
      <c r="B96" s="349" t="s">
        <v>441</v>
      </c>
      <c r="C96" s="266" t="s">
        <v>460</v>
      </c>
      <c r="D96" s="333"/>
      <c r="E96" s="274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7"/>
      <c r="Y96" s="275"/>
      <c r="Z96" s="277"/>
      <c r="AA96" s="157"/>
      <c r="AB96" s="157"/>
      <c r="AC96" s="157"/>
    </row>
    <row r="97" spans="1:29" ht="30.75" customHeight="1">
      <c r="A97" s="1063"/>
      <c r="B97" s="349" t="s">
        <v>461</v>
      </c>
      <c r="C97" s="266" t="s">
        <v>402</v>
      </c>
      <c r="D97" s="333"/>
      <c r="E97" s="274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7"/>
      <c r="Y97" s="275"/>
      <c r="Z97" s="277"/>
      <c r="AA97" s="157"/>
      <c r="AB97" s="157"/>
      <c r="AC97" s="157"/>
    </row>
    <row r="98" spans="1:29" ht="30.75" customHeight="1">
      <c r="A98" s="1063"/>
      <c r="B98" s="349"/>
      <c r="C98" s="266"/>
      <c r="D98" s="333"/>
      <c r="E98" s="274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7"/>
      <c r="Y98" s="275"/>
      <c r="Z98" s="277"/>
      <c r="AA98" s="157"/>
      <c r="AB98" s="157"/>
      <c r="AC98" s="157"/>
    </row>
    <row r="99" spans="1:29" ht="19.5" customHeight="1">
      <c r="A99" s="1041" t="s">
        <v>186</v>
      </c>
      <c r="B99" s="1041"/>
      <c r="C99" s="1041"/>
      <c r="D99" s="1041"/>
      <c r="E99" s="295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7"/>
      <c r="Y99" s="296"/>
      <c r="Z99" s="297"/>
      <c r="AA99" s="157"/>
      <c r="AB99" s="157"/>
      <c r="AC99" s="157"/>
    </row>
    <row r="100" spans="1:29" ht="19.5" customHeight="1">
      <c r="A100" s="1041" t="s">
        <v>187</v>
      </c>
      <c r="B100" s="1041"/>
      <c r="C100" s="1041"/>
      <c r="D100" s="1041"/>
      <c r="E100" s="295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7"/>
      <c r="Y100" s="296"/>
      <c r="Z100" s="297"/>
      <c r="AA100" s="157"/>
      <c r="AB100" s="157"/>
      <c r="AC100" s="157"/>
    </row>
    <row r="101" spans="1:29" ht="19.5" customHeight="1">
      <c r="A101" s="1041" t="s">
        <v>168</v>
      </c>
      <c r="B101" s="1041"/>
      <c r="C101" s="1041"/>
      <c r="D101" s="1041"/>
      <c r="E101" s="298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300"/>
      <c r="Y101" s="296"/>
      <c r="Z101" s="297"/>
      <c r="AA101" s="157"/>
      <c r="AB101" s="157"/>
      <c r="AC101" s="157"/>
    </row>
    <row r="102" spans="1:29" ht="19.5" customHeight="1" thickBot="1">
      <c r="A102" s="1041" t="s">
        <v>389</v>
      </c>
      <c r="B102" s="1041"/>
      <c r="C102" s="1041"/>
      <c r="D102" s="1041"/>
      <c r="E102" s="301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157"/>
      <c r="Z102" s="244"/>
      <c r="AA102" s="157"/>
      <c r="AB102" s="157"/>
      <c r="AC102" s="157"/>
    </row>
    <row r="103" ht="19.5" customHeight="1"/>
    <row r="104" spans="10:26" ht="19.5" customHeight="1">
      <c r="J104" s="1035" t="s">
        <v>390</v>
      </c>
      <c r="K104" s="1035"/>
      <c r="L104" s="1035"/>
      <c r="M104" s="1035"/>
      <c r="N104" s="1035"/>
      <c r="O104" s="1035"/>
      <c r="P104" s="1035"/>
      <c r="Q104" s="1035"/>
      <c r="R104" s="1035"/>
      <c r="S104" s="1035"/>
      <c r="T104" s="1035"/>
      <c r="U104" s="1035"/>
      <c r="V104" s="1035"/>
      <c r="W104" s="1035"/>
      <c r="X104" s="1035"/>
      <c r="Y104" s="1035"/>
      <c r="Z104" s="1035"/>
    </row>
    <row r="105" spans="8:26" ht="19.5" customHeight="1" thickBot="1">
      <c r="H105" s="1043" t="s">
        <v>212</v>
      </c>
      <c r="I105" s="1043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9" ht="19.5" customHeight="1" thickBot="1">
      <c r="A106" s="1024" t="s">
        <v>166</v>
      </c>
      <c r="B106" s="1044"/>
      <c r="C106" s="1046" t="s">
        <v>167</v>
      </c>
      <c r="D106" s="1048" t="s">
        <v>364</v>
      </c>
      <c r="E106" s="1049" t="s">
        <v>169</v>
      </c>
      <c r="F106" s="1050"/>
      <c r="G106" s="1050"/>
      <c r="H106" s="1050"/>
      <c r="I106" s="1050"/>
      <c r="J106" s="1050"/>
      <c r="K106" s="1050"/>
      <c r="L106" s="1050"/>
      <c r="M106" s="1050"/>
      <c r="N106" s="1050"/>
      <c r="O106" s="1050"/>
      <c r="P106" s="1050"/>
      <c r="Q106" s="1050"/>
      <c r="R106" s="1050"/>
      <c r="S106" s="1050"/>
      <c r="T106" s="1050"/>
      <c r="U106" s="1050"/>
      <c r="V106" s="1050"/>
      <c r="W106" s="1050"/>
      <c r="X106" s="1050"/>
      <c r="Y106" s="1050"/>
      <c r="Z106" s="1050"/>
      <c r="AA106" s="1050"/>
      <c r="AB106" s="1050"/>
      <c r="AC106" s="1051"/>
    </row>
    <row r="107" spans="1:29" s="233" customFormat="1" ht="153" customHeight="1" thickBot="1">
      <c r="A107" s="1009"/>
      <c r="B107" s="1045"/>
      <c r="C107" s="1047"/>
      <c r="D107" s="1047"/>
      <c r="E107" s="175" t="s">
        <v>83</v>
      </c>
      <c r="F107" s="175" t="s">
        <v>193</v>
      </c>
      <c r="G107" s="353" t="s">
        <v>259</v>
      </c>
      <c r="H107" s="353" t="s">
        <v>15</v>
      </c>
      <c r="I107" s="355" t="s">
        <v>18</v>
      </c>
      <c r="J107" s="359" t="s">
        <v>182</v>
      </c>
      <c r="K107" s="360" t="s">
        <v>62</v>
      </c>
      <c r="L107" s="361" t="s">
        <v>373</v>
      </c>
      <c r="M107" s="252" t="s">
        <v>16</v>
      </c>
      <c r="N107" s="362" t="s">
        <v>422</v>
      </c>
      <c r="O107" s="250" t="s">
        <v>368</v>
      </c>
      <c r="P107" s="175" t="s">
        <v>462</v>
      </c>
      <c r="Q107" s="341" t="s">
        <v>173</v>
      </c>
      <c r="R107" s="341" t="s">
        <v>426</v>
      </c>
      <c r="S107" s="362" t="s">
        <v>463</v>
      </c>
      <c r="T107" s="250" t="s">
        <v>174</v>
      </c>
      <c r="U107" s="250" t="s">
        <v>175</v>
      </c>
      <c r="V107" s="354" t="s">
        <v>261</v>
      </c>
      <c r="W107" s="343" t="s">
        <v>204</v>
      </c>
      <c r="X107" s="310" t="s">
        <v>464</v>
      </c>
      <c r="Y107" s="344" t="s">
        <v>465</v>
      </c>
      <c r="Z107" s="345" t="s">
        <v>466</v>
      </c>
      <c r="AA107" s="346" t="s">
        <v>195</v>
      </c>
      <c r="AB107" s="356" t="s">
        <v>467</v>
      </c>
      <c r="AC107" s="356"/>
    </row>
    <row r="108" spans="1:29" ht="34.5" customHeight="1">
      <c r="A108" s="994" t="s">
        <v>374</v>
      </c>
      <c r="B108" s="313" t="s">
        <v>468</v>
      </c>
      <c r="C108" s="259" t="s">
        <v>398</v>
      </c>
      <c r="D108" s="260"/>
      <c r="E108" s="261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3"/>
      <c r="Y108" s="262"/>
      <c r="Z108" s="263"/>
      <c r="AA108" s="157"/>
      <c r="AB108" s="157"/>
      <c r="AC108" s="157"/>
    </row>
    <row r="109" spans="1:29" ht="19.5" customHeight="1">
      <c r="A109" s="995"/>
      <c r="B109" s="293" t="s">
        <v>469</v>
      </c>
      <c r="C109" s="259">
        <v>200</v>
      </c>
      <c r="D109" s="267"/>
      <c r="E109" s="268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4"/>
      <c r="Y109" s="157"/>
      <c r="Z109" s="244"/>
      <c r="AA109" s="157"/>
      <c r="AB109" s="157"/>
      <c r="AC109" s="157"/>
    </row>
    <row r="110" spans="1:29" ht="19.5" customHeight="1">
      <c r="A110" s="995"/>
      <c r="B110" s="223" t="s">
        <v>470</v>
      </c>
      <c r="C110" s="266" t="s">
        <v>471</v>
      </c>
      <c r="D110" s="267"/>
      <c r="E110" s="271"/>
      <c r="F110" s="157"/>
      <c r="G110" s="157"/>
      <c r="H110" s="157"/>
      <c r="I110" s="157"/>
      <c r="J110" s="157"/>
      <c r="K110" s="157"/>
      <c r="L110" s="157"/>
      <c r="M110" s="157"/>
      <c r="N110" s="272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244"/>
      <c r="AA110" s="157"/>
      <c r="AB110" s="157"/>
      <c r="AC110" s="157"/>
    </row>
    <row r="111" spans="1:29" ht="36" customHeight="1">
      <c r="A111" s="995"/>
      <c r="B111" s="223" t="s">
        <v>376</v>
      </c>
      <c r="C111" s="266"/>
      <c r="D111" s="363"/>
      <c r="E111" s="364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6"/>
      <c r="Y111" s="365"/>
      <c r="Z111" s="366"/>
      <c r="AA111" s="157"/>
      <c r="AB111" s="157"/>
      <c r="AC111" s="157"/>
    </row>
    <row r="112" spans="1:29" ht="16.5" thickBot="1">
      <c r="A112" s="996"/>
      <c r="B112" s="317"/>
      <c r="C112" s="266"/>
      <c r="D112" s="267"/>
      <c r="E112" s="271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244"/>
      <c r="Y112" s="157"/>
      <c r="Z112" s="244"/>
      <c r="AA112" s="157"/>
      <c r="AB112" s="157"/>
      <c r="AC112" s="157"/>
    </row>
    <row r="113" spans="1:29" ht="38.25" customHeight="1">
      <c r="A113" s="994" t="s">
        <v>377</v>
      </c>
      <c r="B113" s="317" t="s">
        <v>472</v>
      </c>
      <c r="C113" s="259" t="s">
        <v>405</v>
      </c>
      <c r="D113" s="260"/>
      <c r="E113" s="261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3"/>
      <c r="Y113" s="262"/>
      <c r="Z113" s="263"/>
      <c r="AA113" s="157"/>
      <c r="AB113" s="157"/>
      <c r="AC113" s="157"/>
    </row>
    <row r="114" spans="1:29" ht="30.75" customHeight="1">
      <c r="A114" s="995"/>
      <c r="B114" s="313" t="s">
        <v>473</v>
      </c>
      <c r="C114" s="259" t="s">
        <v>474</v>
      </c>
      <c r="D114" s="267"/>
      <c r="E114" s="271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244"/>
      <c r="Y114" s="157"/>
      <c r="Z114" s="244"/>
      <c r="AA114" s="157"/>
      <c r="AB114" s="157"/>
      <c r="AC114" s="157"/>
    </row>
    <row r="115" spans="1:29" ht="19.5" customHeight="1">
      <c r="A115" s="995"/>
      <c r="B115" s="293" t="s">
        <v>475</v>
      </c>
      <c r="C115" s="266" t="s">
        <v>438</v>
      </c>
      <c r="D115" s="267"/>
      <c r="E115" s="271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244"/>
      <c r="Y115" s="157"/>
      <c r="Z115" s="244"/>
      <c r="AA115" s="157"/>
      <c r="AB115" s="157"/>
      <c r="AC115" s="157"/>
    </row>
    <row r="116" spans="1:29" ht="19.5" customHeight="1">
      <c r="A116" s="995"/>
      <c r="B116" s="358" t="s">
        <v>476</v>
      </c>
      <c r="C116" s="259" t="s">
        <v>411</v>
      </c>
      <c r="D116" s="267"/>
      <c r="E116" s="271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244"/>
      <c r="Y116" s="157"/>
      <c r="Z116" s="244"/>
      <c r="AA116" s="157"/>
      <c r="AB116" s="157"/>
      <c r="AC116" s="157"/>
    </row>
    <row r="117" spans="1:29" ht="36" customHeight="1">
      <c r="A117" s="995"/>
      <c r="B117" s="317" t="s">
        <v>477</v>
      </c>
      <c r="C117" s="259">
        <v>200</v>
      </c>
      <c r="D117" s="273"/>
      <c r="E117" s="274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7"/>
      <c r="Y117" s="275"/>
      <c r="Z117" s="277"/>
      <c r="AA117" s="157"/>
      <c r="AB117" s="157"/>
      <c r="AC117" s="157"/>
    </row>
    <row r="118" spans="1:29" ht="19.5" customHeight="1">
      <c r="A118" s="995"/>
      <c r="B118" s="317"/>
      <c r="C118" s="259"/>
      <c r="D118" s="273"/>
      <c r="E118" s="274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7"/>
      <c r="Y118" s="275"/>
      <c r="Z118" s="277"/>
      <c r="AA118" s="157"/>
      <c r="AB118" s="157"/>
      <c r="AC118" s="157"/>
    </row>
    <row r="119" spans="1:29" ht="32.25" customHeight="1">
      <c r="A119" s="995"/>
      <c r="B119" s="335" t="s">
        <v>414</v>
      </c>
      <c r="C119" s="259" t="s">
        <v>405</v>
      </c>
      <c r="D119" s="267"/>
      <c r="E119" s="271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244"/>
      <c r="AA119" s="157"/>
      <c r="AB119" s="157"/>
      <c r="AC119" s="157"/>
    </row>
    <row r="120" spans="1:29" ht="32.25" customHeight="1">
      <c r="A120" s="995"/>
      <c r="B120" s="317" t="s">
        <v>415</v>
      </c>
      <c r="C120" s="266" t="s">
        <v>405</v>
      </c>
      <c r="D120" s="367"/>
      <c r="E120" s="368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2"/>
      <c r="Y120" s="321"/>
      <c r="Z120" s="322"/>
      <c r="AA120" s="157"/>
      <c r="AB120" s="157"/>
      <c r="AC120" s="157"/>
    </row>
    <row r="121" spans="1:29" ht="32.25" customHeight="1">
      <c r="A121" s="1063" t="s">
        <v>416</v>
      </c>
      <c r="B121" s="349" t="s">
        <v>478</v>
      </c>
      <c r="C121" s="266" t="s">
        <v>438</v>
      </c>
      <c r="D121" s="367"/>
      <c r="E121" s="368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2"/>
      <c r="Y121" s="321"/>
      <c r="Z121" s="322"/>
      <c r="AA121" s="157"/>
      <c r="AB121" s="157"/>
      <c r="AC121" s="157"/>
    </row>
    <row r="122" spans="1:29" ht="32.25" customHeight="1">
      <c r="A122" s="1063"/>
      <c r="B122" s="349" t="s">
        <v>479</v>
      </c>
      <c r="C122" s="266" t="s">
        <v>402</v>
      </c>
      <c r="D122" s="367"/>
      <c r="E122" s="368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2"/>
      <c r="Y122" s="321"/>
      <c r="Z122" s="322"/>
      <c r="AA122" s="157"/>
      <c r="AB122" s="157"/>
      <c r="AC122" s="157"/>
    </row>
    <row r="123" spans="1:29" ht="15.75">
      <c r="A123" s="1063"/>
      <c r="B123" s="369"/>
      <c r="C123" s="370"/>
      <c r="D123" s="367"/>
      <c r="E123" s="368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2"/>
      <c r="Y123" s="321"/>
      <c r="Z123" s="322"/>
      <c r="AA123" s="157"/>
      <c r="AB123" s="157"/>
      <c r="AC123" s="157"/>
    </row>
    <row r="124" spans="1:29" ht="32.25" customHeight="1">
      <c r="A124" s="1063"/>
      <c r="B124" s="349"/>
      <c r="C124" s="266"/>
      <c r="D124" s="367"/>
      <c r="E124" s="368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2"/>
      <c r="Y124" s="321"/>
      <c r="Z124" s="322"/>
      <c r="AA124" s="157"/>
      <c r="AB124" s="157"/>
      <c r="AC124" s="157"/>
    </row>
    <row r="125" spans="1:29" ht="19.5" customHeight="1">
      <c r="A125" s="1041" t="s">
        <v>186</v>
      </c>
      <c r="B125" s="1041"/>
      <c r="C125" s="1041"/>
      <c r="D125" s="1041"/>
      <c r="E125" s="295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7"/>
      <c r="Y125" s="296"/>
      <c r="Z125" s="297"/>
      <c r="AA125" s="157"/>
      <c r="AB125" s="157"/>
      <c r="AC125" s="157"/>
    </row>
    <row r="126" spans="1:29" ht="19.5" customHeight="1">
      <c r="A126" s="1041" t="s">
        <v>187</v>
      </c>
      <c r="B126" s="1041"/>
      <c r="C126" s="1041"/>
      <c r="D126" s="1041"/>
      <c r="E126" s="295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7"/>
      <c r="Y126" s="296"/>
      <c r="Z126" s="297"/>
      <c r="AA126" s="157"/>
      <c r="AB126" s="157"/>
      <c r="AC126" s="157"/>
    </row>
    <row r="127" spans="1:29" ht="19.5" customHeight="1">
      <c r="A127" s="1041" t="s">
        <v>168</v>
      </c>
      <c r="B127" s="1041"/>
      <c r="C127" s="1041"/>
      <c r="D127" s="1041"/>
      <c r="E127" s="298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300"/>
      <c r="Y127" s="296"/>
      <c r="Z127" s="297"/>
      <c r="AA127" s="157"/>
      <c r="AB127" s="157"/>
      <c r="AC127" s="157"/>
    </row>
    <row r="128" spans="1:29" ht="19.5" customHeight="1" thickBot="1">
      <c r="A128" s="1041" t="s">
        <v>389</v>
      </c>
      <c r="B128" s="1041"/>
      <c r="C128" s="1041"/>
      <c r="D128" s="1041"/>
      <c r="E128" s="301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3"/>
      <c r="Y128" s="157"/>
      <c r="Z128" s="244"/>
      <c r="AA128" s="157"/>
      <c r="AB128" s="157"/>
      <c r="AC128" s="157"/>
    </row>
    <row r="129" ht="19.5" customHeight="1"/>
    <row r="130" spans="10:26" ht="19.5" customHeight="1">
      <c r="J130" s="1035" t="s">
        <v>390</v>
      </c>
      <c r="K130" s="1035"/>
      <c r="L130" s="1035"/>
      <c r="M130" s="1035"/>
      <c r="N130" s="1035"/>
      <c r="O130" s="1035"/>
      <c r="P130" s="1035"/>
      <c r="Q130" s="1035"/>
      <c r="R130" s="1035"/>
      <c r="S130" s="1035"/>
      <c r="T130" s="1035"/>
      <c r="U130" s="1035"/>
      <c r="V130" s="1035"/>
      <c r="W130" s="1035"/>
      <c r="X130" s="1035"/>
      <c r="Y130" s="1035"/>
      <c r="Z130" s="1035"/>
    </row>
    <row r="131" spans="8:26" ht="19.5" customHeight="1" thickBot="1">
      <c r="H131" s="1043" t="s">
        <v>217</v>
      </c>
      <c r="I131" s="1043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9" ht="19.5" customHeight="1" thickBot="1">
      <c r="A132" s="1024" t="s">
        <v>166</v>
      </c>
      <c r="B132" s="1044"/>
      <c r="C132" s="1046" t="s">
        <v>167</v>
      </c>
      <c r="D132" s="1048" t="s">
        <v>364</v>
      </c>
      <c r="E132" s="1066" t="s">
        <v>169</v>
      </c>
      <c r="F132" s="1067"/>
      <c r="G132" s="1067"/>
      <c r="H132" s="1067"/>
      <c r="I132" s="1067"/>
      <c r="J132" s="1067"/>
      <c r="K132" s="1067"/>
      <c r="L132" s="1067"/>
      <c r="M132" s="1067"/>
      <c r="N132" s="1067"/>
      <c r="O132" s="1067"/>
      <c r="P132" s="1067"/>
      <c r="Q132" s="1067"/>
      <c r="R132" s="1067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1"/>
    </row>
    <row r="133" spans="1:29" s="233" customFormat="1" ht="128.25" customHeight="1" thickBot="1">
      <c r="A133" s="1009"/>
      <c r="B133" s="1045"/>
      <c r="C133" s="1047"/>
      <c r="D133" s="1047"/>
      <c r="E133" s="371" t="s">
        <v>70</v>
      </c>
      <c r="F133" s="372" t="s">
        <v>193</v>
      </c>
      <c r="G133" s="373" t="s">
        <v>17</v>
      </c>
      <c r="H133" s="373" t="s">
        <v>18</v>
      </c>
      <c r="I133" s="374" t="s">
        <v>182</v>
      </c>
      <c r="J133" s="360" t="s">
        <v>16</v>
      </c>
      <c r="K133" s="353" t="s">
        <v>422</v>
      </c>
      <c r="L133" s="353" t="s">
        <v>367</v>
      </c>
      <c r="M133" s="175" t="s">
        <v>426</v>
      </c>
      <c r="N133" s="353" t="s">
        <v>173</v>
      </c>
      <c r="O133" s="175" t="s">
        <v>480</v>
      </c>
      <c r="P133" s="375" t="s">
        <v>174</v>
      </c>
      <c r="Q133" s="175" t="s">
        <v>175</v>
      </c>
      <c r="R133" s="376" t="s">
        <v>481</v>
      </c>
      <c r="S133" s="377" t="s">
        <v>41</v>
      </c>
      <c r="T133" s="310" t="s">
        <v>244</v>
      </c>
      <c r="U133" s="355" t="s">
        <v>180</v>
      </c>
      <c r="V133" s="310" t="s">
        <v>195</v>
      </c>
      <c r="W133" s="343" t="s">
        <v>172</v>
      </c>
      <c r="X133" s="310" t="s">
        <v>263</v>
      </c>
      <c r="Y133" s="344" t="s">
        <v>482</v>
      </c>
      <c r="Z133" s="378" t="s">
        <v>15</v>
      </c>
      <c r="AA133" s="257" t="s">
        <v>259</v>
      </c>
      <c r="AB133" s="257" t="s">
        <v>373</v>
      </c>
      <c r="AC133" s="257"/>
    </row>
    <row r="134" spans="1:29" ht="25.5" customHeight="1">
      <c r="A134" s="994" t="s">
        <v>374</v>
      </c>
      <c r="B134" s="358" t="s">
        <v>483</v>
      </c>
      <c r="C134" s="259" t="s">
        <v>411</v>
      </c>
      <c r="D134" s="260"/>
      <c r="E134" s="268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2"/>
      <c r="T134" s="262"/>
      <c r="U134" s="262"/>
      <c r="V134" s="262"/>
      <c r="W134" s="262"/>
      <c r="X134" s="263"/>
      <c r="Y134" s="262"/>
      <c r="Z134" s="263"/>
      <c r="AA134" s="157"/>
      <c r="AB134" s="157"/>
      <c r="AC134" s="157"/>
    </row>
    <row r="135" spans="1:29" ht="19.5" customHeight="1">
      <c r="A135" s="995"/>
      <c r="B135" s="358" t="s">
        <v>484</v>
      </c>
      <c r="C135" s="259" t="s">
        <v>402</v>
      </c>
      <c r="D135" s="267"/>
      <c r="E135" s="268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4"/>
      <c r="Y135" s="157"/>
      <c r="Z135" s="244"/>
      <c r="AA135" s="157"/>
      <c r="AB135" s="157"/>
      <c r="AC135" s="157"/>
    </row>
    <row r="136" spans="1:29" ht="29.25" customHeight="1" thickBot="1">
      <c r="A136" s="995"/>
      <c r="B136" s="317" t="s">
        <v>432</v>
      </c>
      <c r="C136" s="266" t="s">
        <v>400</v>
      </c>
      <c r="D136" s="267"/>
      <c r="E136" s="271"/>
      <c r="F136" s="157"/>
      <c r="G136" s="157"/>
      <c r="H136" s="157"/>
      <c r="I136" s="157"/>
      <c r="J136" s="157"/>
      <c r="K136" s="157"/>
      <c r="L136" s="157"/>
      <c r="M136" s="157"/>
      <c r="N136" s="272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244"/>
      <c r="AA136" s="157"/>
      <c r="AB136" s="157"/>
      <c r="AC136" s="157"/>
    </row>
    <row r="137" spans="1:29" ht="36.75" customHeight="1">
      <c r="A137" s="994" t="s">
        <v>377</v>
      </c>
      <c r="B137" s="317" t="s">
        <v>485</v>
      </c>
      <c r="C137" s="266" t="s">
        <v>405</v>
      </c>
      <c r="D137" s="260"/>
      <c r="E137" s="261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3"/>
      <c r="Y137" s="262"/>
      <c r="Z137" s="263"/>
      <c r="AA137" s="157"/>
      <c r="AB137" s="157"/>
      <c r="AC137" s="157"/>
    </row>
    <row r="138" spans="1:29" ht="39" customHeight="1">
      <c r="A138" s="995"/>
      <c r="B138" s="379" t="s">
        <v>486</v>
      </c>
      <c r="C138" s="380" t="s">
        <v>474</v>
      </c>
      <c r="D138" s="267"/>
      <c r="E138" s="271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244"/>
      <c r="Y138" s="157"/>
      <c r="Z138" s="244"/>
      <c r="AA138" s="157"/>
      <c r="AB138" s="157"/>
      <c r="AC138" s="157"/>
    </row>
    <row r="139" spans="1:29" ht="35.25" customHeight="1">
      <c r="A139" s="995"/>
      <c r="B139" s="313" t="s">
        <v>57</v>
      </c>
      <c r="C139" s="259" t="s">
        <v>487</v>
      </c>
      <c r="D139" s="267"/>
      <c r="E139" s="271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244"/>
      <c r="Y139" s="157"/>
      <c r="Z139" s="244"/>
      <c r="AA139" s="157"/>
      <c r="AB139" s="157"/>
      <c r="AC139" s="157"/>
    </row>
    <row r="140" spans="1:29" ht="19.5" customHeight="1">
      <c r="A140" s="995"/>
      <c r="B140" s="293" t="s">
        <v>488</v>
      </c>
      <c r="C140" s="266" t="s">
        <v>411</v>
      </c>
      <c r="D140" s="267"/>
      <c r="E140" s="271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244"/>
      <c r="Y140" s="157"/>
      <c r="Z140" s="244"/>
      <c r="AA140" s="157"/>
      <c r="AB140" s="157"/>
      <c r="AC140" s="157"/>
    </row>
    <row r="141" spans="1:29" ht="30.75" customHeight="1">
      <c r="A141" s="995"/>
      <c r="B141" s="317" t="s">
        <v>385</v>
      </c>
      <c r="C141" s="259" t="s">
        <v>402</v>
      </c>
      <c r="D141" s="273"/>
      <c r="E141" s="274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7"/>
      <c r="Y141" s="275"/>
      <c r="Z141" s="277"/>
      <c r="AA141" s="157"/>
      <c r="AB141" s="157"/>
      <c r="AC141" s="157"/>
    </row>
    <row r="142" spans="1:29" ht="31.5">
      <c r="A142" s="995"/>
      <c r="B142" s="317" t="s">
        <v>489</v>
      </c>
      <c r="C142" s="259" t="s">
        <v>490</v>
      </c>
      <c r="D142" s="273"/>
      <c r="E142" s="274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7"/>
      <c r="Y142" s="275"/>
      <c r="Z142" s="277"/>
      <c r="AA142" s="157"/>
      <c r="AB142" s="157"/>
      <c r="AC142" s="157"/>
    </row>
    <row r="143" spans="1:29" ht="31.5">
      <c r="A143" s="995"/>
      <c r="B143" s="335" t="s">
        <v>414</v>
      </c>
      <c r="C143" s="259" t="s">
        <v>118</v>
      </c>
      <c r="D143" s="273"/>
      <c r="E143" s="274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7"/>
      <c r="Y143" s="275"/>
      <c r="Z143" s="277"/>
      <c r="AA143" s="157"/>
      <c r="AB143" s="157"/>
      <c r="AC143" s="157"/>
    </row>
    <row r="144" spans="1:29" ht="31.5">
      <c r="A144" s="995"/>
      <c r="B144" s="335" t="s">
        <v>415</v>
      </c>
      <c r="C144" s="259" t="s">
        <v>118</v>
      </c>
      <c r="D144" s="273"/>
      <c r="E144" s="274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7"/>
      <c r="Y144" s="275"/>
      <c r="Z144" s="277"/>
      <c r="AA144" s="157"/>
      <c r="AB144" s="157"/>
      <c r="AC144" s="157"/>
    </row>
    <row r="145" spans="1:29" ht="31.5">
      <c r="A145" s="1063" t="s">
        <v>416</v>
      </c>
      <c r="B145" s="381" t="s">
        <v>491</v>
      </c>
      <c r="C145" s="259" t="s">
        <v>442</v>
      </c>
      <c r="D145" s="273"/>
      <c r="E145" s="274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7"/>
      <c r="Y145" s="275"/>
      <c r="Z145" s="277"/>
      <c r="AA145" s="157"/>
      <c r="AB145" s="157"/>
      <c r="AC145" s="157"/>
    </row>
    <row r="146" spans="1:29" ht="47.25">
      <c r="A146" s="1063"/>
      <c r="B146" s="381" t="s">
        <v>443</v>
      </c>
      <c r="C146" s="259" t="s">
        <v>402</v>
      </c>
      <c r="D146" s="273"/>
      <c r="E146" s="274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7"/>
      <c r="Y146" s="275"/>
      <c r="Z146" s="277"/>
      <c r="AA146" s="157"/>
      <c r="AB146" s="157"/>
      <c r="AC146" s="157"/>
    </row>
    <row r="147" spans="1:29" ht="15.75">
      <c r="A147" s="1063"/>
      <c r="B147" s="382" t="s">
        <v>386</v>
      </c>
      <c r="C147" s="383"/>
      <c r="D147" s="273"/>
      <c r="E147" s="274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7"/>
      <c r="Y147" s="275"/>
      <c r="Z147" s="277"/>
      <c r="AA147" s="157"/>
      <c r="AB147" s="157"/>
      <c r="AC147" s="157"/>
    </row>
    <row r="148" spans="1:29" ht="63.75" thickBot="1">
      <c r="A148" s="1063"/>
      <c r="B148" s="265" t="s">
        <v>492</v>
      </c>
      <c r="C148" s="384">
        <v>200</v>
      </c>
      <c r="D148" s="294"/>
      <c r="E148" s="301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3"/>
      <c r="AA148" s="157"/>
      <c r="AB148" s="157"/>
      <c r="AC148" s="157"/>
    </row>
    <row r="149" spans="1:29" ht="19.5" customHeight="1">
      <c r="A149" s="1064" t="s">
        <v>186</v>
      </c>
      <c r="B149" s="1041"/>
      <c r="C149" s="1041"/>
      <c r="D149" s="1041"/>
      <c r="E149" s="295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7"/>
      <c r="Y149" s="296"/>
      <c r="Z149" s="297"/>
      <c r="AA149" s="157"/>
      <c r="AB149" s="157"/>
      <c r="AC149" s="157"/>
    </row>
    <row r="150" spans="1:29" ht="19.5" customHeight="1">
      <c r="A150" s="1041" t="s">
        <v>187</v>
      </c>
      <c r="B150" s="1041"/>
      <c r="C150" s="1041"/>
      <c r="D150" s="1041"/>
      <c r="E150" s="295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7"/>
      <c r="Y150" s="296"/>
      <c r="Z150" s="297"/>
      <c r="AA150" s="157"/>
      <c r="AB150" s="157"/>
      <c r="AC150" s="157"/>
    </row>
    <row r="151" spans="1:29" ht="19.5" customHeight="1">
      <c r="A151" s="1041" t="s">
        <v>168</v>
      </c>
      <c r="B151" s="1041"/>
      <c r="C151" s="1041"/>
      <c r="D151" s="1041"/>
      <c r="E151" s="298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300"/>
      <c r="Y151" s="296"/>
      <c r="Z151" s="297"/>
      <c r="AA151" s="157"/>
      <c r="AB151" s="157"/>
      <c r="AC151" s="157"/>
    </row>
    <row r="152" spans="1:29" ht="19.5" customHeight="1" thickBot="1">
      <c r="A152" s="1041" t="s">
        <v>389</v>
      </c>
      <c r="B152" s="1041"/>
      <c r="C152" s="1041"/>
      <c r="D152" s="1041"/>
      <c r="E152" s="301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3"/>
      <c r="Y152" s="157"/>
      <c r="Z152" s="244"/>
      <c r="AA152" s="157"/>
      <c r="AB152" s="157"/>
      <c r="AC152" s="157"/>
    </row>
    <row r="153" ht="19.5" customHeight="1"/>
    <row r="154" spans="10:26" ht="19.5" customHeight="1">
      <c r="J154" s="1035" t="s">
        <v>390</v>
      </c>
      <c r="K154" s="1035"/>
      <c r="L154" s="1035"/>
      <c r="M154" s="1035"/>
      <c r="N154" s="1035"/>
      <c r="O154" s="1035"/>
      <c r="P154" s="1035"/>
      <c r="Q154" s="1035"/>
      <c r="R154" s="1035"/>
      <c r="S154" s="1035"/>
      <c r="T154" s="1035"/>
      <c r="U154" s="1035"/>
      <c r="V154" s="1035"/>
      <c r="W154" s="1035"/>
      <c r="X154" s="1035"/>
      <c r="Y154" s="1035"/>
      <c r="Z154" s="1035"/>
    </row>
    <row r="155" spans="8:26" ht="19.5" customHeight="1" thickBot="1">
      <c r="H155" s="1043" t="s">
        <v>220</v>
      </c>
      <c r="I155" s="1043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9" ht="19.5" customHeight="1" thickBot="1">
      <c r="A156" s="1024" t="s">
        <v>166</v>
      </c>
      <c r="B156" s="1044"/>
      <c r="C156" s="1046" t="s">
        <v>167</v>
      </c>
      <c r="D156" s="1048" t="s">
        <v>364</v>
      </c>
      <c r="E156" s="1049" t="s">
        <v>169</v>
      </c>
      <c r="F156" s="1050"/>
      <c r="G156" s="1050"/>
      <c r="H156" s="1050"/>
      <c r="I156" s="1050"/>
      <c r="J156" s="1050"/>
      <c r="K156" s="1050"/>
      <c r="L156" s="1050"/>
      <c r="M156" s="1050"/>
      <c r="N156" s="1050"/>
      <c r="O156" s="1050"/>
      <c r="P156" s="1050"/>
      <c r="Q156" s="1050"/>
      <c r="R156" s="1050"/>
      <c r="S156" s="1050"/>
      <c r="T156" s="1050"/>
      <c r="U156" s="1050"/>
      <c r="V156" s="1050"/>
      <c r="W156" s="1050"/>
      <c r="X156" s="1050"/>
      <c r="Y156" s="1050"/>
      <c r="Z156" s="1050"/>
      <c r="AA156" s="1050"/>
      <c r="AB156" s="1050"/>
      <c r="AC156" s="1051"/>
    </row>
    <row r="157" spans="1:29" s="161" customFormat="1" ht="128.25" customHeight="1" thickBot="1">
      <c r="A157" s="1061"/>
      <c r="B157" s="1065"/>
      <c r="C157" s="1047"/>
      <c r="D157" s="1047"/>
      <c r="E157" s="385" t="s">
        <v>75</v>
      </c>
      <c r="F157" s="386" t="s">
        <v>200</v>
      </c>
      <c r="G157" s="387" t="s">
        <v>70</v>
      </c>
      <c r="H157" s="386" t="s">
        <v>15</v>
      </c>
      <c r="I157" s="388" t="s">
        <v>18</v>
      </c>
      <c r="J157" s="389" t="s">
        <v>201</v>
      </c>
      <c r="K157" s="390" t="s">
        <v>493</v>
      </c>
      <c r="L157" s="390" t="s">
        <v>16</v>
      </c>
      <c r="M157" s="391" t="s">
        <v>259</v>
      </c>
      <c r="N157" s="392" t="s">
        <v>193</v>
      </c>
      <c r="O157" s="392" t="s">
        <v>62</v>
      </c>
      <c r="P157" s="177" t="s">
        <v>445</v>
      </c>
      <c r="Q157" s="393" t="s">
        <v>448</v>
      </c>
      <c r="R157" s="177" t="s">
        <v>173</v>
      </c>
      <c r="S157" s="394" t="s">
        <v>174</v>
      </c>
      <c r="T157" s="387" t="s">
        <v>494</v>
      </c>
      <c r="U157" s="386" t="s">
        <v>250</v>
      </c>
      <c r="V157" s="387" t="s">
        <v>175</v>
      </c>
      <c r="W157" s="395" t="s">
        <v>77</v>
      </c>
      <c r="X157" s="387" t="s">
        <v>426</v>
      </c>
      <c r="Y157" s="396" t="s">
        <v>394</v>
      </c>
      <c r="Z157" s="397" t="s">
        <v>244</v>
      </c>
      <c r="AA157" s="398" t="s">
        <v>495</v>
      </c>
      <c r="AB157" s="398" t="s">
        <v>496</v>
      </c>
      <c r="AC157" s="398" t="s">
        <v>195</v>
      </c>
    </row>
    <row r="158" spans="1:29" ht="33" customHeight="1">
      <c r="A158" s="995" t="s">
        <v>374</v>
      </c>
      <c r="B158" s="317" t="s">
        <v>497</v>
      </c>
      <c r="C158" s="259" t="s">
        <v>411</v>
      </c>
      <c r="D158" s="260"/>
      <c r="E158" s="261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3"/>
      <c r="Y158" s="262"/>
      <c r="Z158" s="263"/>
      <c r="AA158" s="157"/>
      <c r="AB158" s="157"/>
      <c r="AC158" s="157"/>
    </row>
    <row r="159" spans="1:29" ht="19.5" customHeight="1">
      <c r="A159" s="995"/>
      <c r="B159" s="358" t="s">
        <v>498</v>
      </c>
      <c r="C159" s="259">
        <v>200</v>
      </c>
      <c r="D159" s="267"/>
      <c r="E159" s="268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4"/>
      <c r="Y159" s="157"/>
      <c r="Z159" s="244"/>
      <c r="AA159" s="157"/>
      <c r="AB159" s="157"/>
      <c r="AC159" s="157"/>
    </row>
    <row r="160" spans="1:29" ht="19.5" customHeight="1">
      <c r="A160" s="995"/>
      <c r="B160" s="358" t="s">
        <v>60</v>
      </c>
      <c r="C160" s="259" t="s">
        <v>499</v>
      </c>
      <c r="D160" s="267"/>
      <c r="E160" s="271"/>
      <c r="F160" s="157"/>
      <c r="G160" s="157"/>
      <c r="H160" s="157"/>
      <c r="I160" s="157"/>
      <c r="J160" s="157"/>
      <c r="K160" s="157"/>
      <c r="L160" s="157"/>
      <c r="M160" s="157"/>
      <c r="N160" s="272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244"/>
      <c r="AA160" s="157"/>
      <c r="AB160" s="157"/>
      <c r="AC160" s="157"/>
    </row>
    <row r="161" spans="1:29" ht="30.75" customHeight="1" thickBot="1">
      <c r="A161" s="995"/>
      <c r="B161" s="317" t="s">
        <v>432</v>
      </c>
      <c r="C161" s="266" t="s">
        <v>400</v>
      </c>
      <c r="D161" s="363"/>
      <c r="E161" s="364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6"/>
      <c r="Y161" s="365"/>
      <c r="Z161" s="366"/>
      <c r="AA161" s="157"/>
      <c r="AB161" s="157"/>
      <c r="AC161" s="157"/>
    </row>
    <row r="162" spans="1:29" ht="36.75" customHeight="1">
      <c r="A162" s="994" t="s">
        <v>377</v>
      </c>
      <c r="B162" s="317" t="s">
        <v>500</v>
      </c>
      <c r="C162" s="259" t="s">
        <v>405</v>
      </c>
      <c r="D162" s="260"/>
      <c r="E162" s="261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3"/>
      <c r="Y162" s="262"/>
      <c r="Z162" s="263"/>
      <c r="AA162" s="157"/>
      <c r="AB162" s="157"/>
      <c r="AC162" s="157"/>
    </row>
    <row r="163" spans="1:29" ht="31.5">
      <c r="A163" s="995"/>
      <c r="B163" s="317" t="s">
        <v>501</v>
      </c>
      <c r="C163" s="259" t="s">
        <v>456</v>
      </c>
      <c r="D163" s="267"/>
      <c r="E163" s="271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244"/>
      <c r="Y163" s="157"/>
      <c r="Z163" s="244"/>
      <c r="AA163" s="157"/>
      <c r="AB163" s="157"/>
      <c r="AC163" s="157"/>
    </row>
    <row r="164" spans="1:29" ht="33" customHeight="1">
      <c r="A164" s="995"/>
      <c r="B164" s="317" t="s">
        <v>502</v>
      </c>
      <c r="C164" s="266" t="s">
        <v>438</v>
      </c>
      <c r="D164" s="267"/>
      <c r="E164" s="271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244"/>
      <c r="Y164" s="157"/>
      <c r="Z164" s="244"/>
      <c r="AA164" s="157"/>
      <c r="AB164" s="157"/>
      <c r="AC164" s="157"/>
    </row>
    <row r="165" spans="1:29" ht="19.5" customHeight="1">
      <c r="A165" s="995"/>
      <c r="B165" s="293" t="s">
        <v>503</v>
      </c>
      <c r="C165" s="266"/>
      <c r="D165" s="267"/>
      <c r="E165" s="271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244"/>
      <c r="Y165" s="157"/>
      <c r="Z165" s="244"/>
      <c r="AA165" s="157"/>
      <c r="AB165" s="157"/>
      <c r="AC165" s="157"/>
    </row>
    <row r="166" spans="1:29" ht="29.25" customHeight="1">
      <c r="A166" s="995"/>
      <c r="B166" s="293" t="s">
        <v>412</v>
      </c>
      <c r="C166" s="266" t="s">
        <v>504</v>
      </c>
      <c r="D166" s="273"/>
      <c r="E166" s="274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7"/>
      <c r="Y166" s="275"/>
      <c r="Z166" s="277"/>
      <c r="AA166" s="157"/>
      <c r="AB166" s="157"/>
      <c r="AC166" s="157"/>
    </row>
    <row r="167" spans="1:29" ht="36" customHeight="1">
      <c r="A167" s="995"/>
      <c r="B167" s="293" t="s">
        <v>439</v>
      </c>
      <c r="C167" s="266" t="s">
        <v>505</v>
      </c>
      <c r="D167" s="273"/>
      <c r="E167" s="274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7"/>
      <c r="Y167" s="275"/>
      <c r="Z167" s="277"/>
      <c r="AA167" s="157"/>
      <c r="AB167" s="157"/>
      <c r="AC167" s="157"/>
    </row>
    <row r="168" spans="1:29" ht="33" customHeight="1">
      <c r="A168" s="995"/>
      <c r="B168" s="317" t="s">
        <v>506</v>
      </c>
      <c r="C168" s="259" t="s">
        <v>402</v>
      </c>
      <c r="D168" s="267"/>
      <c r="E168" s="274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7"/>
      <c r="AA168" s="275"/>
      <c r="AB168" s="275"/>
      <c r="AC168" s="275"/>
    </row>
    <row r="169" spans="1:29" ht="33" customHeight="1">
      <c r="A169" s="995"/>
      <c r="B169" s="317"/>
      <c r="C169" s="289"/>
      <c r="D169" s="157"/>
      <c r="E169" s="274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7"/>
      <c r="AA169" s="275"/>
      <c r="AB169" s="275"/>
      <c r="AC169" s="275"/>
    </row>
    <row r="170" spans="1:29" ht="33" customHeight="1">
      <c r="A170" s="995"/>
      <c r="B170" s="335" t="s">
        <v>414</v>
      </c>
      <c r="C170" s="289" t="s">
        <v>504</v>
      </c>
      <c r="D170" s="157"/>
      <c r="E170" s="274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7"/>
      <c r="AA170" s="275"/>
      <c r="AB170" s="275"/>
      <c r="AC170" s="275"/>
    </row>
    <row r="171" spans="1:29" ht="33" customHeight="1">
      <c r="A171" s="995"/>
      <c r="B171" s="317" t="s">
        <v>415</v>
      </c>
      <c r="C171" s="399" t="s">
        <v>118</v>
      </c>
      <c r="D171" s="157"/>
      <c r="E171" s="274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7"/>
      <c r="AA171" s="275"/>
      <c r="AB171" s="275"/>
      <c r="AC171" s="275"/>
    </row>
    <row r="172" spans="1:29" ht="15.75">
      <c r="A172" s="1063" t="s">
        <v>416</v>
      </c>
      <c r="B172" s="349" t="s">
        <v>507</v>
      </c>
      <c r="C172" s="266" t="s">
        <v>405</v>
      </c>
      <c r="D172" s="157"/>
      <c r="E172" s="274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7"/>
      <c r="AA172" s="275"/>
      <c r="AB172" s="275"/>
      <c r="AC172" s="275"/>
    </row>
    <row r="173" spans="1:29" ht="15.75">
      <c r="A173" s="1063"/>
      <c r="B173" s="369" t="s">
        <v>386</v>
      </c>
      <c r="C173" s="370"/>
      <c r="D173" s="157"/>
      <c r="E173" s="274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7"/>
      <c r="AA173" s="275"/>
      <c r="AB173" s="275"/>
      <c r="AC173" s="275"/>
    </row>
    <row r="174" spans="1:29" ht="15.75">
      <c r="A174" s="1063"/>
      <c r="B174" s="349" t="s">
        <v>478</v>
      </c>
      <c r="C174" s="266" t="s">
        <v>438</v>
      </c>
      <c r="D174" s="157"/>
      <c r="E174" s="274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7"/>
      <c r="AA174" s="275"/>
      <c r="AB174" s="275"/>
      <c r="AC174" s="275"/>
    </row>
    <row r="175" spans="1:29" ht="47.25">
      <c r="A175" s="1063"/>
      <c r="B175" s="349" t="s">
        <v>385</v>
      </c>
      <c r="C175" s="266" t="s">
        <v>402</v>
      </c>
      <c r="D175" s="157"/>
      <c r="E175" s="274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7"/>
      <c r="AA175" s="275"/>
      <c r="AB175" s="275"/>
      <c r="AC175" s="275"/>
    </row>
    <row r="176" spans="1:29" ht="19.5" customHeight="1">
      <c r="A176" s="1041" t="s">
        <v>186</v>
      </c>
      <c r="B176" s="1041"/>
      <c r="C176" s="1041"/>
      <c r="D176" s="1041"/>
      <c r="E176" s="295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7"/>
      <c r="Y176" s="296"/>
      <c r="Z176" s="297"/>
      <c r="AA176" s="157"/>
      <c r="AB176" s="157"/>
      <c r="AC176" s="157"/>
    </row>
    <row r="177" spans="1:29" ht="19.5" customHeight="1">
      <c r="A177" s="1041" t="s">
        <v>187</v>
      </c>
      <c r="B177" s="1041"/>
      <c r="C177" s="1041"/>
      <c r="D177" s="1041"/>
      <c r="E177" s="295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7"/>
      <c r="Y177" s="296"/>
      <c r="Z177" s="297"/>
      <c r="AA177" s="157"/>
      <c r="AB177" s="157"/>
      <c r="AC177" s="157"/>
    </row>
    <row r="178" spans="1:29" ht="19.5" customHeight="1">
      <c r="A178" s="1041" t="s">
        <v>168</v>
      </c>
      <c r="B178" s="1041"/>
      <c r="C178" s="1041"/>
      <c r="D178" s="1041"/>
      <c r="E178" s="298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300"/>
      <c r="Y178" s="296"/>
      <c r="Z178" s="297"/>
      <c r="AA178" s="157"/>
      <c r="AB178" s="157"/>
      <c r="AC178" s="157"/>
    </row>
    <row r="179" spans="1:29" ht="19.5" customHeight="1" thickBot="1">
      <c r="A179" s="1041" t="s">
        <v>389</v>
      </c>
      <c r="B179" s="1041"/>
      <c r="C179" s="1041"/>
      <c r="D179" s="1041"/>
      <c r="E179" s="301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3"/>
      <c r="Y179" s="157"/>
      <c r="Z179" s="244"/>
      <c r="AA179" s="157"/>
      <c r="AB179" s="157"/>
      <c r="AC179" s="157"/>
    </row>
    <row r="181" spans="10:26" ht="12.75">
      <c r="J181" s="1035" t="s">
        <v>390</v>
      </c>
      <c r="K181" s="1035"/>
      <c r="L181" s="1035"/>
      <c r="M181" s="1035"/>
      <c r="N181" s="1035"/>
      <c r="O181" s="1035"/>
      <c r="P181" s="1035"/>
      <c r="Q181" s="1035"/>
      <c r="R181" s="1035"/>
      <c r="S181" s="1035"/>
      <c r="T181" s="1035"/>
      <c r="U181" s="1035"/>
      <c r="V181" s="1035"/>
      <c r="W181" s="1035"/>
      <c r="X181" s="1035"/>
      <c r="Y181" s="1035"/>
      <c r="Z181" s="1035"/>
    </row>
    <row r="182" spans="8:26" ht="13.5" thickBot="1">
      <c r="H182" s="1043" t="s">
        <v>224</v>
      </c>
      <c r="I182" s="1043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9" ht="15.75" thickBot="1">
      <c r="A183" s="1024" t="s">
        <v>166</v>
      </c>
      <c r="B183" s="1044"/>
      <c r="C183" s="1046" t="s">
        <v>167</v>
      </c>
      <c r="D183" s="1048" t="s">
        <v>364</v>
      </c>
      <c r="E183" s="1049" t="s">
        <v>169</v>
      </c>
      <c r="F183" s="1050"/>
      <c r="G183" s="1050"/>
      <c r="H183" s="1050"/>
      <c r="I183" s="1050"/>
      <c r="J183" s="1050"/>
      <c r="K183" s="1050"/>
      <c r="L183" s="1050"/>
      <c r="M183" s="1050"/>
      <c r="N183" s="1050"/>
      <c r="O183" s="1050"/>
      <c r="P183" s="1050"/>
      <c r="Q183" s="1050"/>
      <c r="R183" s="1050"/>
      <c r="S183" s="1050"/>
      <c r="T183" s="1050"/>
      <c r="U183" s="1050"/>
      <c r="V183" s="1050"/>
      <c r="W183" s="1050"/>
      <c r="X183" s="1050"/>
      <c r="Y183" s="1050"/>
      <c r="Z183" s="1050"/>
      <c r="AA183" s="1050"/>
      <c r="AB183" s="1050"/>
      <c r="AC183" s="1062"/>
    </row>
    <row r="184" spans="1:30" ht="96.75" thickBot="1">
      <c r="A184" s="1009"/>
      <c r="B184" s="1045"/>
      <c r="C184" s="1047"/>
      <c r="D184" s="1047"/>
      <c r="E184" s="400" t="s">
        <v>193</v>
      </c>
      <c r="F184" s="355" t="s">
        <v>391</v>
      </c>
      <c r="G184" s="310" t="s">
        <v>257</v>
      </c>
      <c r="H184" s="401" t="s">
        <v>15</v>
      </c>
      <c r="I184" s="401" t="s">
        <v>70</v>
      </c>
      <c r="J184" s="340" t="s">
        <v>392</v>
      </c>
      <c r="K184" s="402" t="s">
        <v>182</v>
      </c>
      <c r="L184" s="402" t="s">
        <v>177</v>
      </c>
      <c r="M184" s="252" t="s">
        <v>77</v>
      </c>
      <c r="N184" s="341" t="s">
        <v>495</v>
      </c>
      <c r="O184" s="341" t="s">
        <v>247</v>
      </c>
      <c r="P184" s="341" t="s">
        <v>508</v>
      </c>
      <c r="Q184" s="341" t="s">
        <v>173</v>
      </c>
      <c r="R184" s="341" t="s">
        <v>509</v>
      </c>
      <c r="S184" s="377" t="s">
        <v>510</v>
      </c>
      <c r="T184" s="310" t="s">
        <v>41</v>
      </c>
      <c r="U184" s="355" t="s">
        <v>176</v>
      </c>
      <c r="V184" s="310" t="s">
        <v>175</v>
      </c>
      <c r="W184" s="343" t="s">
        <v>174</v>
      </c>
      <c r="X184" s="403" t="s">
        <v>511</v>
      </c>
      <c r="Y184" s="344" t="s">
        <v>464</v>
      </c>
      <c r="Z184" s="345" t="s">
        <v>256</v>
      </c>
      <c r="AA184" s="346" t="s">
        <v>512</v>
      </c>
      <c r="AB184" s="346" t="s">
        <v>265</v>
      </c>
      <c r="AC184" s="176" t="s">
        <v>513</v>
      </c>
      <c r="AD184" s="176" t="s">
        <v>514</v>
      </c>
    </row>
    <row r="185" spans="1:30" ht="15.75">
      <c r="A185" s="994" t="s">
        <v>374</v>
      </c>
      <c r="B185" s="317" t="s">
        <v>515</v>
      </c>
      <c r="C185" s="404">
        <v>200</v>
      </c>
      <c r="D185" s="260"/>
      <c r="E185" s="261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3"/>
      <c r="Y185" s="262"/>
      <c r="Z185" s="263"/>
      <c r="AA185" s="157"/>
      <c r="AB185" s="157"/>
      <c r="AC185" s="157"/>
      <c r="AD185" s="157"/>
    </row>
    <row r="186" spans="1:30" ht="29.25" customHeight="1">
      <c r="A186" s="995"/>
      <c r="B186" s="293" t="s">
        <v>516</v>
      </c>
      <c r="C186" s="404">
        <v>40</v>
      </c>
      <c r="D186" s="267"/>
      <c r="E186" s="268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4"/>
      <c r="Y186" s="157"/>
      <c r="Z186" s="244"/>
      <c r="AA186" s="157"/>
      <c r="AB186" s="157"/>
      <c r="AC186" s="157"/>
      <c r="AD186" s="157"/>
    </row>
    <row r="187" spans="1:30" ht="28.5" customHeight="1">
      <c r="A187" s="995"/>
      <c r="B187" s="223" t="s">
        <v>18</v>
      </c>
      <c r="C187" s="404">
        <v>10</v>
      </c>
      <c r="D187" s="267"/>
      <c r="E187" s="271"/>
      <c r="F187" s="157"/>
      <c r="G187" s="157"/>
      <c r="H187" s="157"/>
      <c r="I187" s="157"/>
      <c r="J187" s="157"/>
      <c r="K187" s="157"/>
      <c r="L187" s="157"/>
      <c r="M187" s="157"/>
      <c r="N187" s="272"/>
      <c r="O187" s="157"/>
      <c r="P187" s="157"/>
      <c r="Q187" s="157"/>
      <c r="R187" s="157"/>
      <c r="S187" s="157"/>
      <c r="T187" s="157"/>
      <c r="U187" s="157"/>
      <c r="V187" s="157"/>
      <c r="W187" s="157"/>
      <c r="X187" s="244"/>
      <c r="Y187" s="157"/>
      <c r="Z187" s="244"/>
      <c r="AA187" s="157"/>
      <c r="AB187" s="157"/>
      <c r="AC187" s="157"/>
      <c r="AD187" s="157"/>
    </row>
    <row r="188" spans="1:30" ht="28.5" customHeight="1">
      <c r="A188" s="995"/>
      <c r="B188" s="317" t="s">
        <v>432</v>
      </c>
      <c r="C188" s="404">
        <v>30</v>
      </c>
      <c r="D188" s="273"/>
      <c r="E188" s="274"/>
      <c r="F188" s="275"/>
      <c r="G188" s="275"/>
      <c r="H188" s="275"/>
      <c r="I188" s="275"/>
      <c r="J188" s="275"/>
      <c r="K188" s="275"/>
      <c r="L188" s="275"/>
      <c r="M188" s="275"/>
      <c r="N188" s="276"/>
      <c r="O188" s="275"/>
      <c r="P188" s="275"/>
      <c r="Q188" s="275"/>
      <c r="R188" s="275"/>
      <c r="S188" s="275"/>
      <c r="T188" s="275"/>
      <c r="U188" s="275"/>
      <c r="V188" s="275"/>
      <c r="W188" s="275"/>
      <c r="X188" s="277"/>
      <c r="Y188" s="275"/>
      <c r="Z188" s="277"/>
      <c r="AA188" s="157"/>
      <c r="AB188" s="157"/>
      <c r="AC188" s="157"/>
      <c r="AD188" s="157"/>
    </row>
    <row r="189" spans="1:30" ht="28.5" customHeight="1">
      <c r="A189" s="995"/>
      <c r="B189" s="293" t="s">
        <v>151</v>
      </c>
      <c r="C189" s="404">
        <v>200</v>
      </c>
      <c r="D189" s="273"/>
      <c r="E189" s="274"/>
      <c r="F189" s="275"/>
      <c r="G189" s="275"/>
      <c r="H189" s="275"/>
      <c r="I189" s="275"/>
      <c r="J189" s="275"/>
      <c r="K189" s="275"/>
      <c r="L189" s="275"/>
      <c r="M189" s="275"/>
      <c r="N189" s="276"/>
      <c r="O189" s="275"/>
      <c r="P189" s="275"/>
      <c r="Q189" s="275"/>
      <c r="R189" s="275"/>
      <c r="S189" s="275"/>
      <c r="T189" s="275"/>
      <c r="U189" s="275"/>
      <c r="V189" s="275"/>
      <c r="W189" s="275"/>
      <c r="X189" s="277"/>
      <c r="Y189" s="275"/>
      <c r="Z189" s="277"/>
      <c r="AA189" s="157"/>
      <c r="AB189" s="157"/>
      <c r="AC189" s="157"/>
      <c r="AD189" s="157"/>
    </row>
    <row r="190" spans="1:30" ht="16.5" thickBot="1">
      <c r="A190" s="996"/>
      <c r="B190" s="293"/>
      <c r="C190" s="404"/>
      <c r="D190" s="294"/>
      <c r="E190" s="301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3"/>
      <c r="Y190" s="302"/>
      <c r="Z190" s="303"/>
      <c r="AA190" s="157"/>
      <c r="AB190" s="157"/>
      <c r="AC190" s="157"/>
      <c r="AD190" s="157"/>
    </row>
    <row r="191" spans="1:30" ht="27" customHeight="1">
      <c r="A191" s="994" t="s">
        <v>377</v>
      </c>
      <c r="B191" s="317" t="s">
        <v>517</v>
      </c>
      <c r="C191" s="404">
        <v>60</v>
      </c>
      <c r="D191" s="357"/>
      <c r="E191" s="283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5"/>
      <c r="Y191" s="284"/>
      <c r="Z191" s="285"/>
      <c r="AA191" s="157"/>
      <c r="AB191" s="157"/>
      <c r="AC191" s="157"/>
      <c r="AD191" s="157"/>
    </row>
    <row r="192" spans="1:30" ht="47.25">
      <c r="A192" s="995"/>
      <c r="B192" s="313" t="s">
        <v>518</v>
      </c>
      <c r="C192" s="405" t="s">
        <v>407</v>
      </c>
      <c r="D192" s="329"/>
      <c r="E192" s="271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244"/>
      <c r="Y192" s="157"/>
      <c r="Z192" s="244"/>
      <c r="AA192" s="157"/>
      <c r="AB192" s="157"/>
      <c r="AC192" s="157"/>
      <c r="AD192" s="157"/>
    </row>
    <row r="193" spans="1:30" ht="27" customHeight="1">
      <c r="A193" s="995"/>
      <c r="B193" s="317" t="s">
        <v>519</v>
      </c>
      <c r="C193" s="406">
        <v>250</v>
      </c>
      <c r="D193" s="329"/>
      <c r="E193" s="271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244"/>
      <c r="Y193" s="157"/>
      <c r="Z193" s="244"/>
      <c r="AA193" s="157"/>
      <c r="AB193" s="157"/>
      <c r="AC193" s="157"/>
      <c r="AD193" s="157"/>
    </row>
    <row r="194" spans="1:30" ht="25.5" customHeight="1">
      <c r="A194" s="995"/>
      <c r="B194" s="358"/>
      <c r="C194" s="406"/>
      <c r="D194" s="329"/>
      <c r="E194" s="271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244"/>
      <c r="Y194" s="157"/>
      <c r="Z194" s="244"/>
      <c r="AA194" s="157"/>
      <c r="AB194" s="157"/>
      <c r="AC194" s="157"/>
      <c r="AD194" s="157"/>
    </row>
    <row r="195" spans="1:30" ht="15.75">
      <c r="A195" s="995"/>
      <c r="B195" s="317" t="s">
        <v>520</v>
      </c>
      <c r="C195" s="406">
        <v>200</v>
      </c>
      <c r="D195" s="329"/>
      <c r="E195" s="271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244"/>
      <c r="Y195" s="157"/>
      <c r="Z195" s="244"/>
      <c r="AA195" s="157"/>
      <c r="AB195" s="157"/>
      <c r="AC195" s="157"/>
      <c r="AD195" s="157"/>
    </row>
    <row r="196" spans="1:30" ht="31.5">
      <c r="A196" s="995"/>
      <c r="B196" s="335" t="s">
        <v>414</v>
      </c>
      <c r="C196" s="406">
        <v>60</v>
      </c>
      <c r="D196" s="329"/>
      <c r="E196" s="271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244"/>
      <c r="Y196" s="157"/>
      <c r="Z196" s="244"/>
      <c r="AA196" s="157"/>
      <c r="AB196" s="157"/>
      <c r="AC196" s="157"/>
      <c r="AD196" s="157"/>
    </row>
    <row r="197" spans="1:30" ht="31.5">
      <c r="A197" s="995"/>
      <c r="B197" s="317" t="s">
        <v>415</v>
      </c>
      <c r="C197" s="404">
        <v>40</v>
      </c>
      <c r="D197" s="329"/>
      <c r="E197" s="271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244"/>
      <c r="Y197" s="157"/>
      <c r="Z197" s="244"/>
      <c r="AA197" s="157"/>
      <c r="AB197" s="157"/>
      <c r="AC197" s="157"/>
      <c r="AD197" s="157"/>
    </row>
    <row r="198" spans="1:30" ht="31.5">
      <c r="A198" s="1063" t="s">
        <v>416</v>
      </c>
      <c r="B198" s="317" t="s">
        <v>521</v>
      </c>
      <c r="C198" s="406"/>
      <c r="D198" s="333"/>
      <c r="E198" s="274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7"/>
      <c r="Y198" s="275"/>
      <c r="Z198" s="277"/>
      <c r="AA198" s="157"/>
      <c r="AB198" s="157"/>
      <c r="AC198" s="157"/>
      <c r="AD198" s="157"/>
    </row>
    <row r="199" spans="1:30" ht="15.75">
      <c r="A199" s="1063"/>
      <c r="B199" s="317"/>
      <c r="C199" s="406"/>
      <c r="D199" s="333"/>
      <c r="E199" s="274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7"/>
      <c r="Y199" s="275"/>
      <c r="Z199" s="277"/>
      <c r="AA199" s="157"/>
      <c r="AB199" s="157"/>
      <c r="AC199" s="157"/>
      <c r="AD199" s="157"/>
    </row>
    <row r="200" spans="1:30" ht="27.75" customHeight="1" thickBot="1">
      <c r="A200" s="1063"/>
      <c r="B200" s="317" t="s">
        <v>522</v>
      </c>
      <c r="C200" s="406">
        <v>200</v>
      </c>
      <c r="D200" s="336"/>
      <c r="E200" s="301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3"/>
      <c r="Y200" s="302"/>
      <c r="Z200" s="303"/>
      <c r="AA200" s="157"/>
      <c r="AB200" s="157"/>
      <c r="AC200" s="157"/>
      <c r="AD200" s="157"/>
    </row>
    <row r="201" spans="1:30" ht="19.5" customHeight="1">
      <c r="A201" s="1064" t="s">
        <v>186</v>
      </c>
      <c r="B201" s="1041"/>
      <c r="C201" s="1041"/>
      <c r="D201" s="1041"/>
      <c r="E201" s="295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7"/>
      <c r="Y201" s="296"/>
      <c r="Z201" s="297"/>
      <c r="AA201" s="157"/>
      <c r="AB201" s="157"/>
      <c r="AC201" s="157"/>
      <c r="AD201" s="157"/>
    </row>
    <row r="202" spans="1:30" ht="19.5" customHeight="1">
      <c r="A202" s="1041" t="s">
        <v>187</v>
      </c>
      <c r="B202" s="1041"/>
      <c r="C202" s="1041"/>
      <c r="D202" s="1041"/>
      <c r="E202" s="295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7"/>
      <c r="Y202" s="296"/>
      <c r="Z202" s="297"/>
      <c r="AA202" s="157"/>
      <c r="AB202" s="157"/>
      <c r="AC202" s="157"/>
      <c r="AD202" s="157"/>
    </row>
    <row r="203" spans="1:30" ht="19.5" customHeight="1">
      <c r="A203" s="1041" t="s">
        <v>168</v>
      </c>
      <c r="B203" s="1041"/>
      <c r="C203" s="1041"/>
      <c r="D203" s="1041"/>
      <c r="E203" s="298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300"/>
      <c r="Y203" s="296"/>
      <c r="Z203" s="297"/>
      <c r="AA203" s="157"/>
      <c r="AB203" s="157"/>
      <c r="AC203" s="157"/>
      <c r="AD203" s="157"/>
    </row>
    <row r="204" spans="1:30" ht="19.5" customHeight="1" thickBot="1">
      <c r="A204" s="1041" t="s">
        <v>389</v>
      </c>
      <c r="B204" s="1041"/>
      <c r="C204" s="1041"/>
      <c r="D204" s="1041"/>
      <c r="E204" s="301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3"/>
      <c r="Y204" s="157"/>
      <c r="Z204" s="244"/>
      <c r="AA204" s="157"/>
      <c r="AB204" s="157"/>
      <c r="AC204" s="157"/>
      <c r="AD204" s="157"/>
    </row>
    <row r="206" spans="10:26" ht="12.75">
      <c r="J206" s="1035" t="s">
        <v>390</v>
      </c>
      <c r="K206" s="1035"/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  <c r="X206" s="1035"/>
      <c r="Y206" s="1035"/>
      <c r="Z206" s="1035"/>
    </row>
    <row r="207" spans="8:26" ht="13.5" thickBot="1">
      <c r="H207" s="1043" t="s">
        <v>230</v>
      </c>
      <c r="I207" s="1043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9" ht="15.75" thickBot="1">
      <c r="A208" s="1024" t="s">
        <v>166</v>
      </c>
      <c r="B208" s="1044"/>
      <c r="C208" s="1046" t="s">
        <v>167</v>
      </c>
      <c r="D208" s="1048" t="s">
        <v>364</v>
      </c>
      <c r="E208" s="1049" t="s">
        <v>169</v>
      </c>
      <c r="F208" s="1050"/>
      <c r="G208" s="1050"/>
      <c r="H208" s="1050"/>
      <c r="I208" s="1050"/>
      <c r="J208" s="1050"/>
      <c r="K208" s="1050"/>
      <c r="L208" s="1050"/>
      <c r="M208" s="1050"/>
      <c r="N208" s="1050"/>
      <c r="O208" s="1050"/>
      <c r="P208" s="1050"/>
      <c r="Q208" s="1050"/>
      <c r="R208" s="1050"/>
      <c r="S208" s="1050"/>
      <c r="T208" s="1050"/>
      <c r="U208" s="1050"/>
      <c r="V208" s="1050"/>
      <c r="W208" s="1050"/>
      <c r="X208" s="1050"/>
      <c r="Y208" s="1050"/>
      <c r="Z208" s="1050"/>
      <c r="AA208" s="1050"/>
      <c r="AB208" s="1050"/>
      <c r="AC208" s="1051"/>
    </row>
    <row r="209" spans="1:29" ht="96.75" thickBot="1">
      <c r="A209" s="1061"/>
      <c r="B209" s="1045"/>
      <c r="C209" s="1047"/>
      <c r="D209" s="1047"/>
      <c r="E209" s="400" t="s">
        <v>200</v>
      </c>
      <c r="F209" s="355" t="s">
        <v>193</v>
      </c>
      <c r="G209" s="403" t="s">
        <v>15</v>
      </c>
      <c r="H209" s="355" t="s">
        <v>259</v>
      </c>
      <c r="I209" s="407" t="s">
        <v>18</v>
      </c>
      <c r="J209" s="355" t="s">
        <v>366</v>
      </c>
      <c r="K209" s="402" t="s">
        <v>392</v>
      </c>
      <c r="L209" s="402" t="s">
        <v>62</v>
      </c>
      <c r="M209" s="252" t="s">
        <v>367</v>
      </c>
      <c r="N209" s="341" t="s">
        <v>241</v>
      </c>
      <c r="O209" s="341" t="s">
        <v>523</v>
      </c>
      <c r="P209" s="341" t="s">
        <v>174</v>
      </c>
      <c r="Q209" s="341" t="s">
        <v>173</v>
      </c>
      <c r="R209" s="341" t="s">
        <v>394</v>
      </c>
      <c r="S209" s="377" t="s">
        <v>175</v>
      </c>
      <c r="T209" s="403" t="s">
        <v>242</v>
      </c>
      <c r="U209" s="355" t="s">
        <v>524</v>
      </c>
      <c r="V209" s="403" t="s">
        <v>20</v>
      </c>
      <c r="W209" s="343" t="s">
        <v>525</v>
      </c>
      <c r="X209" s="310" t="s">
        <v>204</v>
      </c>
      <c r="Y209" s="344" t="s">
        <v>526</v>
      </c>
      <c r="Z209" s="345" t="s">
        <v>195</v>
      </c>
      <c r="AA209" s="346" t="s">
        <v>395</v>
      </c>
      <c r="AB209" s="346" t="s">
        <v>527</v>
      </c>
      <c r="AC209" s="356"/>
    </row>
    <row r="210" spans="1:29" ht="15.75">
      <c r="A210" s="995" t="s">
        <v>374</v>
      </c>
      <c r="B210" s="293" t="s">
        <v>528</v>
      </c>
      <c r="C210" s="406" t="s">
        <v>398</v>
      </c>
      <c r="D210" s="260"/>
      <c r="E210" s="261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3"/>
      <c r="Y210" s="262"/>
      <c r="Z210" s="263"/>
      <c r="AA210" s="157"/>
      <c r="AB210" s="157"/>
      <c r="AC210" s="157"/>
    </row>
    <row r="211" spans="1:29" ht="15.75">
      <c r="A211" s="995"/>
      <c r="B211" s="223" t="s">
        <v>308</v>
      </c>
      <c r="C211" s="404">
        <v>200</v>
      </c>
      <c r="D211" s="267"/>
      <c r="E211" s="268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4"/>
      <c r="Y211" s="157"/>
      <c r="Z211" s="244"/>
      <c r="AA211" s="157"/>
      <c r="AB211" s="157"/>
      <c r="AC211" s="157"/>
    </row>
    <row r="212" spans="1:29" ht="15.75">
      <c r="A212" s="995"/>
      <c r="B212" s="317" t="s">
        <v>529</v>
      </c>
      <c r="C212" s="266" t="s">
        <v>471</v>
      </c>
      <c r="D212" s="267"/>
      <c r="E212" s="271"/>
      <c r="F212" s="157"/>
      <c r="G212" s="157"/>
      <c r="H212" s="157"/>
      <c r="I212" s="157"/>
      <c r="J212" s="157"/>
      <c r="K212" s="157"/>
      <c r="L212" s="157"/>
      <c r="M212" s="157"/>
      <c r="N212" s="272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244"/>
      <c r="AA212" s="157"/>
      <c r="AB212" s="157"/>
      <c r="AC212" s="157"/>
    </row>
    <row r="213" spans="1:29" ht="16.5" thickBot="1">
      <c r="A213" s="995"/>
      <c r="B213" s="317"/>
      <c r="C213" s="404"/>
      <c r="D213" s="363"/>
      <c r="E213" s="364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6"/>
      <c r="Y213" s="365"/>
      <c r="Z213" s="366"/>
      <c r="AA213" s="157"/>
      <c r="AB213" s="157"/>
      <c r="AC213" s="157"/>
    </row>
    <row r="214" spans="1:29" ht="16.5" hidden="1" thickBot="1">
      <c r="A214" s="995"/>
      <c r="B214" s="317" t="s">
        <v>530</v>
      </c>
      <c r="C214" s="408">
        <v>200</v>
      </c>
      <c r="D214" s="267"/>
      <c r="E214" s="271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244"/>
      <c r="Y214" s="157"/>
      <c r="Z214" s="244"/>
      <c r="AA214" s="157"/>
      <c r="AB214" s="157"/>
      <c r="AC214" s="157"/>
    </row>
    <row r="215" spans="1:29" ht="15.75">
      <c r="A215" s="1052" t="s">
        <v>377</v>
      </c>
      <c r="B215" s="317" t="s">
        <v>531</v>
      </c>
      <c r="C215" s="404">
        <v>60</v>
      </c>
      <c r="D215" s="260"/>
      <c r="E215" s="261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3"/>
      <c r="Y215" s="262"/>
      <c r="Z215" s="263"/>
      <c r="AA215" s="157"/>
      <c r="AB215" s="157"/>
      <c r="AC215" s="157"/>
    </row>
    <row r="216" spans="1:29" ht="31.5">
      <c r="A216" s="1042"/>
      <c r="B216" s="313" t="s">
        <v>532</v>
      </c>
      <c r="C216" s="405" t="s">
        <v>407</v>
      </c>
      <c r="D216" s="267"/>
      <c r="E216" s="271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244"/>
      <c r="Y216" s="157"/>
      <c r="Z216" s="244"/>
      <c r="AA216" s="157"/>
      <c r="AB216" s="157"/>
      <c r="AC216" s="157"/>
    </row>
    <row r="217" spans="1:29" ht="15.75">
      <c r="A217" s="1042"/>
      <c r="B217" s="317"/>
      <c r="C217" s="404"/>
      <c r="D217" s="267"/>
      <c r="E217" s="271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244"/>
      <c r="Y217" s="157"/>
      <c r="Z217" s="244"/>
      <c r="AA217" s="157"/>
      <c r="AB217" s="157"/>
      <c r="AC217" s="157"/>
    </row>
    <row r="218" spans="1:29" ht="31.5">
      <c r="A218" s="1042"/>
      <c r="B218" s="379" t="s">
        <v>533</v>
      </c>
      <c r="C218" s="409">
        <v>100</v>
      </c>
      <c r="D218" s="267"/>
      <c r="E218" s="271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244"/>
      <c r="Y218" s="157"/>
      <c r="Z218" s="244"/>
      <c r="AA218" s="157"/>
      <c r="AB218" s="157"/>
      <c r="AC218" s="157"/>
    </row>
    <row r="219" spans="1:29" ht="15.75">
      <c r="A219" s="1042"/>
      <c r="B219" s="293" t="s">
        <v>534</v>
      </c>
      <c r="C219" s="404">
        <v>150</v>
      </c>
      <c r="D219" s="273"/>
      <c r="E219" s="274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7"/>
      <c r="Y219" s="275"/>
      <c r="Z219" s="277"/>
      <c r="AA219" s="157"/>
      <c r="AB219" s="157"/>
      <c r="AC219" s="157"/>
    </row>
    <row r="220" spans="1:29" ht="15.75">
      <c r="A220" s="1042"/>
      <c r="B220" s="335" t="s">
        <v>535</v>
      </c>
      <c r="C220" s="406">
        <v>200</v>
      </c>
      <c r="D220" s="273"/>
      <c r="E220" s="274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7"/>
      <c r="Y220" s="275"/>
      <c r="Z220" s="277"/>
      <c r="AA220" s="157"/>
      <c r="AB220" s="157"/>
      <c r="AC220" s="157"/>
    </row>
    <row r="221" spans="1:29" ht="31.5">
      <c r="A221" s="1042"/>
      <c r="B221" s="317" t="s">
        <v>415</v>
      </c>
      <c r="C221" s="404">
        <v>40</v>
      </c>
      <c r="D221" s="273"/>
      <c r="E221" s="274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7"/>
      <c r="AA221" s="275"/>
      <c r="AB221" s="275"/>
      <c r="AC221" s="275"/>
    </row>
    <row r="222" spans="1:3" s="275" customFormat="1" ht="31.5" customHeight="1">
      <c r="A222" s="1042"/>
      <c r="B222" s="410" t="s">
        <v>414</v>
      </c>
      <c r="C222" s="411">
        <v>60</v>
      </c>
    </row>
    <row r="223" spans="1:3" s="157" customFormat="1" ht="27" customHeight="1">
      <c r="A223" s="1018" t="s">
        <v>416</v>
      </c>
      <c r="B223" s="317" t="s">
        <v>478</v>
      </c>
      <c r="C223" s="406">
        <v>75</v>
      </c>
    </row>
    <row r="224" spans="1:3" s="412" customFormat="1" ht="22.5" customHeight="1">
      <c r="A224" s="1019"/>
      <c r="B224" s="317" t="s">
        <v>263</v>
      </c>
      <c r="C224" s="406">
        <v>200</v>
      </c>
    </row>
    <row r="225" spans="1:29" ht="48" hidden="1" thickBot="1">
      <c r="A225" s="1020"/>
      <c r="B225" s="413" t="s">
        <v>536</v>
      </c>
      <c r="C225" s="414">
        <v>200</v>
      </c>
      <c r="D225" s="415"/>
      <c r="E225" s="416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8"/>
      <c r="Y225" s="417"/>
      <c r="Z225" s="418"/>
      <c r="AA225" s="269"/>
      <c r="AB225" s="269"/>
      <c r="AC225" s="269"/>
    </row>
    <row r="226" spans="1:29" ht="19.5" customHeight="1">
      <c r="A226" s="1058" t="s">
        <v>186</v>
      </c>
      <c r="B226" s="1059"/>
      <c r="C226" s="1059"/>
      <c r="D226" s="1060"/>
      <c r="E226" s="295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7"/>
      <c r="Y226" s="296"/>
      <c r="Z226" s="297"/>
      <c r="AA226" s="157"/>
      <c r="AB226" s="157"/>
      <c r="AC226" s="157"/>
    </row>
    <row r="227" spans="1:29" ht="19.5" customHeight="1">
      <c r="A227" s="1041" t="s">
        <v>187</v>
      </c>
      <c r="B227" s="1041"/>
      <c r="C227" s="1041"/>
      <c r="D227" s="1041"/>
      <c r="E227" s="295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7"/>
      <c r="Y227" s="296"/>
      <c r="Z227" s="297"/>
      <c r="AA227" s="157"/>
      <c r="AB227" s="157"/>
      <c r="AC227" s="157"/>
    </row>
    <row r="228" spans="1:29" ht="19.5" customHeight="1">
      <c r="A228" s="1041" t="s">
        <v>168</v>
      </c>
      <c r="B228" s="1041"/>
      <c r="C228" s="1041"/>
      <c r="D228" s="1041"/>
      <c r="E228" s="298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300"/>
      <c r="Y228" s="296"/>
      <c r="Z228" s="297"/>
      <c r="AA228" s="157"/>
      <c r="AB228" s="157"/>
      <c r="AC228" s="157"/>
    </row>
    <row r="229" spans="1:29" ht="19.5" customHeight="1" thickBot="1">
      <c r="A229" s="1041" t="s">
        <v>389</v>
      </c>
      <c r="B229" s="1041"/>
      <c r="C229" s="1041"/>
      <c r="D229" s="1041"/>
      <c r="E229" s="301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3"/>
      <c r="Y229" s="157"/>
      <c r="Z229" s="244"/>
      <c r="AA229" s="157"/>
      <c r="AB229" s="157"/>
      <c r="AC229" s="157"/>
    </row>
    <row r="231" spans="10:26" ht="12.75">
      <c r="J231" s="1035" t="s">
        <v>390</v>
      </c>
      <c r="K231" s="1035"/>
      <c r="L231" s="1035"/>
      <c r="M231" s="1035"/>
      <c r="N231" s="1035"/>
      <c r="O231" s="1035"/>
      <c r="P231" s="1035"/>
      <c r="Q231" s="1035"/>
      <c r="R231" s="1035"/>
      <c r="S231" s="1035"/>
      <c r="T231" s="1035"/>
      <c r="U231" s="1035"/>
      <c r="V231" s="1035"/>
      <c r="W231" s="1035"/>
      <c r="X231" s="1035"/>
      <c r="Y231" s="1035"/>
      <c r="Z231" s="1035"/>
    </row>
    <row r="232" spans="8:26" ht="13.5" thickBot="1">
      <c r="H232" s="1043" t="s">
        <v>235</v>
      </c>
      <c r="I232" s="1043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9" ht="15.75" thickBot="1">
      <c r="A233" s="1024" t="s">
        <v>166</v>
      </c>
      <c r="B233" s="1044"/>
      <c r="C233" s="1046" t="s">
        <v>167</v>
      </c>
      <c r="D233" s="1048" t="s">
        <v>364</v>
      </c>
      <c r="E233" s="1049" t="s">
        <v>169</v>
      </c>
      <c r="F233" s="1050"/>
      <c r="G233" s="1050"/>
      <c r="H233" s="1050"/>
      <c r="I233" s="1050"/>
      <c r="J233" s="1050"/>
      <c r="K233" s="1050"/>
      <c r="L233" s="1050"/>
      <c r="M233" s="1050"/>
      <c r="N233" s="1050"/>
      <c r="O233" s="1050"/>
      <c r="P233" s="1050"/>
      <c r="Q233" s="1050"/>
      <c r="R233" s="1050"/>
      <c r="S233" s="1050"/>
      <c r="T233" s="1050"/>
      <c r="U233" s="1050"/>
      <c r="V233" s="1050"/>
      <c r="W233" s="1050"/>
      <c r="X233" s="1050"/>
      <c r="Y233" s="1050"/>
      <c r="Z233" s="1050"/>
      <c r="AA233" s="1050"/>
      <c r="AB233" s="1050"/>
      <c r="AC233" s="1051"/>
    </row>
    <row r="234" spans="1:29" ht="96.75" thickBot="1">
      <c r="A234" s="1009"/>
      <c r="B234" s="1045"/>
      <c r="C234" s="1047"/>
      <c r="D234" s="1047"/>
      <c r="E234" s="400" t="s">
        <v>75</v>
      </c>
      <c r="F234" s="355" t="s">
        <v>244</v>
      </c>
      <c r="G234" s="310" t="s">
        <v>15</v>
      </c>
      <c r="H234" s="355" t="s">
        <v>52</v>
      </c>
      <c r="I234" s="355" t="s">
        <v>537</v>
      </c>
      <c r="J234" s="340" t="s">
        <v>18</v>
      </c>
      <c r="K234" s="402" t="s">
        <v>236</v>
      </c>
      <c r="L234" s="402" t="s">
        <v>525</v>
      </c>
      <c r="M234" s="252" t="s">
        <v>41</v>
      </c>
      <c r="N234" s="341" t="s">
        <v>76</v>
      </c>
      <c r="O234" s="341" t="s">
        <v>538</v>
      </c>
      <c r="P234" s="341" t="s">
        <v>182</v>
      </c>
      <c r="Q234" s="341" t="s">
        <v>84</v>
      </c>
      <c r="R234" s="341" t="s">
        <v>539</v>
      </c>
      <c r="S234" s="377" t="s">
        <v>175</v>
      </c>
      <c r="T234" s="310" t="s">
        <v>371</v>
      </c>
      <c r="U234" s="355" t="s">
        <v>21</v>
      </c>
      <c r="V234" s="310" t="s">
        <v>172</v>
      </c>
      <c r="W234" s="343" t="s">
        <v>540</v>
      </c>
      <c r="X234" s="403" t="s">
        <v>511</v>
      </c>
      <c r="Y234" s="419"/>
      <c r="Z234" s="378"/>
      <c r="AA234" s="356"/>
      <c r="AB234" s="356"/>
      <c r="AC234" s="356"/>
    </row>
    <row r="235" spans="1:29" ht="15.75">
      <c r="A235" s="994" t="s">
        <v>374</v>
      </c>
      <c r="B235" s="358" t="s">
        <v>541</v>
      </c>
      <c r="C235" s="259" t="s">
        <v>411</v>
      </c>
      <c r="D235" s="260"/>
      <c r="E235" s="261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3"/>
      <c r="Y235" s="262"/>
      <c r="Z235" s="263"/>
      <c r="AA235" s="157"/>
      <c r="AB235" s="157"/>
      <c r="AC235" s="157"/>
    </row>
    <row r="236" spans="1:29" ht="15.75">
      <c r="A236" s="995"/>
      <c r="B236" s="420" t="s">
        <v>197</v>
      </c>
      <c r="C236" s="421" t="s">
        <v>542</v>
      </c>
      <c r="D236" s="267"/>
      <c r="E236" s="268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4"/>
      <c r="Y236" s="157"/>
      <c r="Z236" s="244"/>
      <c r="AA236" s="157"/>
      <c r="AB236" s="157"/>
      <c r="AC236" s="157"/>
    </row>
    <row r="237" spans="1:29" ht="15.75">
      <c r="A237" s="995"/>
      <c r="B237" s="317" t="s">
        <v>543</v>
      </c>
      <c r="C237" s="259" t="s">
        <v>398</v>
      </c>
      <c r="D237" s="267"/>
      <c r="E237" s="271"/>
      <c r="F237" s="157"/>
      <c r="G237" s="157"/>
      <c r="H237" s="157"/>
      <c r="I237" s="157"/>
      <c r="J237" s="157"/>
      <c r="K237" s="157"/>
      <c r="L237" s="157"/>
      <c r="M237" s="157"/>
      <c r="N237" s="272"/>
      <c r="O237" s="157"/>
      <c r="P237" s="157"/>
      <c r="Q237" s="157"/>
      <c r="R237" s="157"/>
      <c r="S237" s="157"/>
      <c r="T237" s="157"/>
      <c r="U237" s="157"/>
      <c r="V237" s="157"/>
      <c r="W237" s="157"/>
      <c r="X237" s="244"/>
      <c r="Y237" s="157"/>
      <c r="Z237" s="244"/>
      <c r="AA237" s="157"/>
      <c r="AB237" s="157"/>
      <c r="AC237" s="157"/>
    </row>
    <row r="238" spans="1:29" ht="16.5" thickBot="1">
      <c r="A238" s="996"/>
      <c r="B238" s="317"/>
      <c r="C238" s="266"/>
      <c r="D238" s="294"/>
      <c r="E238" s="301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3"/>
      <c r="Y238" s="302"/>
      <c r="Z238" s="303"/>
      <c r="AA238" s="157"/>
      <c r="AB238" s="157"/>
      <c r="AC238" s="157"/>
    </row>
    <row r="239" spans="1:29" ht="15.75" customHeight="1" hidden="1">
      <c r="A239" s="1052" t="s">
        <v>377</v>
      </c>
      <c r="B239" s="1053" t="s">
        <v>544</v>
      </c>
      <c r="C239" s="1054"/>
      <c r="D239" s="282"/>
      <c r="E239" s="283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5"/>
      <c r="Y239" s="284"/>
      <c r="Z239" s="285"/>
      <c r="AA239" s="157"/>
      <c r="AB239" s="157"/>
      <c r="AC239" s="157"/>
    </row>
    <row r="240" spans="1:29" ht="15.75">
      <c r="A240" s="1042"/>
      <c r="B240" s="293" t="s">
        <v>545</v>
      </c>
      <c r="C240" s="422">
        <v>60</v>
      </c>
      <c r="D240" s="267"/>
      <c r="E240" s="271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244"/>
      <c r="Y240" s="157"/>
      <c r="Z240" s="244"/>
      <c r="AA240" s="157"/>
      <c r="AB240" s="157"/>
      <c r="AC240" s="157"/>
    </row>
    <row r="241" spans="1:29" ht="31.5">
      <c r="A241" s="1042"/>
      <c r="B241" s="313" t="s">
        <v>546</v>
      </c>
      <c r="C241" s="422" t="s">
        <v>456</v>
      </c>
      <c r="D241" s="267"/>
      <c r="E241" s="271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244"/>
      <c r="Y241" s="157"/>
      <c r="Z241" s="244"/>
      <c r="AA241" s="157"/>
      <c r="AB241" s="157"/>
      <c r="AC241" s="157"/>
    </row>
    <row r="242" spans="1:29" ht="15.75">
      <c r="A242" s="1042"/>
      <c r="B242" s="313" t="s">
        <v>547</v>
      </c>
      <c r="C242" s="422">
        <v>250</v>
      </c>
      <c r="D242" s="267"/>
      <c r="E242" s="271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244"/>
      <c r="Y242" s="157"/>
      <c r="Z242" s="244"/>
      <c r="AA242" s="157"/>
      <c r="AB242" s="157"/>
      <c r="AC242" s="157"/>
    </row>
    <row r="243" spans="1:29" ht="15.75">
      <c r="A243" s="1042"/>
      <c r="B243" s="293" t="s">
        <v>548</v>
      </c>
      <c r="C243" s="423">
        <v>200</v>
      </c>
      <c r="D243" s="273"/>
      <c r="E243" s="274"/>
      <c r="F243" s="275"/>
      <c r="G243" s="275"/>
      <c r="H243" s="275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244"/>
      <c r="Y243" s="157"/>
      <c r="Z243" s="244"/>
      <c r="AA243" s="157"/>
      <c r="AB243" s="157"/>
      <c r="AC243" s="157"/>
    </row>
    <row r="244" spans="1:29" ht="15" customHeight="1" hidden="1">
      <c r="A244" s="1042"/>
      <c r="B244" s="1055" t="s">
        <v>63</v>
      </c>
      <c r="C244" s="1056"/>
      <c r="D244" s="1056"/>
      <c r="E244" s="1056"/>
      <c r="F244" s="1056"/>
      <c r="G244" s="1056"/>
      <c r="H244" s="10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244"/>
      <c r="Y244" s="157"/>
      <c r="Z244" s="244"/>
      <c r="AA244" s="157"/>
      <c r="AB244" s="157"/>
      <c r="AC244" s="157"/>
    </row>
    <row r="245" spans="1:29" ht="31.5">
      <c r="A245" s="1042"/>
      <c r="B245" s="335" t="s">
        <v>414</v>
      </c>
      <c r="C245" s="406">
        <v>60</v>
      </c>
      <c r="D245" s="157"/>
      <c r="E245" s="268"/>
      <c r="F245" s="269"/>
      <c r="G245" s="269"/>
      <c r="H245" s="269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244"/>
      <c r="Y245" s="157"/>
      <c r="Z245" s="244"/>
      <c r="AA245" s="157"/>
      <c r="AB245" s="157"/>
      <c r="AC245" s="157"/>
    </row>
    <row r="246" spans="1:29" ht="32.25" thickBot="1">
      <c r="A246" s="1042"/>
      <c r="B246" s="317" t="s">
        <v>415</v>
      </c>
      <c r="C246" s="422">
        <v>40</v>
      </c>
      <c r="D246" s="157"/>
      <c r="E246" s="301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3"/>
      <c r="Y246" s="302"/>
      <c r="Z246" s="303"/>
      <c r="AA246" s="157"/>
      <c r="AB246" s="157"/>
      <c r="AC246" s="157"/>
    </row>
    <row r="247" spans="1:29" ht="15.75">
      <c r="A247" s="1042"/>
      <c r="B247" s="317"/>
      <c r="C247" s="422"/>
      <c r="D247" s="157"/>
      <c r="E247" s="274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7"/>
      <c r="Y247" s="275"/>
      <c r="Z247" s="277"/>
      <c r="AA247" s="157"/>
      <c r="AB247" s="157"/>
      <c r="AC247" s="157"/>
    </row>
    <row r="248" spans="1:29" ht="15.75">
      <c r="A248" s="1042" t="s">
        <v>416</v>
      </c>
      <c r="B248" s="317" t="s">
        <v>549</v>
      </c>
      <c r="C248" s="422">
        <v>79</v>
      </c>
      <c r="D248" s="157"/>
      <c r="E248" s="274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7"/>
      <c r="Y248" s="275"/>
      <c r="Z248" s="277"/>
      <c r="AA248" s="157"/>
      <c r="AB248" s="157"/>
      <c r="AC248" s="157"/>
    </row>
    <row r="249" spans="1:29" ht="15.75">
      <c r="A249" s="1042"/>
      <c r="B249" s="317" t="s">
        <v>550</v>
      </c>
      <c r="C249" s="422">
        <v>200</v>
      </c>
      <c r="D249" s="157"/>
      <c r="E249" s="274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7"/>
      <c r="Y249" s="275"/>
      <c r="Z249" s="277"/>
      <c r="AA249" s="157"/>
      <c r="AB249" s="157"/>
      <c r="AC249" s="157"/>
    </row>
    <row r="250" spans="1:29" ht="15.75">
      <c r="A250" s="424"/>
      <c r="B250" s="425"/>
      <c r="C250" s="304"/>
      <c r="D250" s="157"/>
      <c r="E250" s="274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7"/>
      <c r="Y250" s="275"/>
      <c r="Z250" s="277"/>
      <c r="AA250" s="157"/>
      <c r="AB250" s="157"/>
      <c r="AC250" s="157"/>
    </row>
    <row r="251" spans="1:29" ht="19.5" customHeight="1">
      <c r="A251" s="1041" t="s">
        <v>186</v>
      </c>
      <c r="B251" s="1041"/>
      <c r="C251" s="1041"/>
      <c r="D251" s="1041"/>
      <c r="E251" s="295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7"/>
      <c r="Y251" s="296"/>
      <c r="Z251" s="297"/>
      <c r="AA251" s="157"/>
      <c r="AB251" s="157"/>
      <c r="AC251" s="157"/>
    </row>
    <row r="252" spans="1:29" ht="19.5" customHeight="1">
      <c r="A252" s="1041" t="s">
        <v>187</v>
      </c>
      <c r="B252" s="1041"/>
      <c r="C252" s="1041"/>
      <c r="D252" s="1041"/>
      <c r="E252" s="295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  <c r="X252" s="297"/>
      <c r="Y252" s="296"/>
      <c r="Z252" s="297"/>
      <c r="AA252" s="157"/>
      <c r="AB252" s="157"/>
      <c r="AC252" s="157"/>
    </row>
    <row r="253" spans="1:29" ht="19.5" customHeight="1">
      <c r="A253" s="1041" t="s">
        <v>168</v>
      </c>
      <c r="B253" s="1041"/>
      <c r="C253" s="1041"/>
      <c r="D253" s="1041"/>
      <c r="E253" s="298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300"/>
      <c r="Y253" s="296"/>
      <c r="Z253" s="297"/>
      <c r="AA253" s="157"/>
      <c r="AB253" s="157"/>
      <c r="AC253" s="157"/>
    </row>
    <row r="254" spans="1:29" ht="19.5" customHeight="1" thickBot="1">
      <c r="A254" s="1041" t="s">
        <v>389</v>
      </c>
      <c r="B254" s="1041"/>
      <c r="C254" s="1041"/>
      <c r="D254" s="1041"/>
      <c r="E254" s="301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3"/>
      <c r="Y254" s="157"/>
      <c r="Z254" s="244"/>
      <c r="AA254" s="157"/>
      <c r="AB254" s="157"/>
      <c r="AC254" s="157"/>
    </row>
    <row r="256" spans="10:26" ht="12.75">
      <c r="J256" s="1035" t="s">
        <v>390</v>
      </c>
      <c r="K256" s="1035"/>
      <c r="L256" s="1035"/>
      <c r="M256" s="1035"/>
      <c r="N256" s="1035"/>
      <c r="O256" s="1035"/>
      <c r="P256" s="1035"/>
      <c r="Q256" s="1035"/>
      <c r="R256" s="1035"/>
      <c r="S256" s="1035"/>
      <c r="T256" s="1035"/>
      <c r="U256" s="1035"/>
      <c r="V256" s="1035"/>
      <c r="W256" s="1035"/>
      <c r="X256" s="1035"/>
      <c r="Y256" s="1035"/>
      <c r="Z256" s="1035"/>
    </row>
    <row r="257" ht="12.75">
      <c r="AC257">
        <v>0</v>
      </c>
    </row>
  </sheetData>
  <sheetProtection/>
  <mergeCells count="131">
    <mergeCell ref="J33:Z33"/>
    <mergeCell ref="A35:B36"/>
    <mergeCell ref="C35:C36"/>
    <mergeCell ref="A1:Z1"/>
    <mergeCell ref="A2:B3"/>
    <mergeCell ref="C2:C3"/>
    <mergeCell ref="D2:D3"/>
    <mergeCell ref="E2:AC2"/>
    <mergeCell ref="A30:D30"/>
    <mergeCell ref="E35:AC35"/>
    <mergeCell ref="H34:I34"/>
    <mergeCell ref="E82:AC82"/>
    <mergeCell ref="H59:I59"/>
    <mergeCell ref="A60:B61"/>
    <mergeCell ref="C60:C61"/>
    <mergeCell ref="H81:I81"/>
    <mergeCell ref="J80:Z80"/>
    <mergeCell ref="A51:A52"/>
    <mergeCell ref="D82:D83"/>
    <mergeCell ref="E60:AC60"/>
    <mergeCell ref="A82:B83"/>
    <mergeCell ref="A54:D54"/>
    <mergeCell ref="A55:D55"/>
    <mergeCell ref="A76:D76"/>
    <mergeCell ref="A62:A65"/>
    <mergeCell ref="A66:A72"/>
    <mergeCell ref="A75:D75"/>
    <mergeCell ref="A78:D78"/>
    <mergeCell ref="A77:D77"/>
    <mergeCell ref="A73:A74"/>
    <mergeCell ref="D35:D36"/>
    <mergeCell ref="A4:A10"/>
    <mergeCell ref="A11:A27"/>
    <mergeCell ref="A28:D28"/>
    <mergeCell ref="A29:D29"/>
    <mergeCell ref="A31:D31"/>
    <mergeCell ref="A53:D53"/>
    <mergeCell ref="E106:AC106"/>
    <mergeCell ref="A96:A98"/>
    <mergeCell ref="A37:A40"/>
    <mergeCell ref="A41:A50"/>
    <mergeCell ref="A89:A95"/>
    <mergeCell ref="A56:D56"/>
    <mergeCell ref="D60:D61"/>
    <mergeCell ref="C82:C83"/>
    <mergeCell ref="A84:A88"/>
    <mergeCell ref="J58:Z58"/>
    <mergeCell ref="A128:D128"/>
    <mergeCell ref="A137:A144"/>
    <mergeCell ref="A134:A136"/>
    <mergeCell ref="A99:D99"/>
    <mergeCell ref="A126:D126"/>
    <mergeCell ref="A127:D127"/>
    <mergeCell ref="A106:B107"/>
    <mergeCell ref="C106:C107"/>
    <mergeCell ref="D106:D107"/>
    <mergeCell ref="J130:Z130"/>
    <mergeCell ref="A100:D100"/>
    <mergeCell ref="A101:D101"/>
    <mergeCell ref="A102:D102"/>
    <mergeCell ref="J104:Z104"/>
    <mergeCell ref="H105:I105"/>
    <mergeCell ref="A108:A112"/>
    <mergeCell ref="A113:A120"/>
    <mergeCell ref="A121:A124"/>
    <mergeCell ref="A125:D125"/>
    <mergeCell ref="H131:I131"/>
    <mergeCell ref="A132:B133"/>
    <mergeCell ref="C132:C133"/>
    <mergeCell ref="D132:D133"/>
    <mergeCell ref="E132:AC132"/>
    <mergeCell ref="A158:A161"/>
    <mergeCell ref="J154:Z154"/>
    <mergeCell ref="E156:AC156"/>
    <mergeCell ref="H155:I155"/>
    <mergeCell ref="A162:A171"/>
    <mergeCell ref="A172:A175"/>
    <mergeCell ref="A145:A148"/>
    <mergeCell ref="A151:D151"/>
    <mergeCell ref="A152:D152"/>
    <mergeCell ref="A149:D149"/>
    <mergeCell ref="A150:D150"/>
    <mergeCell ref="A156:B157"/>
    <mergeCell ref="C156:C157"/>
    <mergeCell ref="D156:D157"/>
    <mergeCell ref="E183:AC183"/>
    <mergeCell ref="A204:D204"/>
    <mergeCell ref="J206:Z206"/>
    <mergeCell ref="H207:I207"/>
    <mergeCell ref="A198:A200"/>
    <mergeCell ref="A201:D201"/>
    <mergeCell ref="A176:D176"/>
    <mergeCell ref="A202:D202"/>
    <mergeCell ref="A203:D203"/>
    <mergeCell ref="A179:D179"/>
    <mergeCell ref="A185:A190"/>
    <mergeCell ref="A191:A197"/>
    <mergeCell ref="A177:D177"/>
    <mergeCell ref="A178:D178"/>
    <mergeCell ref="A210:A214"/>
    <mergeCell ref="J181:Z181"/>
    <mergeCell ref="H182:I182"/>
    <mergeCell ref="A183:B184"/>
    <mergeCell ref="C183:C184"/>
    <mergeCell ref="D183:D184"/>
    <mergeCell ref="A208:B209"/>
    <mergeCell ref="C208:C209"/>
    <mergeCell ref="D208:D209"/>
    <mergeCell ref="E208:AC208"/>
    <mergeCell ref="A235:A238"/>
    <mergeCell ref="A239:A247"/>
    <mergeCell ref="B239:C239"/>
    <mergeCell ref="B244:H244"/>
    <mergeCell ref="A215:A222"/>
    <mergeCell ref="A223:A225"/>
    <mergeCell ref="A226:D226"/>
    <mergeCell ref="A229:D229"/>
    <mergeCell ref="A227:D227"/>
    <mergeCell ref="A228:D228"/>
    <mergeCell ref="J231:Z231"/>
    <mergeCell ref="H232:I232"/>
    <mergeCell ref="A233:B234"/>
    <mergeCell ref="C233:C234"/>
    <mergeCell ref="D233:D234"/>
    <mergeCell ref="E233:AC233"/>
    <mergeCell ref="A254:D254"/>
    <mergeCell ref="J256:Z256"/>
    <mergeCell ref="A248:A249"/>
    <mergeCell ref="A251:D251"/>
    <mergeCell ref="A252:D252"/>
    <mergeCell ref="A253:D25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A65536">
      <selection activeCell="A1" sqref="A1:IV16384"/>
    </sheetView>
  </sheetViews>
  <sheetFormatPr defaultColWidth="9.140625" defaultRowHeight="12.75" zeroHeight="1" outlineLevelCol="1"/>
  <cols>
    <col min="1" max="1" width="36.8515625" style="528" customWidth="1"/>
    <col min="2" max="2" width="7.7109375" style="36" customWidth="1"/>
    <col min="3" max="3" width="6.8515625" style="527" customWidth="1" outlineLevel="1"/>
    <col min="4" max="4" width="8.00390625" style="527" customWidth="1" outlineLevel="1"/>
    <col min="5" max="5" width="7.28125" style="20" customWidth="1"/>
    <col min="6" max="16384" width="9.140625" style="20" customWidth="1"/>
  </cols>
  <sheetData>
    <row r="1" spans="1:5" ht="45" customHeight="1" hidden="1">
      <c r="A1" s="983" t="s">
        <v>551</v>
      </c>
      <c r="B1" s="983"/>
      <c r="C1" s="983"/>
      <c r="D1" s="983"/>
      <c r="E1" s="426"/>
    </row>
    <row r="2" spans="1:5" ht="39.75" customHeight="1" hidden="1">
      <c r="A2" s="1087" t="s">
        <v>31</v>
      </c>
      <c r="B2" s="1087"/>
      <c r="C2" s="1087"/>
      <c r="D2" s="1087"/>
      <c r="E2" s="426"/>
    </row>
    <row r="3" spans="1:5" ht="27" customHeight="1" hidden="1">
      <c r="A3" s="991" t="s">
        <v>39</v>
      </c>
      <c r="B3" s="991"/>
      <c r="C3" s="991"/>
      <c r="D3" s="991"/>
      <c r="E3" s="427"/>
    </row>
    <row r="4" spans="1:5" s="5" customFormat="1" ht="18" customHeight="1" hidden="1">
      <c r="A4" s="1070" t="s">
        <v>14</v>
      </c>
      <c r="B4" s="227" t="s">
        <v>552</v>
      </c>
      <c r="C4" s="1071" t="s">
        <v>66</v>
      </c>
      <c r="D4" s="1071" t="s">
        <v>67</v>
      </c>
      <c r="E4" s="428"/>
    </row>
    <row r="5" spans="1:5" s="5" customFormat="1" ht="18" customHeight="1" hidden="1">
      <c r="A5" s="1070"/>
      <c r="B5" s="1072" t="s">
        <v>553</v>
      </c>
      <c r="C5" s="1071"/>
      <c r="D5" s="1071"/>
      <c r="E5" s="429"/>
    </row>
    <row r="6" spans="1:5" s="5" customFormat="1" ht="18" customHeight="1" hidden="1">
      <c r="A6" s="1070"/>
      <c r="B6" s="1072"/>
      <c r="C6" s="1071"/>
      <c r="D6" s="1071"/>
      <c r="E6" s="430"/>
    </row>
    <row r="7" spans="1:5" s="4" customFormat="1" ht="18" customHeight="1" hidden="1">
      <c r="A7" s="1077" t="s">
        <v>69</v>
      </c>
      <c r="B7" s="1077"/>
      <c r="C7" s="431"/>
      <c r="D7" s="431"/>
      <c r="E7" s="432"/>
    </row>
    <row r="8" spans="1:5" s="40" customFormat="1" ht="18" customHeight="1" hidden="1">
      <c r="A8" s="433" t="s">
        <v>162</v>
      </c>
      <c r="B8" s="164" t="s">
        <v>554</v>
      </c>
      <c r="C8" s="434"/>
      <c r="D8" s="434" t="e">
        <f>#REF!+#REF!</f>
        <v>#REF!</v>
      </c>
      <c r="E8" s="435"/>
    </row>
    <row r="9" spans="1:5" s="40" customFormat="1" ht="27" customHeight="1" hidden="1">
      <c r="A9" s="46" t="s">
        <v>375</v>
      </c>
      <c r="B9" s="23">
        <v>200</v>
      </c>
      <c r="C9" s="436"/>
      <c r="D9" s="436"/>
      <c r="E9" s="437"/>
    </row>
    <row r="10" spans="1:5" s="40" customFormat="1" ht="18" customHeight="1" hidden="1">
      <c r="A10" s="27" t="s">
        <v>308</v>
      </c>
      <c r="B10" s="23">
        <v>200</v>
      </c>
      <c r="C10" s="431"/>
      <c r="D10" s="431"/>
      <c r="E10" s="437"/>
    </row>
    <row r="11" spans="1:5" s="19" customFormat="1" ht="12.75" hidden="1">
      <c r="A11" s="46" t="s">
        <v>376</v>
      </c>
      <c r="B11" s="23">
        <v>30</v>
      </c>
      <c r="C11" s="431"/>
      <c r="D11" s="431"/>
      <c r="E11" s="438"/>
    </row>
    <row r="12" spans="1:5" ht="18" customHeight="1" hidden="1">
      <c r="A12" s="206" t="s">
        <v>22</v>
      </c>
      <c r="B12" s="164">
        <v>20</v>
      </c>
      <c r="C12" s="431"/>
      <c r="D12" s="431"/>
      <c r="E12" s="432"/>
    </row>
    <row r="13" spans="1:5" s="5" customFormat="1" ht="18" customHeight="1" hidden="1">
      <c r="A13" s="226" t="s">
        <v>19</v>
      </c>
      <c r="B13" s="439">
        <v>30</v>
      </c>
      <c r="C13" s="431"/>
      <c r="D13" s="431"/>
      <c r="E13" s="430"/>
    </row>
    <row r="14" spans="1:5" s="19" customFormat="1" ht="18" customHeight="1" hidden="1">
      <c r="A14" s="225" t="s">
        <v>71</v>
      </c>
      <c r="B14" s="170">
        <v>30</v>
      </c>
      <c r="C14" s="431"/>
      <c r="D14" s="431"/>
      <c r="E14" s="438"/>
    </row>
    <row r="15" spans="1:5" ht="18" customHeight="1" hidden="1">
      <c r="A15" s="1086" t="s">
        <v>555</v>
      </c>
      <c r="B15" s="1086"/>
      <c r="C15" s="91"/>
      <c r="D15" s="440"/>
      <c r="E15" s="432"/>
    </row>
    <row r="16" spans="1:5" ht="27" customHeight="1" hidden="1">
      <c r="A16" s="34" t="s">
        <v>378</v>
      </c>
      <c r="B16" s="23">
        <v>100</v>
      </c>
      <c r="C16" s="434"/>
      <c r="D16" s="434" t="e">
        <f>SUM(#REF!)</f>
        <v>#REF!</v>
      </c>
      <c r="E16" s="432"/>
    </row>
    <row r="17" spans="1:5" ht="27" customHeight="1" hidden="1">
      <c r="A17" s="15" t="s">
        <v>379</v>
      </c>
      <c r="B17" s="164" t="s">
        <v>556</v>
      </c>
      <c r="C17" s="91"/>
      <c r="D17" s="440"/>
      <c r="E17" s="441"/>
    </row>
    <row r="18" spans="1:7" ht="22.5" customHeight="1" hidden="1">
      <c r="A18" s="46" t="s">
        <v>380</v>
      </c>
      <c r="B18" s="23">
        <v>200</v>
      </c>
      <c r="C18" s="434"/>
      <c r="D18" s="434" t="e">
        <f>SUM(D19:D20)</f>
        <v>#REF!</v>
      </c>
      <c r="E18" s="442"/>
      <c r="F18" s="432"/>
      <c r="G18" s="426"/>
    </row>
    <row r="19" spans="1:7" ht="25.5" customHeight="1" hidden="1">
      <c r="A19" s="15" t="s">
        <v>53</v>
      </c>
      <c r="B19" s="443"/>
      <c r="C19" s="444">
        <v>88</v>
      </c>
      <c r="D19" s="440" t="e">
        <f>#REF!*C19/1000</f>
        <v>#REF!</v>
      </c>
      <c r="E19" s="442"/>
      <c r="F19" s="426"/>
      <c r="G19" s="426"/>
    </row>
    <row r="20" spans="1:7" ht="25.5" customHeight="1" hidden="1">
      <c r="A20" s="15" t="s">
        <v>381</v>
      </c>
      <c r="B20" s="443"/>
      <c r="C20" s="445"/>
      <c r="D20" s="440" t="e">
        <f>#REF!*C20/1000</f>
        <v>#REF!</v>
      </c>
      <c r="E20" s="442"/>
      <c r="F20" s="426"/>
      <c r="G20" s="426"/>
    </row>
    <row r="21" spans="1:7" ht="18.75" customHeight="1" hidden="1">
      <c r="A21" s="15" t="s">
        <v>382</v>
      </c>
      <c r="B21" s="443"/>
      <c r="C21" s="445"/>
      <c r="D21" s="440"/>
      <c r="E21" s="442"/>
      <c r="F21" s="441"/>
      <c r="G21" s="426"/>
    </row>
    <row r="22" spans="1:7" ht="18.75" customHeight="1" hidden="1">
      <c r="A22" s="46" t="s">
        <v>383</v>
      </c>
      <c r="B22" s="23">
        <v>100</v>
      </c>
      <c r="C22" s="434"/>
      <c r="D22" s="434" t="e">
        <f>SUM(#REF!)</f>
        <v>#REF!</v>
      </c>
      <c r="E22" s="442"/>
      <c r="F22" s="442"/>
      <c r="G22" s="426"/>
    </row>
    <row r="23" spans="1:7" ht="18" customHeight="1" hidden="1">
      <c r="A23" s="1078" t="s">
        <v>63</v>
      </c>
      <c r="B23" s="1079"/>
      <c r="C23" s="446"/>
      <c r="D23" s="447"/>
      <c r="E23" s="448"/>
      <c r="F23" s="442"/>
      <c r="G23" s="426"/>
    </row>
    <row r="24" spans="1:5" ht="27" customHeight="1" hidden="1">
      <c r="A24" s="46" t="s">
        <v>185</v>
      </c>
      <c r="B24" s="23">
        <v>100</v>
      </c>
      <c r="C24" s="434"/>
      <c r="D24" s="434" t="e">
        <f>SUM(#REF!)</f>
        <v>#REF!</v>
      </c>
      <c r="E24" s="449"/>
    </row>
    <row r="25" spans="1:5" s="5" customFormat="1" ht="18" customHeight="1" hidden="1">
      <c r="A25" s="226" t="s">
        <v>387</v>
      </c>
      <c r="B25" s="439">
        <v>200</v>
      </c>
      <c r="C25" s="450"/>
      <c r="D25" s="440"/>
      <c r="E25" s="187"/>
    </row>
    <row r="26" spans="1:5" s="19" customFormat="1" ht="18" customHeight="1" hidden="1">
      <c r="A26" s="229" t="s">
        <v>121</v>
      </c>
      <c r="B26" s="168">
        <v>150</v>
      </c>
      <c r="C26" s="91"/>
      <c r="D26" s="440"/>
      <c r="E26" s="451"/>
    </row>
    <row r="27" spans="1:5" s="5" customFormat="1" ht="18" customHeight="1" hidden="1">
      <c r="A27" s="226" t="s">
        <v>19</v>
      </c>
      <c r="B27" s="439">
        <v>40</v>
      </c>
      <c r="C27" s="431"/>
      <c r="D27" s="431"/>
      <c r="E27" s="187"/>
    </row>
    <row r="28" spans="1:5" s="19" customFormat="1" ht="18" customHeight="1" hidden="1">
      <c r="A28" s="225" t="s">
        <v>71</v>
      </c>
      <c r="B28" s="170">
        <v>40</v>
      </c>
      <c r="C28" s="450"/>
      <c r="D28" s="440"/>
      <c r="E28" s="451"/>
    </row>
    <row r="29" spans="1:5" s="5" customFormat="1" ht="18" customHeight="1" hidden="1">
      <c r="A29" s="206" t="s">
        <v>22</v>
      </c>
      <c r="B29" s="164">
        <v>30</v>
      </c>
      <c r="C29" s="91">
        <v>32.5</v>
      </c>
      <c r="D29" s="434" t="e">
        <f>#REF!*C29/1000</f>
        <v>#REF!</v>
      </c>
      <c r="E29" s="452"/>
    </row>
    <row r="30" spans="1:5" ht="25.5" hidden="1">
      <c r="A30" s="46" t="s">
        <v>388</v>
      </c>
      <c r="B30" s="23">
        <v>200</v>
      </c>
      <c r="C30" s="450">
        <v>9.62</v>
      </c>
      <c r="D30" s="434">
        <f>C30</f>
        <v>9.62</v>
      </c>
      <c r="E30" s="437"/>
    </row>
    <row r="31" spans="1:5" s="456" customFormat="1" ht="27" customHeight="1" hidden="1">
      <c r="A31" s="1074" t="s">
        <v>557</v>
      </c>
      <c r="B31" s="1074"/>
      <c r="C31" s="453"/>
      <c r="D31" s="454" t="e">
        <f>D29+D30+#REF!+D22+D18+D8</f>
        <v>#REF!</v>
      </c>
      <c r="E31" s="455"/>
    </row>
    <row r="32" spans="1:5" ht="27" customHeight="1" hidden="1">
      <c r="A32" s="991" t="s">
        <v>40</v>
      </c>
      <c r="B32" s="991"/>
      <c r="C32" s="991"/>
      <c r="D32" s="991"/>
      <c r="E32" s="437"/>
    </row>
    <row r="33" spans="1:5" ht="18" customHeight="1" hidden="1">
      <c r="A33" s="1070" t="s">
        <v>14</v>
      </c>
      <c r="B33" s="227" t="s">
        <v>552</v>
      </c>
      <c r="C33" s="1071" t="s">
        <v>66</v>
      </c>
      <c r="D33" s="1071" t="s">
        <v>67</v>
      </c>
      <c r="E33" s="437"/>
    </row>
    <row r="34" spans="1:4" ht="18" customHeight="1" hidden="1">
      <c r="A34" s="1070"/>
      <c r="B34" s="1072" t="s">
        <v>553</v>
      </c>
      <c r="C34" s="1071"/>
      <c r="D34" s="1071"/>
    </row>
    <row r="35" spans="1:4" ht="18" customHeight="1" hidden="1">
      <c r="A35" s="1070"/>
      <c r="B35" s="1072"/>
      <c r="C35" s="1071"/>
      <c r="D35" s="1071"/>
    </row>
    <row r="36" spans="1:4" ht="18" customHeight="1" hidden="1">
      <c r="A36" s="1077" t="s">
        <v>69</v>
      </c>
      <c r="B36" s="1077"/>
      <c r="C36" s="431"/>
      <c r="D36" s="431"/>
    </row>
    <row r="37" spans="1:4" ht="18" customHeight="1" hidden="1">
      <c r="A37" s="27" t="s">
        <v>197</v>
      </c>
      <c r="B37" s="457" t="s">
        <v>558</v>
      </c>
      <c r="C37" s="431"/>
      <c r="D37" s="431"/>
    </row>
    <row r="38" spans="1:4" ht="18" customHeight="1" hidden="1">
      <c r="A38" s="96" t="s">
        <v>155</v>
      </c>
      <c r="B38" s="23" t="s">
        <v>398</v>
      </c>
      <c r="C38" s="431"/>
      <c r="D38" s="431"/>
    </row>
    <row r="39" spans="1:4" ht="18" customHeight="1" hidden="1">
      <c r="A39" s="27" t="s">
        <v>154</v>
      </c>
      <c r="B39" s="23">
        <v>200</v>
      </c>
      <c r="C39" s="431"/>
      <c r="D39" s="431"/>
    </row>
    <row r="40" spans="1:4" s="19" customFormat="1" ht="18" customHeight="1" hidden="1">
      <c r="A40" s="46" t="s">
        <v>559</v>
      </c>
      <c r="B40" s="23">
        <v>40</v>
      </c>
      <c r="C40" s="91">
        <v>5</v>
      </c>
      <c r="D40" s="434">
        <f>B40*C40/40</f>
        <v>5</v>
      </c>
    </row>
    <row r="41" spans="1:4" ht="18" customHeight="1" hidden="1">
      <c r="A41" s="206" t="s">
        <v>22</v>
      </c>
      <c r="B41" s="164">
        <v>20</v>
      </c>
      <c r="C41" s="431"/>
      <c r="D41" s="431"/>
    </row>
    <row r="42" spans="1:4" ht="18" customHeight="1" hidden="1">
      <c r="A42" s="226" t="s">
        <v>19</v>
      </c>
      <c r="B42" s="439">
        <v>50</v>
      </c>
      <c r="C42" s="431"/>
      <c r="D42" s="431"/>
    </row>
    <row r="43" spans="1:4" ht="18" customHeight="1" hidden="1">
      <c r="A43" s="225" t="s">
        <v>71</v>
      </c>
      <c r="B43" s="170">
        <v>50</v>
      </c>
      <c r="C43" s="431"/>
      <c r="D43" s="431"/>
    </row>
    <row r="44" spans="1:4" ht="18" customHeight="1" hidden="1">
      <c r="A44" s="1077" t="s">
        <v>555</v>
      </c>
      <c r="B44" s="1077"/>
      <c r="C44" s="239">
        <f>C46+C48+C49+C50+C52+C53+C45+C51</f>
        <v>32.5</v>
      </c>
      <c r="D44" s="239" t="e">
        <f>D46+D48+D49+D50+D52+D53+D45+D51</f>
        <v>#REF!</v>
      </c>
    </row>
    <row r="45" spans="1:4" s="5" customFormat="1" ht="18" customHeight="1" hidden="1">
      <c r="A45" s="27" t="s">
        <v>560</v>
      </c>
      <c r="B45" s="23">
        <v>100</v>
      </c>
      <c r="C45" s="458"/>
      <c r="D45" s="459"/>
    </row>
    <row r="46" spans="1:4" ht="18" customHeight="1" hidden="1">
      <c r="A46" s="27" t="s">
        <v>561</v>
      </c>
      <c r="B46" s="23" t="s">
        <v>562</v>
      </c>
      <c r="C46" s="91"/>
      <c r="D46" s="434"/>
    </row>
    <row r="47" spans="1:5" ht="18" customHeight="1" hidden="1">
      <c r="A47" s="460" t="s">
        <v>563</v>
      </c>
      <c r="B47" s="164" t="s">
        <v>564</v>
      </c>
      <c r="C47" s="91"/>
      <c r="D47" s="434"/>
      <c r="E47" s="461"/>
    </row>
    <row r="48" spans="1:6" s="40" customFormat="1" ht="18" customHeight="1" hidden="1">
      <c r="A48" s="224" t="s">
        <v>565</v>
      </c>
      <c r="B48" s="168">
        <v>120</v>
      </c>
      <c r="C48" s="434"/>
      <c r="D48" s="434" t="e">
        <f>SUM(#REF!)</f>
        <v>#REF!</v>
      </c>
      <c r="E48" s="437"/>
      <c r="F48" s="20"/>
    </row>
    <row r="49" spans="1:5" s="5" customFormat="1" ht="18" customHeight="1" hidden="1">
      <c r="A49" s="27" t="s">
        <v>566</v>
      </c>
      <c r="B49" s="28">
        <v>180</v>
      </c>
      <c r="C49" s="434"/>
      <c r="D49" s="434" t="e">
        <f>SUM(#REF!)</f>
        <v>#REF!</v>
      </c>
      <c r="E49" s="462"/>
    </row>
    <row r="50" spans="1:5" s="19" customFormat="1" ht="12.75" hidden="1">
      <c r="A50" s="63" t="s">
        <v>139</v>
      </c>
      <c r="B50" s="463">
        <v>200</v>
      </c>
      <c r="C50" s="464"/>
      <c r="D50" s="440"/>
      <c r="E50" s="438"/>
    </row>
    <row r="51" spans="1:5" ht="18" customHeight="1" hidden="1">
      <c r="A51" s="46" t="s">
        <v>121</v>
      </c>
      <c r="B51" s="168">
        <v>130</v>
      </c>
      <c r="C51" s="431"/>
      <c r="D51" s="431"/>
      <c r="E51" s="432"/>
    </row>
    <row r="52" spans="1:5" s="5" customFormat="1" ht="18" customHeight="1" hidden="1">
      <c r="A52" s="206" t="s">
        <v>22</v>
      </c>
      <c r="B52" s="164">
        <v>45</v>
      </c>
      <c r="C52" s="91">
        <v>32.5</v>
      </c>
      <c r="D52" s="434" t="e">
        <f>#REF!*C52/1000</f>
        <v>#REF!</v>
      </c>
      <c r="E52" s="430"/>
    </row>
    <row r="53" spans="1:5" s="456" customFormat="1" ht="18" customHeight="1" hidden="1">
      <c r="A53" s="226" t="s">
        <v>19</v>
      </c>
      <c r="B53" s="164">
        <v>35</v>
      </c>
      <c r="C53" s="431"/>
      <c r="D53" s="431"/>
      <c r="E53" s="248"/>
    </row>
    <row r="54" spans="1:5" ht="18" customHeight="1" hidden="1">
      <c r="A54" s="225" t="s">
        <v>71</v>
      </c>
      <c r="B54" s="228">
        <v>35</v>
      </c>
      <c r="C54" s="440"/>
      <c r="D54" s="440"/>
      <c r="E54" s="432"/>
    </row>
    <row r="55" spans="1:5" ht="24.75" customHeight="1" hidden="1">
      <c r="A55" s="1074" t="s">
        <v>557</v>
      </c>
      <c r="B55" s="1074"/>
      <c r="C55" s="453"/>
      <c r="D55" s="454" t="e">
        <f>D53+D52+D50+#REF!+D49+D48+D40</f>
        <v>#REF!</v>
      </c>
      <c r="E55" s="432"/>
    </row>
    <row r="56" spans="1:5" ht="24.75" customHeight="1" hidden="1">
      <c r="A56" s="991" t="s">
        <v>42</v>
      </c>
      <c r="B56" s="991"/>
      <c r="C56" s="991"/>
      <c r="D56" s="991"/>
      <c r="E56" s="432"/>
    </row>
    <row r="57" spans="1:6" s="4" customFormat="1" ht="15" customHeight="1" hidden="1">
      <c r="A57" s="1070" t="s">
        <v>14</v>
      </c>
      <c r="B57" s="227" t="s">
        <v>552</v>
      </c>
      <c r="C57" s="1071" t="s">
        <v>66</v>
      </c>
      <c r="D57" s="1071" t="s">
        <v>67</v>
      </c>
      <c r="E57" s="449"/>
      <c r="F57" s="20"/>
    </row>
    <row r="58" spans="1:5" s="40" customFormat="1" ht="15" customHeight="1" hidden="1">
      <c r="A58" s="1070"/>
      <c r="B58" s="1072" t="s">
        <v>553</v>
      </c>
      <c r="C58" s="1071"/>
      <c r="D58" s="1071"/>
      <c r="E58" s="465"/>
    </row>
    <row r="59" spans="1:6" s="466" customFormat="1" ht="15" customHeight="1" hidden="1">
      <c r="A59" s="1070"/>
      <c r="B59" s="1072"/>
      <c r="C59" s="1071"/>
      <c r="D59" s="1071"/>
      <c r="E59" s="465"/>
      <c r="F59" s="1"/>
    </row>
    <row r="60" spans="1:5" s="5" customFormat="1" ht="15" customHeight="1" hidden="1">
      <c r="A60" s="1077" t="s">
        <v>69</v>
      </c>
      <c r="B60" s="1077"/>
      <c r="C60" s="431"/>
      <c r="D60" s="431"/>
      <c r="E60" s="465"/>
    </row>
    <row r="61" spans="1:5" s="5" customFormat="1" ht="27" customHeight="1" hidden="1">
      <c r="A61" s="96" t="s">
        <v>567</v>
      </c>
      <c r="B61" s="457" t="s">
        <v>568</v>
      </c>
      <c r="C61" s="431"/>
      <c r="D61" s="431"/>
      <c r="E61" s="465"/>
    </row>
    <row r="62" spans="1:5" ht="27" customHeight="1" hidden="1">
      <c r="A62" s="46" t="s">
        <v>206</v>
      </c>
      <c r="B62" s="228">
        <v>200</v>
      </c>
      <c r="C62" s="431">
        <v>0</v>
      </c>
      <c r="D62" s="431">
        <v>0</v>
      </c>
      <c r="E62" s="465"/>
    </row>
    <row r="63" spans="1:5" ht="18" customHeight="1" hidden="1">
      <c r="A63" s="27" t="s">
        <v>151</v>
      </c>
      <c r="B63" s="23">
        <v>200</v>
      </c>
      <c r="C63" s="431"/>
      <c r="D63" s="431"/>
      <c r="E63" s="426"/>
    </row>
    <row r="64" spans="1:5" ht="18" customHeight="1" hidden="1">
      <c r="A64" s="206" t="s">
        <v>22</v>
      </c>
      <c r="B64" s="164">
        <v>10</v>
      </c>
      <c r="C64" s="431"/>
      <c r="D64" s="431"/>
      <c r="E64" s="426"/>
    </row>
    <row r="65" spans="1:5" ht="18" customHeight="1" hidden="1">
      <c r="A65" s="226" t="s">
        <v>19</v>
      </c>
      <c r="B65" s="439">
        <v>20</v>
      </c>
      <c r="C65" s="431"/>
      <c r="D65" s="431"/>
      <c r="E65" s="426"/>
    </row>
    <row r="66" spans="1:5" ht="18" customHeight="1" hidden="1">
      <c r="A66" s="225" t="s">
        <v>71</v>
      </c>
      <c r="B66" s="170">
        <v>20</v>
      </c>
      <c r="C66" s="431"/>
      <c r="D66" s="431"/>
      <c r="E66" s="448"/>
    </row>
    <row r="67" spans="1:5" ht="18" customHeight="1" hidden="1">
      <c r="A67" s="1086" t="s">
        <v>555</v>
      </c>
      <c r="B67" s="1086"/>
      <c r="C67" s="431"/>
      <c r="D67" s="431"/>
      <c r="E67" s="448"/>
    </row>
    <row r="68" spans="1:5" ht="18" customHeight="1" hidden="1">
      <c r="A68" s="46" t="s">
        <v>569</v>
      </c>
      <c r="B68" s="23">
        <v>100</v>
      </c>
      <c r="C68" s="434"/>
      <c r="D68" s="434" t="e">
        <f>SUM(#REF!)</f>
        <v>#REF!</v>
      </c>
      <c r="E68" s="448"/>
    </row>
    <row r="69" spans="1:5" ht="27" customHeight="1" hidden="1">
      <c r="A69" s="467" t="s">
        <v>570</v>
      </c>
      <c r="B69" s="228"/>
      <c r="C69" s="468"/>
      <c r="D69" s="440"/>
      <c r="E69" s="441"/>
    </row>
    <row r="70" spans="1:5" ht="18" customHeight="1" hidden="1">
      <c r="A70" s="46" t="s">
        <v>229</v>
      </c>
      <c r="B70" s="23">
        <v>100</v>
      </c>
      <c r="C70" s="434"/>
      <c r="D70" s="434" t="e">
        <f>SUM(#REF!)</f>
        <v>#REF!</v>
      </c>
      <c r="E70" s="469"/>
    </row>
    <row r="71" spans="1:5" s="19" customFormat="1" ht="18" customHeight="1" hidden="1">
      <c r="A71" s="29" t="s">
        <v>571</v>
      </c>
      <c r="B71" s="463">
        <v>180</v>
      </c>
      <c r="C71" s="434"/>
      <c r="D71" s="434" t="e">
        <f>SUM(#REF!)</f>
        <v>#REF!</v>
      </c>
      <c r="E71" s="438"/>
    </row>
    <row r="72" spans="1:5" s="4" customFormat="1" ht="27" customHeight="1" hidden="1">
      <c r="A72" s="34" t="s">
        <v>139</v>
      </c>
      <c r="B72" s="463">
        <v>200</v>
      </c>
      <c r="C72" s="464"/>
      <c r="D72" s="440"/>
      <c r="E72" s="248"/>
    </row>
    <row r="73" spans="1:5" s="4" customFormat="1" ht="18" customHeight="1" hidden="1">
      <c r="A73" s="47" t="s">
        <v>19</v>
      </c>
      <c r="B73" s="439">
        <v>20</v>
      </c>
      <c r="C73" s="91">
        <v>47.016666666666666</v>
      </c>
      <c r="D73" s="434">
        <v>1.6455833333333334</v>
      </c>
      <c r="E73" s="432"/>
    </row>
    <row r="74" spans="1:5" s="2" customFormat="1" ht="18" customHeight="1" hidden="1">
      <c r="A74" s="225" t="s">
        <v>71</v>
      </c>
      <c r="B74" s="23">
        <v>20</v>
      </c>
      <c r="C74" s="468"/>
      <c r="D74" s="468"/>
      <c r="E74" s="470"/>
    </row>
    <row r="75" spans="1:5" s="4" customFormat="1" ht="18" customHeight="1" hidden="1">
      <c r="A75" s="206" t="s">
        <v>22</v>
      </c>
      <c r="B75" s="164">
        <v>50</v>
      </c>
      <c r="C75" s="91">
        <v>32.5</v>
      </c>
      <c r="D75" s="434" t="e">
        <f>#REF!*C75/1000</f>
        <v>#REF!</v>
      </c>
      <c r="E75" s="449"/>
    </row>
    <row r="76" spans="1:5" ht="18" customHeight="1" hidden="1">
      <c r="A76" s="46" t="s">
        <v>121</v>
      </c>
      <c r="B76" s="168">
        <v>200</v>
      </c>
      <c r="C76" s="91"/>
      <c r="D76" s="440"/>
      <c r="E76" s="449"/>
    </row>
    <row r="77" spans="1:5" ht="27" customHeight="1" hidden="1">
      <c r="A77" s="1074" t="s">
        <v>557</v>
      </c>
      <c r="B77" s="1074"/>
      <c r="C77" s="453"/>
      <c r="D77" s="454" t="e">
        <f>D75+D73+#REF!+#REF!+D71+D70+D68</f>
        <v>#REF!</v>
      </c>
      <c r="E77" s="442"/>
    </row>
    <row r="78" spans="1:5" ht="7.5" customHeight="1" hidden="1">
      <c r="A78" s="1081" t="s">
        <v>43</v>
      </c>
      <c r="B78" s="1081"/>
      <c r="C78" s="1081"/>
      <c r="D78" s="1081"/>
      <c r="E78" s="442"/>
    </row>
    <row r="79" spans="1:5" ht="7.5" customHeight="1" hidden="1">
      <c r="A79" s="1082"/>
      <c r="B79" s="1082"/>
      <c r="C79" s="1082"/>
      <c r="D79" s="1082"/>
      <c r="E79" s="442"/>
    </row>
    <row r="80" spans="1:5" ht="7.5" customHeight="1" hidden="1">
      <c r="A80" s="1083"/>
      <c r="B80" s="1083"/>
      <c r="C80" s="1083"/>
      <c r="D80" s="1083"/>
      <c r="E80" s="442"/>
    </row>
    <row r="81" spans="1:5" ht="18" customHeight="1" hidden="1">
      <c r="A81" s="1070" t="s">
        <v>14</v>
      </c>
      <c r="B81" s="227" t="s">
        <v>552</v>
      </c>
      <c r="C81" s="1071" t="s">
        <v>66</v>
      </c>
      <c r="D81" s="1071" t="s">
        <v>67</v>
      </c>
      <c r="E81" s="442"/>
    </row>
    <row r="82" spans="1:5" s="5" customFormat="1" ht="18" customHeight="1" hidden="1">
      <c r="A82" s="1070"/>
      <c r="B82" s="1072" t="s">
        <v>553</v>
      </c>
      <c r="C82" s="1071"/>
      <c r="D82" s="1071"/>
      <c r="E82" s="471"/>
    </row>
    <row r="83" spans="1:5" ht="18" customHeight="1" hidden="1">
      <c r="A83" s="1070"/>
      <c r="B83" s="1072"/>
      <c r="C83" s="1071"/>
      <c r="D83" s="1071"/>
      <c r="E83" s="442"/>
    </row>
    <row r="84" spans="1:5" s="4" customFormat="1" ht="18" customHeight="1" hidden="1">
      <c r="A84" s="1077" t="s">
        <v>69</v>
      </c>
      <c r="B84" s="1077"/>
      <c r="C84" s="431"/>
      <c r="D84" s="431"/>
      <c r="E84" s="442"/>
    </row>
    <row r="85" spans="1:5" s="2" customFormat="1" ht="18" customHeight="1" hidden="1">
      <c r="A85" s="433" t="s">
        <v>162</v>
      </c>
      <c r="B85" s="164" t="s">
        <v>554</v>
      </c>
      <c r="C85" s="57"/>
      <c r="D85" s="57"/>
      <c r="E85" s="471"/>
    </row>
    <row r="86" spans="1:5" s="2" customFormat="1" ht="18" customHeight="1" hidden="1">
      <c r="A86" s="27" t="s">
        <v>572</v>
      </c>
      <c r="B86" s="23">
        <v>250</v>
      </c>
      <c r="C86" s="431"/>
      <c r="D86" s="431"/>
      <c r="E86" s="472"/>
    </row>
    <row r="87" spans="1:5" s="39" customFormat="1" ht="25.5" hidden="1">
      <c r="A87" s="46" t="s">
        <v>388</v>
      </c>
      <c r="B87" s="23">
        <v>200</v>
      </c>
      <c r="C87" s="450">
        <v>9.62</v>
      </c>
      <c r="D87" s="434">
        <f>C87</f>
        <v>9.62</v>
      </c>
      <c r="E87" s="451"/>
    </row>
    <row r="88" spans="1:5" s="4" customFormat="1" ht="18" customHeight="1" hidden="1">
      <c r="A88" s="27" t="s">
        <v>573</v>
      </c>
      <c r="B88" s="23">
        <v>200</v>
      </c>
      <c r="C88" s="431"/>
      <c r="D88" s="431"/>
      <c r="E88" s="426"/>
    </row>
    <row r="89" spans="1:5" s="4" customFormat="1" ht="18" customHeight="1" hidden="1">
      <c r="A89" s="226" t="s">
        <v>19</v>
      </c>
      <c r="B89" s="439">
        <v>30</v>
      </c>
      <c r="C89" s="431"/>
      <c r="D89" s="431"/>
      <c r="E89" s="427"/>
    </row>
    <row r="90" spans="1:5" s="4" customFormat="1" ht="18" customHeight="1" hidden="1">
      <c r="A90" s="225" t="s">
        <v>71</v>
      </c>
      <c r="B90" s="170">
        <v>30</v>
      </c>
      <c r="C90" s="431"/>
      <c r="D90" s="431"/>
      <c r="E90" s="432"/>
    </row>
    <row r="91" spans="1:5" s="4" customFormat="1" ht="18" customHeight="1" hidden="1">
      <c r="A91" s="206" t="s">
        <v>22</v>
      </c>
      <c r="B91" s="164">
        <v>20</v>
      </c>
      <c r="C91" s="431">
        <v>0</v>
      </c>
      <c r="D91" s="431">
        <v>0</v>
      </c>
      <c r="E91" s="432"/>
    </row>
    <row r="92" spans="1:5" s="4" customFormat="1" ht="18" customHeight="1" hidden="1">
      <c r="A92" s="1085" t="s">
        <v>555</v>
      </c>
      <c r="B92" s="1085"/>
      <c r="C92" s="431"/>
      <c r="D92" s="431"/>
      <c r="E92" s="432"/>
    </row>
    <row r="93" spans="1:5" s="4" customFormat="1" ht="24" customHeight="1" hidden="1">
      <c r="A93" s="46" t="s">
        <v>150</v>
      </c>
      <c r="B93" s="23">
        <v>100</v>
      </c>
      <c r="C93" s="434"/>
      <c r="D93" s="434" t="e">
        <f>SUM(#REF!)</f>
        <v>#REF!</v>
      </c>
      <c r="E93" s="473"/>
    </row>
    <row r="94" spans="1:5" s="4" customFormat="1" ht="18" customHeight="1" hidden="1">
      <c r="A94" s="1078" t="s">
        <v>63</v>
      </c>
      <c r="B94" s="1079"/>
      <c r="C94" s="1079"/>
      <c r="D94" s="1080"/>
      <c r="E94" s="474"/>
    </row>
    <row r="95" spans="1:5" s="4" customFormat="1" ht="27" customHeight="1" hidden="1">
      <c r="A95" s="46" t="s">
        <v>574</v>
      </c>
      <c r="B95" s="23">
        <v>100</v>
      </c>
      <c r="C95" s="68"/>
      <c r="D95" s="68" t="e">
        <f>SUM(#REF!)</f>
        <v>#REF!</v>
      </c>
      <c r="E95" s="474"/>
    </row>
    <row r="96" spans="1:5" ht="18" customHeight="1" hidden="1">
      <c r="A96" s="475" t="s">
        <v>575</v>
      </c>
      <c r="B96" s="476" t="s">
        <v>436</v>
      </c>
      <c r="C96" s="477"/>
      <c r="D96" s="440"/>
      <c r="E96" s="474"/>
    </row>
    <row r="97" spans="1:5" ht="18" customHeight="1" hidden="1">
      <c r="A97" s="15" t="s">
        <v>211</v>
      </c>
      <c r="B97" s="164">
        <v>100</v>
      </c>
      <c r="C97" s="478"/>
      <c r="D97" s="478" t="e">
        <f>SUM(#REF!)</f>
        <v>#REF!</v>
      </c>
      <c r="E97" s="432"/>
    </row>
    <row r="98" spans="1:7" s="5" customFormat="1" ht="30.75" customHeight="1" hidden="1">
      <c r="A98" s="29"/>
      <c r="B98" s="463">
        <v>180</v>
      </c>
      <c r="C98" s="479"/>
      <c r="D98" s="479" t="e">
        <f>SUM(#REF!)</f>
        <v>#REF!</v>
      </c>
      <c r="E98" s="438"/>
      <c r="F98" s="471"/>
      <c r="G98" s="471"/>
    </row>
    <row r="99" spans="1:7" ht="15.75" hidden="1">
      <c r="A99" s="34" t="s">
        <v>134</v>
      </c>
      <c r="B99" s="463">
        <v>200</v>
      </c>
      <c r="C99" s="464"/>
      <c r="D99" s="440"/>
      <c r="E99" s="426"/>
      <c r="F99" s="442"/>
      <c r="G99" s="442"/>
    </row>
    <row r="100" spans="1:7" ht="18" customHeight="1" hidden="1">
      <c r="A100" s="226" t="s">
        <v>19</v>
      </c>
      <c r="B100" s="164">
        <v>60</v>
      </c>
      <c r="C100" s="91">
        <v>40.3</v>
      </c>
      <c r="D100" s="434" t="e">
        <f>#REF!*C100/1000</f>
        <v>#REF!</v>
      </c>
      <c r="E100" s="426"/>
      <c r="F100" s="442"/>
      <c r="G100" s="442"/>
    </row>
    <row r="101" spans="1:7" ht="18" customHeight="1" hidden="1">
      <c r="A101" s="225" t="s">
        <v>71</v>
      </c>
      <c r="B101" s="463">
        <v>60</v>
      </c>
      <c r="C101" s="440"/>
      <c r="D101" s="440"/>
      <c r="E101" s="426"/>
      <c r="F101" s="442"/>
      <c r="G101" s="442"/>
    </row>
    <row r="102" spans="1:7" s="5" customFormat="1" ht="18" customHeight="1" hidden="1">
      <c r="A102" s="206" t="s">
        <v>22</v>
      </c>
      <c r="B102" s="164">
        <v>50</v>
      </c>
      <c r="C102" s="91">
        <v>32.5</v>
      </c>
      <c r="D102" s="434" t="e">
        <f>#REF!*C102/1000</f>
        <v>#REF!</v>
      </c>
      <c r="E102" s="451"/>
      <c r="F102" s="471"/>
      <c r="G102" s="471"/>
    </row>
    <row r="103" spans="1:7" s="5" customFormat="1" ht="18" customHeight="1" hidden="1">
      <c r="A103" s="46" t="s">
        <v>121</v>
      </c>
      <c r="B103" s="168">
        <v>130</v>
      </c>
      <c r="C103" s="450">
        <v>65</v>
      </c>
      <c r="D103" s="434">
        <f>B103*C103/1000</f>
        <v>8.45</v>
      </c>
      <c r="E103" s="451"/>
      <c r="F103" s="471"/>
      <c r="G103" s="471"/>
    </row>
    <row r="104" spans="1:7" ht="27" customHeight="1" hidden="1">
      <c r="A104" s="1084" t="s">
        <v>557</v>
      </c>
      <c r="B104" s="1084"/>
      <c r="C104" s="480"/>
      <c r="D104" s="481" t="e">
        <f>D103+D102+D100+#REF!+D98+D97+D93</f>
        <v>#REF!</v>
      </c>
      <c r="E104" s="426"/>
      <c r="F104" s="442"/>
      <c r="G104" s="442"/>
    </row>
    <row r="105" spans="1:7" s="5" customFormat="1" ht="27" customHeight="1" hidden="1">
      <c r="A105" s="985" t="s">
        <v>45</v>
      </c>
      <c r="B105" s="986"/>
      <c r="C105" s="986"/>
      <c r="D105" s="987"/>
      <c r="E105" s="451"/>
      <c r="F105" s="471"/>
      <c r="G105" s="471"/>
    </row>
    <row r="106" spans="1:7" s="19" customFormat="1" ht="18" customHeight="1" hidden="1">
      <c r="A106" s="1070" t="s">
        <v>14</v>
      </c>
      <c r="B106" s="227" t="s">
        <v>552</v>
      </c>
      <c r="C106" s="1071" t="s">
        <v>66</v>
      </c>
      <c r="D106" s="1071" t="s">
        <v>67</v>
      </c>
      <c r="E106" s="451"/>
      <c r="F106" s="482"/>
      <c r="G106" s="482"/>
    </row>
    <row r="107" spans="1:7" ht="18" customHeight="1" hidden="1">
      <c r="A107" s="1070"/>
      <c r="B107" s="1072" t="s">
        <v>553</v>
      </c>
      <c r="C107" s="1071"/>
      <c r="D107" s="1071"/>
      <c r="E107" s="426"/>
      <c r="F107" s="442"/>
      <c r="G107" s="442"/>
    </row>
    <row r="108" spans="1:7" ht="18" customHeight="1" hidden="1">
      <c r="A108" s="1070"/>
      <c r="B108" s="1072"/>
      <c r="C108" s="1071"/>
      <c r="D108" s="1071"/>
      <c r="E108" s="426"/>
      <c r="F108" s="442"/>
      <c r="G108" s="442"/>
    </row>
    <row r="109" spans="1:7" ht="18" customHeight="1" hidden="1">
      <c r="A109" s="1077" t="s">
        <v>69</v>
      </c>
      <c r="B109" s="1077"/>
      <c r="C109" s="431"/>
      <c r="D109" s="431"/>
      <c r="E109" s="426"/>
      <c r="F109" s="442"/>
      <c r="G109" s="442"/>
    </row>
    <row r="110" spans="1:5" s="483" customFormat="1" ht="18" customHeight="1" hidden="1">
      <c r="A110" s="46" t="s">
        <v>576</v>
      </c>
      <c r="B110" s="23" t="s">
        <v>577</v>
      </c>
      <c r="C110" s="434"/>
      <c r="D110" s="434" t="e">
        <f>#REF!+#REF!+#REF!</f>
        <v>#REF!</v>
      </c>
      <c r="E110" s="451"/>
    </row>
    <row r="111" spans="1:5" s="39" customFormat="1" ht="18" customHeight="1" hidden="1">
      <c r="A111" s="96" t="s">
        <v>578</v>
      </c>
      <c r="B111" s="463" t="s">
        <v>398</v>
      </c>
      <c r="C111" s="431"/>
      <c r="D111" s="431"/>
      <c r="E111" s="451"/>
    </row>
    <row r="112" spans="1:5" s="4" customFormat="1" ht="18" customHeight="1" hidden="1">
      <c r="A112" s="27" t="s">
        <v>579</v>
      </c>
      <c r="B112" s="23" t="s">
        <v>580</v>
      </c>
      <c r="C112" s="431"/>
      <c r="D112" s="431"/>
      <c r="E112" s="432"/>
    </row>
    <row r="113" spans="1:5" s="4" customFormat="1" ht="27" customHeight="1" hidden="1">
      <c r="A113" s="224" t="s">
        <v>581</v>
      </c>
      <c r="B113" s="463">
        <v>70</v>
      </c>
      <c r="C113" s="434">
        <v>6</v>
      </c>
      <c r="D113" s="434">
        <f>C113</f>
        <v>6</v>
      </c>
      <c r="E113" s="484"/>
    </row>
    <row r="114" spans="1:5" s="4" customFormat="1" ht="18" customHeight="1" hidden="1">
      <c r="A114" s="206" t="s">
        <v>22</v>
      </c>
      <c r="B114" s="164">
        <v>10</v>
      </c>
      <c r="C114" s="7"/>
      <c r="D114" s="7"/>
      <c r="E114" s="485"/>
    </row>
    <row r="115" spans="1:5" s="4" customFormat="1" ht="15.75" hidden="1">
      <c r="A115" s="46" t="s">
        <v>582</v>
      </c>
      <c r="B115" s="23">
        <v>115</v>
      </c>
      <c r="C115" s="434"/>
      <c r="D115" s="434"/>
      <c r="E115" s="485"/>
    </row>
    <row r="116" spans="1:5" ht="18" customHeight="1" hidden="1">
      <c r="A116" s="1085" t="s">
        <v>555</v>
      </c>
      <c r="B116" s="1085"/>
      <c r="C116" s="486">
        <f>SUM(C117:C124)</f>
        <v>39</v>
      </c>
      <c r="D116" s="486" t="e">
        <f>SUM(D117:D124)</f>
        <v>#REF!</v>
      </c>
      <c r="E116" s="485"/>
    </row>
    <row r="117" spans="1:5" s="4" customFormat="1" ht="35.25" customHeight="1" hidden="1">
      <c r="A117" s="49" t="s">
        <v>140</v>
      </c>
      <c r="B117" s="164">
        <v>100</v>
      </c>
      <c r="C117" s="7"/>
      <c r="D117" s="7"/>
      <c r="E117" s="485"/>
    </row>
    <row r="118" spans="1:5" s="4" customFormat="1" ht="18" customHeight="1" hidden="1">
      <c r="A118" s="15" t="s">
        <v>381</v>
      </c>
      <c r="B118" s="23">
        <v>100</v>
      </c>
      <c r="C118" s="434"/>
      <c r="D118" s="434" t="e">
        <f>#REF!*C118/1000</f>
        <v>#REF!</v>
      </c>
      <c r="E118" s="485"/>
    </row>
    <row r="119" spans="1:5" ht="18" customHeight="1" hidden="1">
      <c r="A119" s="46" t="s">
        <v>583</v>
      </c>
      <c r="B119" s="487" t="s">
        <v>556</v>
      </c>
      <c r="C119" s="450"/>
      <c r="D119" s="434"/>
      <c r="E119" s="485"/>
    </row>
    <row r="120" spans="1:5" s="19" customFormat="1" ht="25.5" hidden="1">
      <c r="A120" s="46" t="s">
        <v>110</v>
      </c>
      <c r="B120" s="23" t="s">
        <v>584</v>
      </c>
      <c r="C120" s="450"/>
      <c r="D120" s="434"/>
      <c r="E120" s="482"/>
    </row>
    <row r="121" spans="1:5" ht="18" customHeight="1" hidden="1">
      <c r="A121" s="97" t="s">
        <v>585</v>
      </c>
      <c r="B121" s="168">
        <v>200</v>
      </c>
      <c r="C121" s="450"/>
      <c r="D121" s="434"/>
      <c r="E121" s="426"/>
    </row>
    <row r="122" spans="1:5" ht="18" customHeight="1" hidden="1">
      <c r="A122" s="226" t="s">
        <v>19</v>
      </c>
      <c r="B122" s="439">
        <v>80</v>
      </c>
      <c r="C122" s="450"/>
      <c r="D122" s="434"/>
      <c r="E122" s="426"/>
    </row>
    <row r="123" spans="1:5" ht="18" customHeight="1" hidden="1">
      <c r="A123" s="225" t="s">
        <v>71</v>
      </c>
      <c r="B123" s="170">
        <v>80</v>
      </c>
      <c r="C123" s="450"/>
      <c r="D123" s="434"/>
      <c r="E123" s="426"/>
    </row>
    <row r="124" spans="1:5" ht="18" customHeight="1" hidden="1">
      <c r="A124" s="206" t="s">
        <v>22</v>
      </c>
      <c r="B124" s="164">
        <v>80</v>
      </c>
      <c r="C124" s="91">
        <v>39</v>
      </c>
      <c r="D124" s="434">
        <v>2.34</v>
      </c>
      <c r="E124" s="426"/>
    </row>
    <row r="125" spans="1:5" ht="27" customHeight="1" hidden="1">
      <c r="A125" s="1074" t="s">
        <v>557</v>
      </c>
      <c r="B125" s="1074"/>
      <c r="C125" s="453"/>
      <c r="D125" s="454" t="e">
        <f>D115+#REF!+D113+#REF!+#REF!</f>
        <v>#REF!</v>
      </c>
      <c r="E125" s="426"/>
    </row>
    <row r="126" spans="1:5" ht="27" customHeight="1" hidden="1">
      <c r="A126" s="991" t="s">
        <v>44</v>
      </c>
      <c r="B126" s="991"/>
      <c r="C126" s="991"/>
      <c r="D126" s="991"/>
      <c r="E126" s="426"/>
    </row>
    <row r="127" spans="1:5" ht="18" customHeight="1" hidden="1">
      <c r="A127" s="1070" t="s">
        <v>14</v>
      </c>
      <c r="B127" s="227" t="s">
        <v>552</v>
      </c>
      <c r="C127" s="1071" t="s">
        <v>66</v>
      </c>
      <c r="D127" s="1071" t="s">
        <v>67</v>
      </c>
      <c r="E127" s="461"/>
    </row>
    <row r="128" spans="1:5" ht="18" customHeight="1" hidden="1">
      <c r="A128" s="1070"/>
      <c r="B128" s="1072" t="s">
        <v>553</v>
      </c>
      <c r="C128" s="1071"/>
      <c r="D128" s="1071"/>
      <c r="E128" s="441"/>
    </row>
    <row r="129" spans="1:5" ht="18" customHeight="1" hidden="1">
      <c r="A129" s="1070"/>
      <c r="B129" s="1072"/>
      <c r="C129" s="1071"/>
      <c r="D129" s="1071"/>
      <c r="E129" s="426"/>
    </row>
    <row r="130" spans="1:5" s="19" customFormat="1" ht="18" customHeight="1" hidden="1">
      <c r="A130" s="1077" t="s">
        <v>69</v>
      </c>
      <c r="B130" s="1077"/>
      <c r="C130" s="431"/>
      <c r="D130" s="431"/>
      <c r="E130" s="488"/>
    </row>
    <row r="131" spans="1:5" s="19" customFormat="1" ht="18" customHeight="1" hidden="1">
      <c r="A131" s="27" t="s">
        <v>156</v>
      </c>
      <c r="B131" s="457" t="s">
        <v>558</v>
      </c>
      <c r="C131" s="431"/>
      <c r="D131" s="431"/>
      <c r="E131" s="489"/>
    </row>
    <row r="132" spans="1:5" s="4" customFormat="1" ht="27" customHeight="1" hidden="1">
      <c r="A132" s="490" t="s">
        <v>586</v>
      </c>
      <c r="B132" s="491" t="s">
        <v>398</v>
      </c>
      <c r="C132" s="492"/>
      <c r="D132" s="492"/>
      <c r="E132" s="449"/>
    </row>
    <row r="133" spans="1:5" ht="18.75" customHeight="1" hidden="1">
      <c r="A133" s="27" t="s">
        <v>154</v>
      </c>
      <c r="B133" s="23">
        <v>200</v>
      </c>
      <c r="C133" s="431"/>
      <c r="D133" s="431"/>
      <c r="E133" s="426"/>
    </row>
    <row r="134" spans="1:5" ht="18.75" customHeight="1" hidden="1">
      <c r="A134" s="206" t="s">
        <v>22</v>
      </c>
      <c r="B134" s="164">
        <v>30</v>
      </c>
      <c r="C134" s="431"/>
      <c r="D134" s="431"/>
      <c r="E134" s="427"/>
    </row>
    <row r="135" spans="1:5" ht="18.75" customHeight="1" hidden="1">
      <c r="A135" s="226" t="s">
        <v>19</v>
      </c>
      <c r="B135" s="164">
        <v>40</v>
      </c>
      <c r="C135" s="431">
        <v>0</v>
      </c>
      <c r="D135" s="431">
        <v>0</v>
      </c>
      <c r="E135" s="432"/>
    </row>
    <row r="136" spans="1:5" ht="18.75" customHeight="1" hidden="1">
      <c r="A136" s="225" t="s">
        <v>71</v>
      </c>
      <c r="B136" s="170">
        <v>40</v>
      </c>
      <c r="C136" s="431"/>
      <c r="D136" s="431"/>
      <c r="E136" s="432"/>
    </row>
    <row r="137" spans="1:5" ht="18.75" customHeight="1" hidden="1">
      <c r="A137" s="1069" t="s">
        <v>555</v>
      </c>
      <c r="B137" s="1069"/>
      <c r="C137" s="493"/>
      <c r="D137" s="493"/>
      <c r="E137" s="432"/>
    </row>
    <row r="138" spans="1:5" ht="18.75" customHeight="1" hidden="1">
      <c r="A138" s="224" t="s">
        <v>587</v>
      </c>
      <c r="B138" s="26">
        <v>100</v>
      </c>
      <c r="C138" s="431"/>
      <c r="D138" s="431" t="e">
        <f>#REF!</f>
        <v>#REF!</v>
      </c>
      <c r="E138" s="461"/>
    </row>
    <row r="139" spans="1:5" ht="18.75" customHeight="1" hidden="1">
      <c r="A139" s="15" t="s">
        <v>588</v>
      </c>
      <c r="B139" s="494" t="s">
        <v>436</v>
      </c>
      <c r="C139" s="495"/>
      <c r="D139" s="440"/>
      <c r="E139" s="432"/>
    </row>
    <row r="140" spans="1:5" ht="18.75" customHeight="1" hidden="1">
      <c r="A140" s="29" t="s">
        <v>219</v>
      </c>
      <c r="B140" s="26">
        <v>220</v>
      </c>
      <c r="C140" s="434"/>
      <c r="D140" s="434" t="e">
        <f>SUM(#REF!)</f>
        <v>#REF!</v>
      </c>
      <c r="E140" s="448"/>
    </row>
    <row r="141" spans="1:5" s="4" customFormat="1" ht="18" customHeight="1" hidden="1">
      <c r="A141" s="226" t="s">
        <v>589</v>
      </c>
      <c r="B141" s="439">
        <v>200</v>
      </c>
      <c r="C141" s="434"/>
      <c r="D141" s="434" t="e">
        <f>SUM(#REF!)</f>
        <v>#REF!</v>
      </c>
      <c r="E141" s="437"/>
    </row>
    <row r="142" spans="1:5" s="4" customFormat="1" ht="18" customHeight="1" hidden="1">
      <c r="A142" s="226" t="s">
        <v>19</v>
      </c>
      <c r="B142" s="439">
        <v>80</v>
      </c>
      <c r="C142" s="91">
        <v>40.3</v>
      </c>
      <c r="D142" s="434" t="e">
        <f>#REF!*C142/1000</f>
        <v>#REF!</v>
      </c>
      <c r="E142" s="437"/>
    </row>
    <row r="143" spans="1:5" s="39" customFormat="1" ht="18" customHeight="1" hidden="1">
      <c r="A143" s="225" t="s">
        <v>71</v>
      </c>
      <c r="B143" s="23">
        <v>80</v>
      </c>
      <c r="C143" s="440"/>
      <c r="D143" s="440"/>
      <c r="E143" s="496"/>
    </row>
    <row r="144" spans="1:5" s="39" customFormat="1" ht="18" customHeight="1" hidden="1">
      <c r="A144" s="206" t="s">
        <v>22</v>
      </c>
      <c r="B144" s="164">
        <v>50</v>
      </c>
      <c r="C144" s="91">
        <v>32.5</v>
      </c>
      <c r="D144" s="434" t="e">
        <f>#REF!*C144/1000</f>
        <v>#REF!</v>
      </c>
      <c r="E144" s="496"/>
    </row>
    <row r="145" spans="1:5" s="4" customFormat="1" ht="18" customHeight="1" hidden="1">
      <c r="A145" s="46" t="s">
        <v>121</v>
      </c>
      <c r="B145" s="168">
        <v>180</v>
      </c>
      <c r="C145" s="91">
        <v>58.5</v>
      </c>
      <c r="D145" s="434">
        <f>C145*B145/1000</f>
        <v>10.53</v>
      </c>
      <c r="E145" s="461"/>
    </row>
    <row r="146" spans="1:5" s="4" customFormat="1" ht="27" customHeight="1" hidden="1">
      <c r="A146" s="1074" t="s">
        <v>557</v>
      </c>
      <c r="B146" s="1074"/>
      <c r="C146" s="453"/>
      <c r="D146" s="454" t="e">
        <f>D145+D144+D142+D141+D140+D138</f>
        <v>#REF!</v>
      </c>
      <c r="E146" s="426"/>
    </row>
    <row r="147" spans="1:5" s="4" customFormat="1" ht="27" customHeight="1" hidden="1">
      <c r="A147" s="991" t="s">
        <v>46</v>
      </c>
      <c r="B147" s="991"/>
      <c r="C147" s="991"/>
      <c r="D147" s="991"/>
      <c r="E147" s="441"/>
    </row>
    <row r="148" spans="1:5" s="4" customFormat="1" ht="18.75" customHeight="1" hidden="1">
      <c r="A148" s="1070" t="s">
        <v>14</v>
      </c>
      <c r="B148" s="227" t="s">
        <v>552</v>
      </c>
      <c r="C148" s="1071" t="s">
        <v>66</v>
      </c>
      <c r="D148" s="1071" t="s">
        <v>67</v>
      </c>
      <c r="E148" s="497"/>
    </row>
    <row r="149" spans="1:5" s="4" customFormat="1" ht="18.75" customHeight="1" hidden="1">
      <c r="A149" s="1070"/>
      <c r="B149" s="1072" t="s">
        <v>553</v>
      </c>
      <c r="C149" s="1071"/>
      <c r="D149" s="1071"/>
      <c r="E149" s="498"/>
    </row>
    <row r="150" spans="1:5" s="4" customFormat="1" ht="18.75" customHeight="1" hidden="1">
      <c r="A150" s="1070"/>
      <c r="B150" s="1072"/>
      <c r="C150" s="1071"/>
      <c r="D150" s="1071"/>
      <c r="E150" s="461"/>
    </row>
    <row r="151" spans="1:5" s="4" customFormat="1" ht="18.75" customHeight="1" hidden="1">
      <c r="A151" s="1077" t="s">
        <v>69</v>
      </c>
      <c r="B151" s="1077"/>
      <c r="C151" s="499"/>
      <c r="D151" s="431"/>
      <c r="E151" s="426"/>
    </row>
    <row r="152" spans="1:5" s="4" customFormat="1" ht="18.75" customHeight="1" hidden="1">
      <c r="A152" s="433" t="s">
        <v>162</v>
      </c>
      <c r="B152" s="164" t="s">
        <v>554</v>
      </c>
      <c r="C152" s="57"/>
      <c r="D152" s="57"/>
      <c r="E152" s="474"/>
    </row>
    <row r="153" spans="1:5" s="40" customFormat="1" ht="18.75" customHeight="1" hidden="1">
      <c r="A153" s="27" t="s">
        <v>590</v>
      </c>
      <c r="B153" s="23">
        <v>250</v>
      </c>
      <c r="C153" s="431"/>
      <c r="D153" s="431"/>
      <c r="E153" s="432"/>
    </row>
    <row r="154" spans="1:5" ht="18" customHeight="1" hidden="1">
      <c r="A154" s="27" t="s">
        <v>198</v>
      </c>
      <c r="B154" s="23">
        <v>200</v>
      </c>
      <c r="C154" s="431"/>
      <c r="D154" s="431"/>
      <c r="E154" s="4"/>
    </row>
    <row r="155" spans="1:4" ht="18" customHeight="1" hidden="1">
      <c r="A155" s="206" t="s">
        <v>22</v>
      </c>
      <c r="B155" s="164">
        <v>20</v>
      </c>
      <c r="C155" s="431">
        <v>0</v>
      </c>
      <c r="D155" s="431">
        <v>0</v>
      </c>
    </row>
    <row r="156" spans="1:4" ht="18" customHeight="1" hidden="1">
      <c r="A156" s="226" t="s">
        <v>19</v>
      </c>
      <c r="B156" s="164">
        <v>50</v>
      </c>
      <c r="C156" s="431"/>
      <c r="D156" s="431"/>
    </row>
    <row r="157" spans="1:4" ht="18" customHeight="1" hidden="1">
      <c r="A157" s="225" t="s">
        <v>71</v>
      </c>
      <c r="B157" s="170">
        <v>50</v>
      </c>
      <c r="C157" s="431"/>
      <c r="D157" s="431"/>
    </row>
    <row r="158" spans="1:4" ht="18" customHeight="1" hidden="1">
      <c r="A158" s="46" t="s">
        <v>121</v>
      </c>
      <c r="B158" s="165">
        <v>200</v>
      </c>
      <c r="C158" s="431"/>
      <c r="D158" s="431"/>
    </row>
    <row r="159" spans="1:4" ht="18" customHeight="1" hidden="1">
      <c r="A159" s="1076" t="s">
        <v>555</v>
      </c>
      <c r="B159" s="1076"/>
      <c r="C159" s="493"/>
      <c r="D159" s="493"/>
    </row>
    <row r="160" spans="1:4" ht="27" customHeight="1" hidden="1">
      <c r="A160" s="34" t="s">
        <v>378</v>
      </c>
      <c r="B160" s="23">
        <v>100</v>
      </c>
      <c r="C160" s="434"/>
      <c r="D160" s="434" t="e">
        <f>SUM(#REF!)</f>
        <v>#REF!</v>
      </c>
    </row>
    <row r="161" spans="1:4" ht="18" customHeight="1" hidden="1">
      <c r="A161" s="1073" t="s">
        <v>63</v>
      </c>
      <c r="B161" s="1073"/>
      <c r="C161" s="1073"/>
      <c r="D161" s="1073"/>
    </row>
    <row r="162" spans="1:5" ht="18" customHeight="1" hidden="1">
      <c r="A162" s="27" t="s">
        <v>591</v>
      </c>
      <c r="B162" s="23">
        <v>100</v>
      </c>
      <c r="C162" s="500"/>
      <c r="D162" s="434" t="e">
        <f>SUM(#REF!)</f>
        <v>#REF!</v>
      </c>
      <c r="E162" s="426"/>
    </row>
    <row r="163" spans="1:5" s="19" customFormat="1" ht="27" customHeight="1" hidden="1">
      <c r="A163" s="15" t="s">
        <v>592</v>
      </c>
      <c r="B163" s="164" t="s">
        <v>556</v>
      </c>
      <c r="C163" s="468"/>
      <c r="D163" s="440"/>
      <c r="E163" s="438"/>
    </row>
    <row r="164" spans="1:5" ht="18" customHeight="1" hidden="1">
      <c r="A164" s="46" t="s">
        <v>593</v>
      </c>
      <c r="B164" s="23" t="s">
        <v>594</v>
      </c>
      <c r="C164" s="434"/>
      <c r="D164" s="434" t="e">
        <f>SUM(#REF!)</f>
        <v>#REF!</v>
      </c>
      <c r="E164" s="442"/>
    </row>
    <row r="165" spans="1:5" s="19" customFormat="1" ht="27" customHeight="1" hidden="1">
      <c r="A165" s="90" t="s">
        <v>223</v>
      </c>
      <c r="B165" s="439">
        <v>200</v>
      </c>
      <c r="C165" s="434"/>
      <c r="D165" s="434" t="e">
        <f>SUM(#REF!)</f>
        <v>#REF!</v>
      </c>
      <c r="E165" s="482"/>
    </row>
    <row r="166" spans="1:5" ht="21" customHeight="1" hidden="1">
      <c r="A166" s="49" t="s">
        <v>595</v>
      </c>
      <c r="B166" s="443"/>
      <c r="C166" s="468">
        <v>81.67</v>
      </c>
      <c r="D166" s="434" t="e">
        <f>#REF!*C166/1000</f>
        <v>#REF!</v>
      </c>
      <c r="E166" s="442"/>
    </row>
    <row r="167" spans="1:5" ht="21" customHeight="1" hidden="1">
      <c r="A167" s="206" t="s">
        <v>101</v>
      </c>
      <c r="B167" s="443"/>
      <c r="C167" s="445"/>
      <c r="D167" s="445"/>
      <c r="E167" s="462"/>
    </row>
    <row r="168" spans="1:5" ht="12.75" hidden="1">
      <c r="A168" s="34" t="s">
        <v>139</v>
      </c>
      <c r="B168" s="463">
        <v>200</v>
      </c>
      <c r="C168" s="464"/>
      <c r="D168" s="440"/>
      <c r="E168" s="426"/>
    </row>
    <row r="169" spans="1:5" ht="18" customHeight="1" hidden="1">
      <c r="A169" s="226" t="s">
        <v>19</v>
      </c>
      <c r="B169" s="164">
        <v>50</v>
      </c>
      <c r="C169" s="91">
        <v>40.3</v>
      </c>
      <c r="D169" s="434" t="e">
        <f>#REF!*C169/1000</f>
        <v>#REF!</v>
      </c>
      <c r="E169" s="426"/>
    </row>
    <row r="170" spans="1:5" ht="18" customHeight="1" hidden="1">
      <c r="A170" s="225" t="s">
        <v>71</v>
      </c>
      <c r="B170" s="463">
        <v>50</v>
      </c>
      <c r="C170" s="14"/>
      <c r="D170" s="14"/>
      <c r="E170" s="426"/>
    </row>
    <row r="171" spans="1:5" ht="18" customHeight="1" hidden="1">
      <c r="A171" s="206" t="s">
        <v>22</v>
      </c>
      <c r="B171" s="164">
        <v>40</v>
      </c>
      <c r="C171" s="91">
        <v>26</v>
      </c>
      <c r="D171" s="434">
        <v>1.04</v>
      </c>
      <c r="E171" s="426"/>
    </row>
    <row r="172" spans="1:5" ht="25.5" hidden="1">
      <c r="A172" s="46" t="s">
        <v>388</v>
      </c>
      <c r="B172" s="23">
        <v>200</v>
      </c>
      <c r="C172" s="450">
        <v>9.62</v>
      </c>
      <c r="D172" s="434">
        <f>C172</f>
        <v>9.62</v>
      </c>
      <c r="E172" s="426"/>
    </row>
    <row r="173" spans="1:5" ht="27" customHeight="1" hidden="1">
      <c r="A173" s="1074" t="s">
        <v>557</v>
      </c>
      <c r="B173" s="1074"/>
      <c r="C173" s="453"/>
      <c r="D173" s="454" t="e">
        <f>D172+D171+D169+#REF!+D166+D165+D164+D160</f>
        <v>#REF!</v>
      </c>
      <c r="E173" s="426"/>
    </row>
    <row r="174" spans="1:5" ht="27" customHeight="1" hidden="1">
      <c r="A174" s="501"/>
      <c r="B174" s="501"/>
      <c r="C174" s="502"/>
      <c r="D174" s="454"/>
      <c r="E174" s="426"/>
    </row>
    <row r="175" spans="1:5" ht="27" customHeight="1" hidden="1">
      <c r="A175" s="501"/>
      <c r="B175" s="501"/>
      <c r="C175" s="502"/>
      <c r="D175" s="454"/>
      <c r="E175" s="426"/>
    </row>
    <row r="176" spans="1:5" ht="27" customHeight="1" hidden="1">
      <c r="A176" s="501"/>
      <c r="B176" s="501"/>
      <c r="C176" s="503"/>
      <c r="D176" s="481"/>
      <c r="E176" s="426"/>
    </row>
    <row r="177" spans="1:5" ht="27" customHeight="1" hidden="1">
      <c r="A177" s="991" t="s">
        <v>47</v>
      </c>
      <c r="B177" s="991"/>
      <c r="C177" s="991"/>
      <c r="D177" s="991"/>
      <c r="E177" s="426"/>
    </row>
    <row r="178" spans="1:5" s="19" customFormat="1" ht="18" customHeight="1" hidden="1">
      <c r="A178" s="1070" t="s">
        <v>14</v>
      </c>
      <c r="B178" s="227" t="s">
        <v>552</v>
      </c>
      <c r="C178" s="1071" t="s">
        <v>66</v>
      </c>
      <c r="D178" s="1071" t="s">
        <v>67</v>
      </c>
      <c r="E178" s="451"/>
    </row>
    <row r="179" spans="1:5" s="19" customFormat="1" ht="18" customHeight="1" hidden="1">
      <c r="A179" s="1070"/>
      <c r="B179" s="1072" t="s">
        <v>553</v>
      </c>
      <c r="C179" s="1071"/>
      <c r="D179" s="1071"/>
      <c r="E179" s="451"/>
    </row>
    <row r="180" spans="1:5" ht="18" customHeight="1" hidden="1">
      <c r="A180" s="1070"/>
      <c r="B180" s="1072"/>
      <c r="C180" s="1071"/>
      <c r="D180" s="1071"/>
      <c r="E180" s="426"/>
    </row>
    <row r="181" spans="1:5" s="4" customFormat="1" ht="18" customHeight="1" hidden="1">
      <c r="A181" s="1069" t="s">
        <v>69</v>
      </c>
      <c r="B181" s="1069"/>
      <c r="C181" s="504"/>
      <c r="D181" s="504"/>
      <c r="E181" s="461"/>
    </row>
    <row r="182" spans="1:5" s="4" customFormat="1" ht="18" customHeight="1" hidden="1">
      <c r="A182" s="46" t="s">
        <v>576</v>
      </c>
      <c r="B182" s="23" t="s">
        <v>577</v>
      </c>
      <c r="C182" s="434"/>
      <c r="D182" s="434" t="e">
        <f>#REF!+#REF!+#REF!</f>
        <v>#REF!</v>
      </c>
      <c r="E182" s="437"/>
    </row>
    <row r="183" spans="1:5" s="4" customFormat="1" ht="33" customHeight="1" hidden="1">
      <c r="A183" s="46" t="s">
        <v>596</v>
      </c>
      <c r="B183" s="23">
        <v>200</v>
      </c>
      <c r="C183" s="434"/>
      <c r="D183" s="434" t="e">
        <f>SUM(#REF!)</f>
        <v>#REF!</v>
      </c>
      <c r="E183" s="432"/>
    </row>
    <row r="184" spans="1:5" s="4" customFormat="1" ht="18" customHeight="1" hidden="1">
      <c r="A184" s="27" t="s">
        <v>308</v>
      </c>
      <c r="B184" s="23">
        <v>200</v>
      </c>
      <c r="C184" s="431"/>
      <c r="D184" s="431"/>
      <c r="E184" s="432"/>
    </row>
    <row r="185" spans="1:5" ht="18" customHeight="1" hidden="1">
      <c r="A185" s="226" t="s">
        <v>19</v>
      </c>
      <c r="B185" s="439">
        <v>30</v>
      </c>
      <c r="C185" s="440"/>
      <c r="D185" s="440"/>
      <c r="E185" s="432"/>
    </row>
    <row r="186" spans="1:5" s="4" customFormat="1" ht="18" customHeight="1" hidden="1">
      <c r="A186" s="225" t="s">
        <v>71</v>
      </c>
      <c r="B186" s="463">
        <v>30</v>
      </c>
      <c r="C186" s="14"/>
      <c r="D186" s="14"/>
      <c r="E186" s="432"/>
    </row>
    <row r="187" spans="1:5" ht="18" customHeight="1" hidden="1">
      <c r="A187" s="206" t="s">
        <v>22</v>
      </c>
      <c r="B187" s="164">
        <v>20</v>
      </c>
      <c r="C187" s="440"/>
      <c r="D187" s="440"/>
      <c r="E187" s="432"/>
    </row>
    <row r="188" spans="1:5" ht="18" customHeight="1" hidden="1">
      <c r="A188" s="1069" t="s">
        <v>555</v>
      </c>
      <c r="B188" s="1069"/>
      <c r="C188" s="505"/>
      <c r="D188" s="505"/>
      <c r="E188" s="432"/>
    </row>
    <row r="189" spans="1:5" ht="18" customHeight="1" hidden="1">
      <c r="A189" s="89" t="s">
        <v>597</v>
      </c>
      <c r="B189" s="506">
        <v>100</v>
      </c>
      <c r="C189" s="434"/>
      <c r="D189" s="434"/>
      <c r="E189" s="432"/>
    </row>
    <row r="190" spans="1:5" ht="18" customHeight="1" hidden="1">
      <c r="A190" s="1075" t="s">
        <v>63</v>
      </c>
      <c r="B190" s="1075"/>
      <c r="C190" s="1075"/>
      <c r="D190" s="1075"/>
      <c r="E190" s="442"/>
    </row>
    <row r="191" spans="1:5" ht="18" customHeight="1" hidden="1">
      <c r="A191" s="89" t="s">
        <v>598</v>
      </c>
      <c r="B191" s="506">
        <v>80</v>
      </c>
      <c r="C191" s="434"/>
      <c r="D191" s="434"/>
      <c r="E191" s="442"/>
    </row>
    <row r="192" spans="1:5" ht="27" customHeight="1" hidden="1">
      <c r="A192" s="46" t="s">
        <v>599</v>
      </c>
      <c r="B192" s="23" t="s">
        <v>556</v>
      </c>
      <c r="C192" s="434"/>
      <c r="D192" s="434"/>
      <c r="E192" s="449"/>
    </row>
    <row r="193" spans="1:5" ht="18" customHeight="1" hidden="1">
      <c r="A193" s="27" t="s">
        <v>600</v>
      </c>
      <c r="B193" s="23" t="s">
        <v>601</v>
      </c>
      <c r="C193" s="434"/>
      <c r="D193" s="434"/>
      <c r="E193" s="426"/>
    </row>
    <row r="194" spans="1:5" ht="25.5" hidden="1">
      <c r="A194" s="46" t="s">
        <v>380</v>
      </c>
      <c r="B194" s="23">
        <v>180</v>
      </c>
      <c r="C194" s="434"/>
      <c r="D194" s="434"/>
      <c r="E194" s="426"/>
    </row>
    <row r="195" spans="1:5" s="19" customFormat="1" ht="27" customHeight="1" hidden="1">
      <c r="A195" s="15" t="s">
        <v>602</v>
      </c>
      <c r="B195" s="443"/>
      <c r="C195" s="434"/>
      <c r="D195" s="434"/>
      <c r="E195" s="451"/>
    </row>
    <row r="196" spans="1:5" s="19" customFormat="1" ht="18" customHeight="1" hidden="1">
      <c r="A196" s="206" t="s">
        <v>101</v>
      </c>
      <c r="B196" s="443"/>
      <c r="C196" s="434"/>
      <c r="D196" s="434"/>
      <c r="E196" s="451"/>
    </row>
    <row r="197" spans="1:5" s="19" customFormat="1" ht="12.75" hidden="1">
      <c r="A197" s="34" t="s">
        <v>139</v>
      </c>
      <c r="B197" s="463">
        <v>200</v>
      </c>
      <c r="C197" s="434"/>
      <c r="D197" s="434"/>
      <c r="E197" s="451"/>
    </row>
    <row r="198" spans="1:5" s="19" customFormat="1" ht="18" customHeight="1" hidden="1">
      <c r="A198" s="226" t="s">
        <v>19</v>
      </c>
      <c r="B198" s="439">
        <v>80</v>
      </c>
      <c r="C198" s="434"/>
      <c r="D198" s="434"/>
      <c r="E198" s="451"/>
    </row>
    <row r="199" spans="1:5" ht="18" customHeight="1" hidden="1">
      <c r="A199" s="225" t="s">
        <v>71</v>
      </c>
      <c r="B199" s="170">
        <v>80</v>
      </c>
      <c r="C199" s="434"/>
      <c r="D199" s="434"/>
      <c r="E199" s="426"/>
    </row>
    <row r="200" spans="1:5" ht="18" customHeight="1" hidden="1">
      <c r="A200" s="206" t="s">
        <v>22</v>
      </c>
      <c r="B200" s="164">
        <v>50</v>
      </c>
      <c r="C200" s="434"/>
      <c r="D200" s="434"/>
      <c r="E200" s="426"/>
    </row>
    <row r="201" spans="1:5" ht="27" customHeight="1" hidden="1">
      <c r="A201" s="1074" t="s">
        <v>557</v>
      </c>
      <c r="B201" s="1074"/>
      <c r="C201" s="453"/>
      <c r="D201" s="454" t="e">
        <f>#REF!+D183+D182</f>
        <v>#REF!</v>
      </c>
      <c r="E201" s="426"/>
    </row>
    <row r="202" spans="1:5" ht="27" customHeight="1" hidden="1">
      <c r="A202" s="991" t="s">
        <v>49</v>
      </c>
      <c r="B202" s="991"/>
      <c r="C202" s="991"/>
      <c r="D202" s="991"/>
      <c r="E202" s="441"/>
    </row>
    <row r="203" spans="1:5" ht="18" customHeight="1" hidden="1">
      <c r="A203" s="1070" t="s">
        <v>14</v>
      </c>
      <c r="B203" s="227" t="s">
        <v>552</v>
      </c>
      <c r="C203" s="1071" t="s">
        <v>66</v>
      </c>
      <c r="D203" s="1071" t="s">
        <v>67</v>
      </c>
      <c r="E203" s="441"/>
    </row>
    <row r="204" spans="1:5" ht="18" customHeight="1" hidden="1">
      <c r="A204" s="1070"/>
      <c r="B204" s="1072" t="s">
        <v>553</v>
      </c>
      <c r="C204" s="1071"/>
      <c r="D204" s="1071"/>
      <c r="E204" s="441"/>
    </row>
    <row r="205" spans="1:5" ht="18" customHeight="1" hidden="1">
      <c r="A205" s="1070"/>
      <c r="B205" s="1072"/>
      <c r="C205" s="1071"/>
      <c r="D205" s="1071"/>
      <c r="E205" s="426"/>
    </row>
    <row r="206" spans="1:5" ht="18" customHeight="1" hidden="1">
      <c r="A206" s="1069" t="s">
        <v>69</v>
      </c>
      <c r="B206" s="1069"/>
      <c r="C206" s="504"/>
      <c r="D206" s="504"/>
      <c r="E206" s="441"/>
    </row>
    <row r="207" spans="1:5" ht="27" customHeight="1" hidden="1">
      <c r="A207" s="46" t="s">
        <v>133</v>
      </c>
      <c r="B207" s="23">
        <v>10</v>
      </c>
      <c r="C207" s="431"/>
      <c r="D207" s="431"/>
      <c r="E207" s="441"/>
    </row>
    <row r="208" spans="1:5" ht="18" customHeight="1" hidden="1">
      <c r="A208" s="206" t="s">
        <v>132</v>
      </c>
      <c r="B208" s="164">
        <v>15</v>
      </c>
      <c r="C208" s="57"/>
      <c r="D208" s="57"/>
      <c r="E208" s="507"/>
    </row>
    <row r="209" spans="1:5" ht="18" customHeight="1" hidden="1">
      <c r="A209" s="206" t="s">
        <v>22</v>
      </c>
      <c r="B209" s="164">
        <v>20</v>
      </c>
      <c r="C209" s="431"/>
      <c r="D209" s="431"/>
      <c r="E209" s="427"/>
    </row>
    <row r="210" spans="1:5" ht="18" customHeight="1" hidden="1">
      <c r="A210" s="46" t="s">
        <v>603</v>
      </c>
      <c r="B210" s="23" t="s">
        <v>398</v>
      </c>
      <c r="C210" s="431"/>
      <c r="D210" s="431"/>
      <c r="E210" s="432"/>
    </row>
    <row r="211" spans="1:5" ht="12.75" hidden="1">
      <c r="A211" s="46" t="s">
        <v>604</v>
      </c>
      <c r="B211" s="23">
        <v>38</v>
      </c>
      <c r="C211" s="431"/>
      <c r="D211" s="431"/>
      <c r="E211" s="432"/>
    </row>
    <row r="212" spans="1:5" ht="12.75" hidden="1">
      <c r="A212" s="27" t="s">
        <v>605</v>
      </c>
      <c r="B212" s="23">
        <v>200</v>
      </c>
      <c r="C212" s="431"/>
      <c r="D212" s="431"/>
      <c r="E212" s="432"/>
    </row>
    <row r="213" spans="1:5" ht="18.75" customHeight="1" hidden="1">
      <c r="A213" s="226" t="s">
        <v>19</v>
      </c>
      <c r="B213" s="439">
        <v>50</v>
      </c>
      <c r="C213" s="431"/>
      <c r="D213" s="431"/>
      <c r="E213" s="426"/>
    </row>
    <row r="214" spans="1:5" ht="18.75" customHeight="1" hidden="1">
      <c r="A214" s="225" t="s">
        <v>71</v>
      </c>
      <c r="B214" s="170">
        <v>50</v>
      </c>
      <c r="C214" s="431"/>
      <c r="D214" s="431"/>
      <c r="E214" s="426"/>
    </row>
    <row r="215" spans="1:5" ht="18.75" customHeight="1" hidden="1">
      <c r="A215" s="1069" t="s">
        <v>555</v>
      </c>
      <c r="B215" s="1069"/>
      <c r="C215" s="508"/>
      <c r="D215" s="505"/>
      <c r="E215" s="461"/>
    </row>
    <row r="216" spans="1:5" ht="25.5" hidden="1">
      <c r="A216" s="34" t="s">
        <v>606</v>
      </c>
      <c r="B216" s="23">
        <v>100</v>
      </c>
      <c r="C216" s="91"/>
      <c r="D216" s="434"/>
      <c r="E216" s="426"/>
    </row>
    <row r="217" spans="1:6" ht="12.75" hidden="1">
      <c r="A217" s="225" t="s">
        <v>607</v>
      </c>
      <c r="B217" s="23" t="s">
        <v>562</v>
      </c>
      <c r="C217" s="91"/>
      <c r="D217" s="434"/>
      <c r="E217" s="426"/>
      <c r="F217" s="426"/>
    </row>
    <row r="218" spans="1:6" ht="18" customHeight="1" hidden="1">
      <c r="A218" s="224" t="s">
        <v>233</v>
      </c>
      <c r="B218" s="168">
        <v>120</v>
      </c>
      <c r="C218" s="434"/>
      <c r="D218" s="434" t="e">
        <f>SUM(#REF!)</f>
        <v>#REF!</v>
      </c>
      <c r="E218" s="509"/>
      <c r="F218" s="426"/>
    </row>
    <row r="219" spans="1:6" s="19" customFormat="1" ht="18" customHeight="1" hidden="1">
      <c r="A219" s="27" t="s">
        <v>608</v>
      </c>
      <c r="B219" s="23">
        <v>180</v>
      </c>
      <c r="C219" s="434"/>
      <c r="D219" s="434" t="e">
        <f>SUM(#REF!)</f>
        <v>#REF!</v>
      </c>
      <c r="E219" s="451"/>
      <c r="F219" s="451"/>
    </row>
    <row r="220" spans="1:4" ht="18" customHeight="1" hidden="1">
      <c r="A220" s="1073" t="s">
        <v>63</v>
      </c>
      <c r="B220" s="1073"/>
      <c r="C220" s="1073"/>
      <c r="D220" s="1073"/>
    </row>
    <row r="221" spans="1:4" ht="18" customHeight="1" hidden="1">
      <c r="A221" s="27" t="s">
        <v>609</v>
      </c>
      <c r="B221" s="23">
        <v>180</v>
      </c>
      <c r="C221" s="434"/>
      <c r="D221" s="434" t="e">
        <f>SUM(#REF!)</f>
        <v>#REF!</v>
      </c>
    </row>
    <row r="222" spans="1:4" ht="18" customHeight="1" hidden="1">
      <c r="A222" s="97" t="s">
        <v>585</v>
      </c>
      <c r="B222" s="168">
        <v>200</v>
      </c>
      <c r="C222" s="450"/>
      <c r="D222" s="434"/>
    </row>
    <row r="223" spans="1:4" ht="18" customHeight="1" hidden="1">
      <c r="A223" s="226" t="s">
        <v>19</v>
      </c>
      <c r="B223" s="439">
        <v>50</v>
      </c>
      <c r="C223" s="91">
        <v>40.3</v>
      </c>
      <c r="D223" s="434" t="e">
        <f>#REF!*C223/1000</f>
        <v>#REF!</v>
      </c>
    </row>
    <row r="224" spans="1:4" ht="18" customHeight="1" hidden="1">
      <c r="A224" s="225" t="s">
        <v>71</v>
      </c>
      <c r="B224" s="463">
        <v>50</v>
      </c>
      <c r="C224" s="440"/>
      <c r="D224" s="440"/>
    </row>
    <row r="225" spans="1:4" ht="18" customHeight="1" hidden="1">
      <c r="A225" s="206" t="s">
        <v>22</v>
      </c>
      <c r="B225" s="164">
        <v>40</v>
      </c>
      <c r="C225" s="91">
        <v>32.5</v>
      </c>
      <c r="D225" s="434" t="e">
        <f>#REF!*C225/1000</f>
        <v>#REF!</v>
      </c>
    </row>
    <row r="226" spans="1:4" ht="25.5" hidden="1">
      <c r="A226" s="46" t="s">
        <v>388</v>
      </c>
      <c r="B226" s="23">
        <v>200</v>
      </c>
      <c r="C226" s="450">
        <v>9.62</v>
      </c>
      <c r="D226" s="434">
        <f>C226</f>
        <v>9.62</v>
      </c>
    </row>
    <row r="227" spans="1:4" ht="27" customHeight="1" hidden="1">
      <c r="A227" s="1074" t="s">
        <v>557</v>
      </c>
      <c r="B227" s="1074"/>
      <c r="C227" s="510"/>
      <c r="D227" s="511" t="e">
        <f>D226+D225+D223+#REF!+D222+D219+#REF!+#REF!</f>
        <v>#REF!</v>
      </c>
    </row>
    <row r="228" spans="1:4" ht="27" customHeight="1" hidden="1">
      <c r="A228" s="501"/>
      <c r="B228" s="501"/>
      <c r="C228" s="512"/>
      <c r="D228" s="511"/>
    </row>
    <row r="229" spans="1:4" ht="27" customHeight="1" hidden="1">
      <c r="A229" s="501"/>
      <c r="B229" s="501"/>
      <c r="C229" s="512"/>
      <c r="D229" s="511"/>
    </row>
    <row r="230" spans="1:4" ht="27" customHeight="1" hidden="1">
      <c r="A230" s="501"/>
      <c r="B230" s="501"/>
      <c r="C230" s="513"/>
      <c r="D230" s="514"/>
    </row>
    <row r="231" spans="1:4" ht="27" customHeight="1" hidden="1">
      <c r="A231" s="991" t="s">
        <v>50</v>
      </c>
      <c r="B231" s="991"/>
      <c r="C231" s="991"/>
      <c r="D231" s="991"/>
    </row>
    <row r="232" spans="1:4" ht="18" customHeight="1" hidden="1">
      <c r="A232" s="1070" t="s">
        <v>14</v>
      </c>
      <c r="B232" s="227" t="s">
        <v>552</v>
      </c>
      <c r="C232" s="1071" t="s">
        <v>66</v>
      </c>
      <c r="D232" s="1071" t="s">
        <v>67</v>
      </c>
    </row>
    <row r="233" spans="1:4" ht="18" customHeight="1" hidden="1">
      <c r="A233" s="1070"/>
      <c r="B233" s="1072" t="s">
        <v>553</v>
      </c>
      <c r="C233" s="1071"/>
      <c r="D233" s="1071"/>
    </row>
    <row r="234" spans="1:4" ht="18" customHeight="1" hidden="1">
      <c r="A234" s="1070"/>
      <c r="B234" s="1072"/>
      <c r="C234" s="1071"/>
      <c r="D234" s="1071"/>
    </row>
    <row r="235" spans="1:4" ht="18" customHeight="1" hidden="1">
      <c r="A235" s="1069" t="s">
        <v>69</v>
      </c>
      <c r="B235" s="1069"/>
      <c r="C235" s="504"/>
      <c r="D235" s="504"/>
    </row>
    <row r="236" spans="1:4" ht="27" customHeight="1" hidden="1">
      <c r="A236" s="96" t="s">
        <v>610</v>
      </c>
      <c r="B236" s="457" t="s">
        <v>568</v>
      </c>
      <c r="C236" s="431"/>
      <c r="D236" s="431"/>
    </row>
    <row r="237" spans="1:4" ht="18" customHeight="1" hidden="1">
      <c r="A237" s="15" t="s">
        <v>611</v>
      </c>
      <c r="B237" s="228" t="s">
        <v>398</v>
      </c>
      <c r="C237" s="431"/>
      <c r="D237" s="431"/>
    </row>
    <row r="238" spans="1:4" ht="18" customHeight="1" hidden="1">
      <c r="A238" s="27" t="s">
        <v>612</v>
      </c>
      <c r="B238" s="23" t="s">
        <v>580</v>
      </c>
      <c r="C238" s="24"/>
      <c r="D238" s="440"/>
    </row>
    <row r="239" spans="1:4" ht="12.75" hidden="1">
      <c r="A239" s="46" t="s">
        <v>613</v>
      </c>
      <c r="B239" s="23">
        <v>115</v>
      </c>
      <c r="C239" s="434"/>
      <c r="D239" s="434"/>
    </row>
    <row r="240" spans="1:4" ht="18" customHeight="1" hidden="1">
      <c r="A240" s="515" t="s">
        <v>22</v>
      </c>
      <c r="B240" s="164">
        <v>30</v>
      </c>
      <c r="C240" s="431"/>
      <c r="D240" s="431"/>
    </row>
    <row r="241" spans="1:4" ht="18" customHeight="1" hidden="1">
      <c r="A241" s="226" t="s">
        <v>19</v>
      </c>
      <c r="B241" s="439">
        <v>50</v>
      </c>
      <c r="C241" s="431"/>
      <c r="D241" s="431"/>
    </row>
    <row r="242" spans="1:4" ht="18" customHeight="1" hidden="1">
      <c r="A242" s="225" t="s">
        <v>71</v>
      </c>
      <c r="B242" s="170">
        <v>50</v>
      </c>
      <c r="C242" s="431"/>
      <c r="D242" s="431"/>
    </row>
    <row r="243" spans="1:4" ht="18" customHeight="1" hidden="1">
      <c r="A243" s="1069" t="s">
        <v>555</v>
      </c>
      <c r="B243" s="1069"/>
      <c r="C243" s="516"/>
      <c r="D243" s="516"/>
    </row>
    <row r="244" spans="1:4" ht="18" customHeight="1" hidden="1">
      <c r="A244" s="229" t="s">
        <v>614</v>
      </c>
      <c r="B244" s="23">
        <v>100</v>
      </c>
      <c r="C244" s="440">
        <v>50.52</v>
      </c>
      <c r="D244" s="434" t="e">
        <f>#REF!*C244/1000</f>
        <v>#REF!</v>
      </c>
    </row>
    <row r="245" spans="1:4" ht="25.5" hidden="1">
      <c r="A245" s="15" t="s">
        <v>615</v>
      </c>
      <c r="B245" s="517"/>
      <c r="C245" s="431"/>
      <c r="D245" s="431"/>
    </row>
    <row r="246" spans="1:4" ht="18" customHeight="1" hidden="1">
      <c r="A246" s="46" t="s">
        <v>616</v>
      </c>
      <c r="B246" s="23" t="s">
        <v>594</v>
      </c>
      <c r="C246" s="434"/>
      <c r="D246" s="434" t="e">
        <f>SUM(#REF!)</f>
        <v>#REF!</v>
      </c>
    </row>
    <row r="247" spans="1:4" ht="18" customHeight="1" hidden="1">
      <c r="A247" s="1073" t="s">
        <v>63</v>
      </c>
      <c r="B247" s="1073"/>
      <c r="C247" s="518"/>
      <c r="D247" s="518"/>
    </row>
    <row r="248" spans="1:4" ht="18" customHeight="1" hidden="1">
      <c r="A248" s="15" t="s">
        <v>617</v>
      </c>
      <c r="B248" s="228" t="s">
        <v>618</v>
      </c>
      <c r="C248" s="500"/>
      <c r="D248" s="434" t="e">
        <f>SUM(#REF!)</f>
        <v>#REF!</v>
      </c>
    </row>
    <row r="249" spans="1:4" ht="18" customHeight="1" hidden="1">
      <c r="A249" s="29" t="s">
        <v>619</v>
      </c>
      <c r="B249" s="463">
        <v>180</v>
      </c>
      <c r="C249" s="479"/>
      <c r="D249" s="479" t="e">
        <f>SUM(#REF!)</f>
        <v>#REF!</v>
      </c>
    </row>
    <row r="250" spans="1:4" ht="18" customHeight="1" hidden="1">
      <c r="A250" s="46" t="s">
        <v>620</v>
      </c>
      <c r="B250" s="23">
        <v>200</v>
      </c>
      <c r="C250" s="434"/>
      <c r="D250" s="434"/>
    </row>
    <row r="251" spans="1:4" ht="18" customHeight="1" hidden="1">
      <c r="A251" s="46" t="s">
        <v>121</v>
      </c>
      <c r="B251" s="168">
        <v>130</v>
      </c>
      <c r="C251" s="431"/>
      <c r="D251" s="431"/>
    </row>
    <row r="252" spans="1:4" ht="18" customHeight="1" hidden="1">
      <c r="A252" s="226" t="s">
        <v>19</v>
      </c>
      <c r="B252" s="439">
        <v>50</v>
      </c>
      <c r="C252" s="91">
        <v>48.36</v>
      </c>
      <c r="D252" s="434">
        <v>2.9016</v>
      </c>
    </row>
    <row r="253" spans="1:4" ht="18" customHeight="1" hidden="1">
      <c r="A253" s="225" t="s">
        <v>71</v>
      </c>
      <c r="B253" s="463">
        <v>50</v>
      </c>
      <c r="C253" s="14"/>
      <c r="D253" s="14"/>
    </row>
    <row r="254" spans="1:4" ht="18" customHeight="1" hidden="1">
      <c r="A254" s="206" t="s">
        <v>22</v>
      </c>
      <c r="B254" s="164">
        <v>50</v>
      </c>
      <c r="C254" s="91">
        <v>32.5</v>
      </c>
      <c r="D254" s="434" t="e">
        <f>#REF!*C254/1000</f>
        <v>#REF!</v>
      </c>
    </row>
    <row r="255" spans="1:4" ht="27" customHeight="1" hidden="1">
      <c r="A255" s="1074" t="s">
        <v>557</v>
      </c>
      <c r="B255" s="1074"/>
      <c r="C255" s="453"/>
      <c r="D255" s="454" t="e">
        <f>D254+D252+#REF!+D249+D246+D244</f>
        <v>#REF!</v>
      </c>
    </row>
    <row r="256" spans="1:4" ht="19.5" customHeight="1" hidden="1">
      <c r="A256" s="519"/>
      <c r="B256" s="520"/>
      <c r="C256" s="521"/>
      <c r="D256" s="521"/>
    </row>
    <row r="257" spans="1:4" ht="60" customHeight="1" hidden="1">
      <c r="A257" s="522"/>
      <c r="B257" s="523"/>
      <c r="C257" s="521"/>
      <c r="D257" s="521"/>
    </row>
    <row r="258" spans="1:4" ht="19.5" customHeight="1" hidden="1">
      <c r="A258" s="524"/>
      <c r="B258" s="520"/>
      <c r="C258" s="521"/>
      <c r="D258" s="521"/>
    </row>
    <row r="259" spans="1:4" ht="19.5" customHeight="1" hidden="1">
      <c r="A259" s="525"/>
      <c r="B259" s="520"/>
      <c r="C259" s="521"/>
      <c r="D259" s="521"/>
    </row>
    <row r="260" spans="1:4" ht="27" customHeight="1" hidden="1">
      <c r="A260" s="525"/>
      <c r="B260" s="526"/>
      <c r="C260" s="521"/>
      <c r="D260" s="521"/>
    </row>
    <row r="261" spans="1:4" ht="25.5" customHeight="1" hidden="1">
      <c r="A261" s="525"/>
      <c r="B261" s="526"/>
      <c r="C261" s="521"/>
      <c r="D261" s="521"/>
    </row>
    <row r="262" spans="1:4" s="426" customFormat="1" ht="21" customHeight="1" hidden="1">
      <c r="A262" s="35"/>
      <c r="B262" s="36"/>
      <c r="C262" s="527"/>
      <c r="D262" s="527"/>
    </row>
    <row r="263" spans="1:4" s="426" customFormat="1" ht="20.25" customHeight="1" hidden="1">
      <c r="A263" s="35"/>
      <c r="B263" s="36"/>
      <c r="C263" s="527"/>
      <c r="D263" s="527"/>
    </row>
    <row r="264" spans="1:4" s="426" customFormat="1" ht="18.75" customHeight="1" hidden="1">
      <c r="A264" s="35"/>
      <c r="B264" s="36"/>
      <c r="C264" s="527"/>
      <c r="D264" s="527"/>
    </row>
    <row r="265" spans="1:4" s="426" customFormat="1" ht="23.25" customHeight="1" hidden="1">
      <c r="A265" s="35"/>
      <c r="B265" s="36"/>
      <c r="C265" s="527"/>
      <c r="D265" s="527"/>
    </row>
    <row r="266" spans="1:4" s="426" customFormat="1" ht="15.75" customHeight="1" hidden="1">
      <c r="A266" s="35"/>
      <c r="B266" s="36"/>
      <c r="C266" s="527"/>
      <c r="D266" s="527"/>
    </row>
    <row r="267" spans="1:4" s="426" customFormat="1" ht="24" customHeight="1" hidden="1">
      <c r="A267" s="35"/>
      <c r="B267" s="36"/>
      <c r="C267" s="527"/>
      <c r="D267" s="527"/>
    </row>
    <row r="268" ht="23.25" customHeight="1" hidden="1">
      <c r="A268" s="35"/>
    </row>
    <row r="269" ht="25.5" customHeight="1" hidden="1">
      <c r="A269" s="35"/>
    </row>
    <row r="270" ht="22.5" customHeight="1" hidden="1">
      <c r="A270" s="35"/>
    </row>
    <row r="271" spans="3:4" ht="15.75" customHeight="1" hidden="1">
      <c r="C271" s="529"/>
      <c r="D271" s="529"/>
    </row>
    <row r="272" spans="3:4" ht="15.75" customHeight="1" hidden="1">
      <c r="C272" s="36"/>
      <c r="D272" s="36"/>
    </row>
    <row r="273" ht="15.75" customHeight="1" hidden="1"/>
    <row r="274" ht="15.75" customHeight="1" hidden="1"/>
    <row r="275" ht="21.75" customHeight="1" hidden="1"/>
    <row r="276" ht="18.75" customHeight="1" hidden="1"/>
    <row r="277" ht="22.5" customHeight="1" hidden="1"/>
    <row r="278" ht="32.25" customHeight="1" hidden="1"/>
    <row r="279" ht="18.75" customHeight="1" hidden="1"/>
    <row r="280" ht="16.5" customHeight="1" hidden="1"/>
    <row r="281" ht="16.5" customHeight="1" hidden="1"/>
    <row r="282" ht="21.75" customHeight="1" hidden="1"/>
    <row r="283" ht="31.5" customHeight="1" hidden="1"/>
    <row r="284" ht="22.5" customHeight="1" hidden="1"/>
    <row r="285" ht="23.25" customHeight="1" hidden="1"/>
  </sheetData>
  <sheetProtection/>
  <mergeCells count="88">
    <mergeCell ref="A7:B7"/>
    <mergeCell ref="A15:B15"/>
    <mergeCell ref="D33:D35"/>
    <mergeCell ref="B34:B35"/>
    <mergeCell ref="A32:D32"/>
    <mergeCell ref="A33:A35"/>
    <mergeCell ref="C33:C35"/>
    <mergeCell ref="A36:B36"/>
    <mergeCell ref="A1:D1"/>
    <mergeCell ref="A2:D2"/>
    <mergeCell ref="A3:D3"/>
    <mergeCell ref="A4:A6"/>
    <mergeCell ref="C4:C6"/>
    <mergeCell ref="D4:D6"/>
    <mergeCell ref="B5:B6"/>
    <mergeCell ref="A23:B23"/>
    <mergeCell ref="A31:B31"/>
    <mergeCell ref="A77:B77"/>
    <mergeCell ref="C57:C59"/>
    <mergeCell ref="D57:D59"/>
    <mergeCell ref="A60:B60"/>
    <mergeCell ref="A67:B67"/>
    <mergeCell ref="A44:B44"/>
    <mergeCell ref="A57:A59"/>
    <mergeCell ref="B58:B59"/>
    <mergeCell ref="A56:D56"/>
    <mergeCell ref="A55:B55"/>
    <mergeCell ref="A78:D80"/>
    <mergeCell ref="A104:B104"/>
    <mergeCell ref="A116:B116"/>
    <mergeCell ref="A125:B125"/>
    <mergeCell ref="A81:A83"/>
    <mergeCell ref="C81:C83"/>
    <mergeCell ref="D81:D83"/>
    <mergeCell ref="B82:B83"/>
    <mergeCell ref="A84:B84"/>
    <mergeCell ref="A92:B92"/>
    <mergeCell ref="A94:D94"/>
    <mergeCell ref="A130:B130"/>
    <mergeCell ref="A146:B146"/>
    <mergeCell ref="B128:B129"/>
    <mergeCell ref="A137:B137"/>
    <mergeCell ref="A126:D126"/>
    <mergeCell ref="A147:D147"/>
    <mergeCell ref="A105:D105"/>
    <mergeCell ref="A106:A108"/>
    <mergeCell ref="C106:C108"/>
    <mergeCell ref="D106:D108"/>
    <mergeCell ref="B107:B108"/>
    <mergeCell ref="A109:B109"/>
    <mergeCell ref="A127:A129"/>
    <mergeCell ref="C127:C129"/>
    <mergeCell ref="D127:D129"/>
    <mergeCell ref="A201:B201"/>
    <mergeCell ref="A148:A150"/>
    <mergeCell ref="A159:B159"/>
    <mergeCell ref="A161:D161"/>
    <mergeCell ref="A173:B173"/>
    <mergeCell ref="C148:C150"/>
    <mergeCell ref="D148:D150"/>
    <mergeCell ref="B149:B150"/>
    <mergeCell ref="A151:B151"/>
    <mergeCell ref="A220:D220"/>
    <mergeCell ref="A227:B227"/>
    <mergeCell ref="A177:D177"/>
    <mergeCell ref="A178:A180"/>
    <mergeCell ref="C178:C180"/>
    <mergeCell ref="D178:D180"/>
    <mergeCell ref="B179:B180"/>
    <mergeCell ref="A181:B181"/>
    <mergeCell ref="A188:B188"/>
    <mergeCell ref="A190:D190"/>
    <mergeCell ref="A243:B243"/>
    <mergeCell ref="A247:B247"/>
    <mergeCell ref="A255:B255"/>
    <mergeCell ref="A202:D202"/>
    <mergeCell ref="A203:A205"/>
    <mergeCell ref="C203:C205"/>
    <mergeCell ref="D203:D205"/>
    <mergeCell ref="B204:B205"/>
    <mergeCell ref="A206:B206"/>
    <mergeCell ref="A215:B215"/>
    <mergeCell ref="A235:B235"/>
    <mergeCell ref="A231:D231"/>
    <mergeCell ref="A232:A234"/>
    <mergeCell ref="C232:C234"/>
    <mergeCell ref="D232:D234"/>
    <mergeCell ref="B233:B2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="60" zoomScaleNormal="75" zoomScalePageLayoutView="0" workbookViewId="0" topLeftCell="A205">
      <selection activeCell="A314" sqref="A314"/>
    </sheetView>
  </sheetViews>
  <sheetFormatPr defaultColWidth="9.140625" defaultRowHeight="12.75"/>
  <cols>
    <col min="1" max="1" width="52.00390625" style="0" bestFit="1" customWidth="1"/>
    <col min="2" max="2" width="8.8515625" style="0" customWidth="1"/>
    <col min="3" max="3" width="7.8515625" style="0" customWidth="1"/>
    <col min="4" max="4" width="8.140625" style="0" customWidth="1"/>
    <col min="5" max="5" width="8.57421875" style="0" customWidth="1"/>
    <col min="6" max="6" width="8.140625" style="0" customWidth="1"/>
    <col min="7" max="7" width="10.140625" style="0" customWidth="1"/>
    <col min="8" max="12" width="0" style="0" hidden="1" customWidth="1"/>
    <col min="13" max="13" width="5.8515625" style="0" customWidth="1"/>
    <col min="14" max="14" width="7.57421875" style="0" customWidth="1"/>
  </cols>
  <sheetData>
    <row r="1" spans="1:10" s="2" customFormat="1" ht="36.75" customHeight="1">
      <c r="A1" s="530"/>
      <c r="B1" s="1116" t="s">
        <v>621</v>
      </c>
      <c r="C1" s="1116"/>
      <c r="D1" s="1116"/>
      <c r="E1" s="1116"/>
      <c r="F1" s="1116"/>
      <c r="G1" s="1116"/>
      <c r="H1" s="482"/>
      <c r="I1" s="531" t="s">
        <v>38</v>
      </c>
      <c r="J1" s="5"/>
    </row>
    <row r="2" spans="1:12" s="2" customFormat="1" ht="30" customHeight="1">
      <c r="A2" s="532"/>
      <c r="B2" s="1117" t="s">
        <v>633</v>
      </c>
      <c r="C2" s="1117"/>
      <c r="D2" s="1117"/>
      <c r="E2" s="1117"/>
      <c r="F2" s="1117"/>
      <c r="G2" s="1116"/>
      <c r="H2" s="533"/>
      <c r="I2" s="531"/>
      <c r="J2" s="5"/>
      <c r="L2" s="534"/>
    </row>
    <row r="3" spans="1:9" s="2" customFormat="1" ht="37.5" customHeight="1" hidden="1">
      <c r="A3" s="535"/>
      <c r="B3" s="1118" t="s">
        <v>630</v>
      </c>
      <c r="C3" s="1118"/>
      <c r="D3" s="1118"/>
      <c r="E3" s="1118"/>
      <c r="F3" s="1118"/>
      <c r="G3" s="1118"/>
      <c r="H3" s="536"/>
      <c r="I3" s="2">
        <v>10</v>
      </c>
    </row>
    <row r="4" spans="1:8" s="2" customFormat="1" ht="37.5" customHeight="1">
      <c r="A4" s="648" t="s">
        <v>661</v>
      </c>
      <c r="B4" s="574"/>
      <c r="C4" s="574"/>
      <c r="D4" s="574"/>
      <c r="E4" s="574"/>
      <c r="F4" s="574"/>
      <c r="G4" s="574"/>
      <c r="H4" s="536"/>
    </row>
    <row r="5" spans="1:14" s="5" customFormat="1" ht="15.75" customHeight="1">
      <c r="A5" s="1119" t="s">
        <v>622</v>
      </c>
      <c r="B5" s="1120"/>
      <c r="C5" s="1120"/>
      <c r="D5" s="1120"/>
      <c r="E5" s="1120"/>
      <c r="F5" s="1120"/>
      <c r="G5" s="1121"/>
      <c r="H5" s="471"/>
      <c r="I5" s="2"/>
      <c r="J5" s="2"/>
      <c r="K5" s="1"/>
      <c r="M5" s="471"/>
      <c r="N5" s="471"/>
    </row>
    <row r="6" spans="1:16" s="5" customFormat="1" ht="26.25" customHeight="1">
      <c r="A6" s="1122" t="s">
        <v>631</v>
      </c>
      <c r="B6" s="1122"/>
      <c r="C6" s="1122"/>
      <c r="D6" s="1122"/>
      <c r="E6" s="1122"/>
      <c r="F6" s="1122"/>
      <c r="G6" s="1122"/>
      <c r="H6" s="1088"/>
      <c r="I6" s="1089"/>
      <c r="J6" s="1089"/>
      <c r="K6" s="1089"/>
      <c r="L6" s="1089"/>
      <c r="M6" s="1089"/>
      <c r="N6" s="1089"/>
      <c r="O6" s="537"/>
      <c r="P6" s="537"/>
    </row>
    <row r="7" spans="1:10" s="5" customFormat="1" ht="20.25" customHeight="1">
      <c r="A7" s="1093" t="s">
        <v>39</v>
      </c>
      <c r="B7" s="1093"/>
      <c r="C7" s="1093"/>
      <c r="D7" s="1093"/>
      <c r="E7" s="1093"/>
      <c r="F7" s="1093"/>
      <c r="G7" s="1093"/>
      <c r="H7" s="429"/>
      <c r="I7" s="531" t="s">
        <v>26</v>
      </c>
      <c r="J7" s="538" t="e">
        <f>#REF!</f>
        <v>#REF!</v>
      </c>
    </row>
    <row r="8" spans="1:12" s="5" customFormat="1" ht="12" customHeight="1">
      <c r="A8" s="1070" t="s">
        <v>14</v>
      </c>
      <c r="B8" s="1113" t="s">
        <v>553</v>
      </c>
      <c r="C8" s="1098" t="s">
        <v>623</v>
      </c>
      <c r="D8" s="1070" t="s">
        <v>552</v>
      </c>
      <c r="E8" s="1070"/>
      <c r="F8" s="1070"/>
      <c r="G8" s="1070"/>
      <c r="H8" s="540" t="s">
        <v>627</v>
      </c>
      <c r="I8" s="541"/>
      <c r="J8" s="541"/>
      <c r="K8" s="541"/>
      <c r="L8" s="541"/>
    </row>
    <row r="9" spans="1:12" s="5" customFormat="1" ht="18.75" customHeight="1">
      <c r="A9" s="1070"/>
      <c r="B9" s="1114"/>
      <c r="C9" s="1098"/>
      <c r="D9" s="1070" t="s">
        <v>642</v>
      </c>
      <c r="E9" s="1070" t="s">
        <v>643</v>
      </c>
      <c r="F9" s="1070" t="s">
        <v>644</v>
      </c>
      <c r="G9" s="1070" t="s">
        <v>625</v>
      </c>
      <c r="H9" s="540"/>
      <c r="I9" s="541"/>
      <c r="J9" s="541"/>
      <c r="K9" s="541"/>
      <c r="L9" s="541"/>
    </row>
    <row r="10" spans="1:12" s="5" customFormat="1" ht="4.5" customHeight="1" hidden="1">
      <c r="A10" s="1070"/>
      <c r="B10" s="1115"/>
      <c r="C10" s="1098"/>
      <c r="D10" s="1070"/>
      <c r="E10" s="1070"/>
      <c r="F10" s="1070"/>
      <c r="G10" s="1070"/>
      <c r="H10" s="540"/>
      <c r="I10" s="541"/>
      <c r="J10" s="541"/>
      <c r="K10" s="541"/>
      <c r="L10" s="541"/>
    </row>
    <row r="11" spans="1:12" s="5" customFormat="1" ht="17.25" customHeight="1">
      <c r="A11" s="627" t="s">
        <v>658</v>
      </c>
      <c r="B11" s="95"/>
      <c r="C11" s="539"/>
      <c r="D11" s="14">
        <v>3.8</v>
      </c>
      <c r="E11" s="14">
        <v>2.8</v>
      </c>
      <c r="F11" s="14">
        <v>9.8</v>
      </c>
      <c r="G11" s="13">
        <f>D11*4+E11*9+F11*4</f>
        <v>79.6</v>
      </c>
      <c r="H11" s="540"/>
      <c r="I11" s="541"/>
      <c r="J11" s="541"/>
      <c r="K11" s="541"/>
      <c r="L11" s="541"/>
    </row>
    <row r="12" spans="1:12" s="5" customFormat="1" ht="23.25" customHeight="1">
      <c r="A12" s="550" t="s">
        <v>161</v>
      </c>
      <c r="B12" s="23"/>
      <c r="C12" s="8"/>
      <c r="D12" s="45">
        <v>4.7</v>
      </c>
      <c r="E12" s="45">
        <v>3.5</v>
      </c>
      <c r="F12" s="45">
        <v>23.3</v>
      </c>
      <c r="G12" s="11">
        <f>D12*4+E12*9+F12*4</f>
        <v>143.5</v>
      </c>
      <c r="H12" s="540"/>
      <c r="I12" s="541"/>
      <c r="J12" s="541"/>
      <c r="K12" s="541"/>
      <c r="L12" s="541"/>
    </row>
    <row r="13" spans="1:12" s="5" customFormat="1" ht="15">
      <c r="A13" s="551" t="s">
        <v>140</v>
      </c>
      <c r="B13" s="23"/>
      <c r="C13" s="539"/>
      <c r="D13" s="628"/>
      <c r="E13" s="628"/>
      <c r="F13" s="628"/>
      <c r="G13" s="628"/>
      <c r="H13" s="540"/>
      <c r="I13" s="541"/>
      <c r="J13" s="541"/>
      <c r="K13" s="541"/>
      <c r="L13" s="541"/>
    </row>
    <row r="14" spans="1:12" s="5" customFormat="1" ht="15">
      <c r="A14" s="551" t="s">
        <v>184</v>
      </c>
      <c r="B14" s="23"/>
      <c r="C14" s="542"/>
      <c r="D14" s="628"/>
      <c r="E14" s="628"/>
      <c r="F14" s="628"/>
      <c r="G14" s="628"/>
      <c r="H14" s="540"/>
      <c r="I14" s="541"/>
      <c r="J14" s="541"/>
      <c r="K14" s="541"/>
      <c r="L14" s="541"/>
    </row>
    <row r="15" spans="1:13" s="1" customFormat="1" ht="15">
      <c r="A15" s="550" t="s">
        <v>185</v>
      </c>
      <c r="B15" s="23"/>
      <c r="C15" s="38"/>
      <c r="D15" s="629">
        <v>8.9</v>
      </c>
      <c r="E15" s="629">
        <v>9.8</v>
      </c>
      <c r="F15" s="629">
        <v>7.5</v>
      </c>
      <c r="G15" s="11">
        <f>D15*4+E15*9+F15*4</f>
        <v>153.8</v>
      </c>
      <c r="H15" s="540"/>
      <c r="I15" s="541"/>
      <c r="J15" s="541"/>
      <c r="K15" s="541"/>
      <c r="L15" s="541"/>
      <c r="M15" s="1" t="s">
        <v>628</v>
      </c>
    </row>
    <row r="16" spans="1:12" s="1" customFormat="1" ht="15">
      <c r="A16" s="550" t="s">
        <v>157</v>
      </c>
      <c r="B16" s="23"/>
      <c r="C16" s="8"/>
      <c r="D16" s="630">
        <v>8.5</v>
      </c>
      <c r="E16" s="630">
        <v>10.1</v>
      </c>
      <c r="F16" s="629">
        <v>4.9</v>
      </c>
      <c r="G16" s="13">
        <f>D16*4+E16*9+F16*4</f>
        <v>144.5</v>
      </c>
      <c r="H16" s="540"/>
      <c r="I16" s="541"/>
      <c r="J16" s="541"/>
      <c r="K16" s="541"/>
      <c r="L16" s="541"/>
    </row>
    <row r="17" spans="1:12" s="1" customFormat="1" ht="15">
      <c r="A17" s="552" t="s">
        <v>158</v>
      </c>
      <c r="B17" s="463"/>
      <c r="C17" s="8"/>
      <c r="D17" s="631">
        <v>0.4</v>
      </c>
      <c r="E17" s="631">
        <v>0.1</v>
      </c>
      <c r="F17" s="631">
        <v>18.5</v>
      </c>
      <c r="G17" s="11">
        <f>F17*4+E17*9+D17*4</f>
        <v>76.5</v>
      </c>
      <c r="H17" s="1094"/>
      <c r="I17" s="1095"/>
      <c r="J17" s="1095"/>
      <c r="K17" s="1095"/>
      <c r="L17" s="1095"/>
    </row>
    <row r="18" spans="1:12" s="1" customFormat="1" ht="15">
      <c r="A18" s="553" t="s">
        <v>121</v>
      </c>
      <c r="B18" s="463"/>
      <c r="C18" s="8"/>
      <c r="D18" s="632">
        <v>1.6</v>
      </c>
      <c r="E18" s="632">
        <v>0.6</v>
      </c>
      <c r="F18" s="632">
        <v>18.2</v>
      </c>
      <c r="G18" s="11">
        <f>F18*4+E18*9+D18*4</f>
        <v>84.60000000000001</v>
      </c>
      <c r="H18" s="1094"/>
      <c r="I18" s="1095"/>
      <c r="J18" s="1095"/>
      <c r="K18" s="1095"/>
      <c r="L18" s="1095"/>
    </row>
    <row r="19" spans="1:12" s="1" customFormat="1" ht="15">
      <c r="A19" s="554" t="s">
        <v>19</v>
      </c>
      <c r="B19" s="463"/>
      <c r="C19" s="8"/>
      <c r="D19" s="45">
        <v>0.8200000000000001</v>
      </c>
      <c r="E19" s="45">
        <v>0.14</v>
      </c>
      <c r="F19" s="45">
        <v>3.61</v>
      </c>
      <c r="G19" s="11">
        <v>18.98</v>
      </c>
      <c r="H19" s="1094"/>
      <c r="I19" s="1095"/>
      <c r="J19" s="1095"/>
      <c r="K19" s="1095"/>
      <c r="L19" s="1095"/>
    </row>
    <row r="20" spans="1:12" s="1" customFormat="1" ht="15">
      <c r="A20" s="555" t="s">
        <v>71</v>
      </c>
      <c r="B20" s="463"/>
      <c r="C20" s="8"/>
      <c r="D20" s="45">
        <v>0.9399999999999998</v>
      </c>
      <c r="E20" s="45">
        <v>0.2</v>
      </c>
      <c r="F20" s="45">
        <v>8.74</v>
      </c>
      <c r="G20" s="11">
        <v>40.52</v>
      </c>
      <c r="H20" s="1094"/>
      <c r="I20" s="1095"/>
      <c r="J20" s="1095"/>
      <c r="K20" s="1095"/>
      <c r="L20" s="1095"/>
    </row>
    <row r="21" spans="1:12" s="1" customFormat="1" ht="30" customHeight="1">
      <c r="A21" s="1096" t="s">
        <v>557</v>
      </c>
      <c r="B21" s="1097"/>
      <c r="C21" s="130"/>
      <c r="D21" s="616">
        <v>21.160000000000004</v>
      </c>
      <c r="E21" s="616">
        <v>17.14</v>
      </c>
      <c r="F21" s="616">
        <v>89.64999999999999</v>
      </c>
      <c r="G21" s="635">
        <v>597.5</v>
      </c>
      <c r="H21" s="1094"/>
      <c r="I21" s="1095"/>
      <c r="J21" s="1095"/>
      <c r="K21" s="1095"/>
      <c r="L21" s="1095"/>
    </row>
    <row r="22" spans="1:12" s="1" customFormat="1" ht="19.5">
      <c r="A22" s="1101" t="s">
        <v>624</v>
      </c>
      <c r="B22" s="1101"/>
      <c r="C22" s="1101"/>
      <c r="D22" s="1101"/>
      <c r="E22" s="1101"/>
      <c r="F22" s="1101"/>
      <c r="G22" s="1101"/>
      <c r="H22" s="1102"/>
      <c r="I22" s="1103"/>
      <c r="J22" s="1103"/>
      <c r="K22" s="1103"/>
      <c r="L22" s="1103"/>
    </row>
    <row r="23" spans="1:12" s="5" customFormat="1" ht="17.25" customHeight="1">
      <c r="A23" s="627" t="s">
        <v>658</v>
      </c>
      <c r="B23" s="95"/>
      <c r="C23" s="539"/>
      <c r="D23" s="25">
        <v>4.044444444444444</v>
      </c>
      <c r="E23" s="25">
        <v>2.9</v>
      </c>
      <c r="F23" s="25">
        <v>12</v>
      </c>
      <c r="G23" s="13">
        <f>D23*4+E23*9+F23*4</f>
        <v>90.27777777777777</v>
      </c>
      <c r="H23" s="540"/>
      <c r="I23" s="541"/>
      <c r="J23" s="541"/>
      <c r="K23" s="541"/>
      <c r="L23" s="541"/>
    </row>
    <row r="24" spans="1:12" s="5" customFormat="1" ht="15">
      <c r="A24" s="550" t="s">
        <v>161</v>
      </c>
      <c r="B24" s="164"/>
      <c r="C24" s="164"/>
      <c r="D24" s="6">
        <v>5.9</v>
      </c>
      <c r="E24" s="6">
        <v>4.4</v>
      </c>
      <c r="F24" s="6">
        <v>29.1</v>
      </c>
      <c r="G24" s="11">
        <f>F24*4+E24*9+D24*4</f>
        <v>179.6</v>
      </c>
      <c r="H24" s="1104" t="s">
        <v>629</v>
      </c>
      <c r="I24" s="1105"/>
      <c r="J24" s="1105"/>
      <c r="K24" s="1105"/>
      <c r="L24" s="1105"/>
    </row>
    <row r="25" spans="1:14" s="5" customFormat="1" ht="15">
      <c r="A25" s="551" t="s">
        <v>140</v>
      </c>
      <c r="B25" s="164"/>
      <c r="C25" s="65"/>
      <c r="D25" s="628"/>
      <c r="E25" s="628"/>
      <c r="F25" s="628"/>
      <c r="G25" s="628"/>
      <c r="H25" s="1106" t="s">
        <v>35</v>
      </c>
      <c r="I25" s="1107"/>
      <c r="J25" s="1107"/>
      <c r="K25" s="1107"/>
      <c r="L25" s="1107"/>
      <c r="M25" s="430"/>
      <c r="N25" s="187"/>
    </row>
    <row r="26" spans="1:14" s="5" customFormat="1" ht="15">
      <c r="A26" s="551" t="s">
        <v>184</v>
      </c>
      <c r="B26" s="164"/>
      <c r="C26" s="7"/>
      <c r="D26" s="628"/>
      <c r="E26" s="628"/>
      <c r="F26" s="628"/>
      <c r="G26" s="628"/>
      <c r="H26" s="1106" t="s">
        <v>38</v>
      </c>
      <c r="I26" s="1107"/>
      <c r="J26" s="1107"/>
      <c r="K26" s="1107"/>
      <c r="L26" s="1107"/>
      <c r="M26" s="187"/>
      <c r="N26" s="187"/>
    </row>
    <row r="27" spans="1:14" s="5" customFormat="1" ht="29.25" customHeight="1">
      <c r="A27" s="550" t="s">
        <v>185</v>
      </c>
      <c r="B27" s="164"/>
      <c r="C27" s="10"/>
      <c r="D27" s="629">
        <v>9.6</v>
      </c>
      <c r="E27" s="629">
        <v>11.3</v>
      </c>
      <c r="F27" s="629">
        <v>9.3</v>
      </c>
      <c r="G27" s="11">
        <f>F27*4+E27*9+D27*4</f>
        <v>177.3</v>
      </c>
      <c r="H27" s="1099"/>
      <c r="I27" s="1100"/>
      <c r="J27" s="1100"/>
      <c r="K27" s="1100"/>
      <c r="L27" s="1100"/>
      <c r="M27" s="187"/>
      <c r="N27" s="187"/>
    </row>
    <row r="28" spans="1:14" s="5" customFormat="1" ht="15.75" customHeight="1">
      <c r="A28" s="550" t="s">
        <v>157</v>
      </c>
      <c r="B28" s="164"/>
      <c r="C28" s="10"/>
      <c r="D28" s="630">
        <v>10.5</v>
      </c>
      <c r="E28" s="630">
        <v>13.2</v>
      </c>
      <c r="F28" s="630">
        <v>5.2</v>
      </c>
      <c r="G28" s="11">
        <f>F28*4+E28*9+D28*4</f>
        <v>181.6</v>
      </c>
      <c r="H28" s="543"/>
      <c r="I28" s="544"/>
      <c r="J28" s="544"/>
      <c r="K28" s="544"/>
      <c r="L28" s="544"/>
      <c r="M28" s="187"/>
      <c r="N28" s="187"/>
    </row>
    <row r="29" spans="1:14" s="5" customFormat="1" ht="15.75" customHeight="1">
      <c r="A29" s="552" t="s">
        <v>158</v>
      </c>
      <c r="B29" s="164"/>
      <c r="C29" s="10"/>
      <c r="D29" s="633">
        <v>0.6</v>
      </c>
      <c r="E29" s="633">
        <v>0.3</v>
      </c>
      <c r="F29" s="633">
        <v>21.9</v>
      </c>
      <c r="G29" s="11">
        <f>F29*4+E29*9+D29*4</f>
        <v>92.7</v>
      </c>
      <c r="H29" s="543"/>
      <c r="I29" s="544"/>
      <c r="J29" s="544"/>
      <c r="K29" s="544"/>
      <c r="L29" s="544"/>
      <c r="M29" s="187"/>
      <c r="N29" s="187"/>
    </row>
    <row r="30" spans="1:14" s="5" customFormat="1" ht="15.75" customHeight="1">
      <c r="A30" s="553" t="s">
        <v>121</v>
      </c>
      <c r="B30" s="164"/>
      <c r="C30" s="10"/>
      <c r="D30" s="632">
        <v>1.6</v>
      </c>
      <c r="E30" s="632">
        <v>0.6</v>
      </c>
      <c r="F30" s="632">
        <v>18.2</v>
      </c>
      <c r="G30" s="11">
        <f>F30*4+E30*9+D30*4</f>
        <v>84.60000000000001</v>
      </c>
      <c r="H30" s="543"/>
      <c r="I30" s="544"/>
      <c r="J30" s="544"/>
      <c r="K30" s="544"/>
      <c r="L30" s="544"/>
      <c r="M30" s="187"/>
      <c r="N30" s="187"/>
    </row>
    <row r="31" spans="1:14" s="5" customFormat="1" ht="15.75">
      <c r="A31" s="554" t="s">
        <v>19</v>
      </c>
      <c r="B31" s="439"/>
      <c r="C31" s="10"/>
      <c r="D31" s="45">
        <v>1.2299999999999998</v>
      </c>
      <c r="E31" s="45">
        <v>0.21000000000000002</v>
      </c>
      <c r="F31" s="45">
        <v>5.415</v>
      </c>
      <c r="G31" s="11">
        <v>28.47</v>
      </c>
      <c r="H31" s="1099"/>
      <c r="I31" s="1100"/>
      <c r="J31" s="1100"/>
      <c r="K31" s="1100"/>
      <c r="L31" s="1100"/>
      <c r="M31" s="187"/>
      <c r="N31" s="187"/>
    </row>
    <row r="32" spans="1:14" s="5" customFormat="1" ht="15.75" customHeight="1">
      <c r="A32" s="555" t="s">
        <v>71</v>
      </c>
      <c r="B32" s="439"/>
      <c r="C32" s="10"/>
      <c r="D32" s="45">
        <v>1.41</v>
      </c>
      <c r="E32" s="45">
        <v>0.3</v>
      </c>
      <c r="F32" s="45">
        <v>13.11</v>
      </c>
      <c r="G32" s="11">
        <v>60.78000000000001</v>
      </c>
      <c r="H32" s="1099"/>
      <c r="I32" s="1100"/>
      <c r="J32" s="1100"/>
      <c r="K32" s="1100"/>
      <c r="L32" s="1100"/>
      <c r="M32" s="187"/>
      <c r="N32" s="187"/>
    </row>
    <row r="33" spans="1:14" s="5" customFormat="1" ht="19.5" customHeight="1">
      <c r="A33" s="1112" t="s">
        <v>557</v>
      </c>
      <c r="B33" s="1112"/>
      <c r="C33" s="545"/>
      <c r="D33" s="291">
        <v>24.384444444444448</v>
      </c>
      <c r="E33" s="291">
        <v>20.010000000000005</v>
      </c>
      <c r="F33" s="291">
        <v>109.02500000000002</v>
      </c>
      <c r="G33" s="545">
        <v>713.7277777777778</v>
      </c>
      <c r="H33" s="1099"/>
      <c r="I33" s="1100"/>
      <c r="J33" s="1100"/>
      <c r="K33" s="1100"/>
      <c r="L33" s="1100"/>
      <c r="M33" s="472"/>
      <c r="N33" s="451"/>
    </row>
    <row r="34" spans="1:10" s="2" customFormat="1" ht="19.5" customHeight="1">
      <c r="A34" s="1111" t="s">
        <v>632</v>
      </c>
      <c r="B34" s="1111"/>
      <c r="C34" s="1111"/>
      <c r="D34" s="1111"/>
      <c r="E34" s="1111"/>
      <c r="F34" s="1111"/>
      <c r="G34" s="1111"/>
      <c r="H34" s="1111"/>
      <c r="I34" s="1111"/>
      <c r="J34" s="1111"/>
    </row>
    <row r="35" spans="1:9" s="5" customFormat="1" ht="4.5" customHeight="1">
      <c r="A35" s="546"/>
      <c r="B35" s="546"/>
      <c r="C35" s="547"/>
      <c r="D35" s="546"/>
      <c r="E35" s="546"/>
      <c r="F35" s="546"/>
      <c r="G35" s="547"/>
      <c r="H35" s="547"/>
      <c r="I35" s="547"/>
    </row>
    <row r="36" spans="1:12" s="5" customFormat="1" ht="15">
      <c r="A36" s="550"/>
      <c r="B36" s="548"/>
      <c r="C36" s="548"/>
      <c r="D36" s="548"/>
      <c r="E36" s="548"/>
      <c r="F36" s="548"/>
      <c r="G36" s="548"/>
      <c r="H36" s="1108"/>
      <c r="I36" s="1105"/>
      <c r="J36" s="1105"/>
      <c r="K36" s="1105"/>
      <c r="L36" s="1105"/>
    </row>
    <row r="37" spans="1:12" s="5" customFormat="1" ht="16.5" customHeight="1">
      <c r="A37" s="556"/>
      <c r="B37" s="548"/>
      <c r="C37" s="548"/>
      <c r="D37" s="548"/>
      <c r="E37" s="548"/>
      <c r="F37" s="548"/>
      <c r="G37" s="548"/>
      <c r="H37" s="1108"/>
      <c r="I37" s="1105"/>
      <c r="J37" s="1105"/>
      <c r="K37" s="1105"/>
      <c r="L37" s="1105"/>
    </row>
    <row r="38" spans="1:12" s="2" customFormat="1" ht="16.5" customHeight="1">
      <c r="A38" s="212"/>
      <c r="B38" s="548"/>
      <c r="C38" s="548"/>
      <c r="D38" s="548"/>
      <c r="E38" s="548"/>
      <c r="F38" s="548"/>
      <c r="G38" s="548"/>
      <c r="H38" s="1108"/>
      <c r="I38" s="1105"/>
      <c r="J38" s="1105"/>
      <c r="K38" s="1105"/>
      <c r="L38" s="1105"/>
    </row>
    <row r="39" spans="1:12" s="2" customFormat="1" ht="16.5" customHeight="1">
      <c r="A39" s="549"/>
      <c r="B39" s="549"/>
      <c r="C39" s="507"/>
      <c r="D39" s="549"/>
      <c r="E39" s="549"/>
      <c r="F39" s="549"/>
      <c r="G39" s="507"/>
      <c r="H39" s="1110"/>
      <c r="I39" s="1110"/>
      <c r="J39" s="1110"/>
      <c r="K39" s="1110"/>
      <c r="L39" s="1110"/>
    </row>
    <row r="40" spans="1:12" ht="18" customHeight="1">
      <c r="A40" s="1123" t="s">
        <v>626</v>
      </c>
      <c r="B40" s="1123"/>
      <c r="C40" s="1123"/>
      <c r="D40" s="1123"/>
      <c r="E40" s="1123"/>
      <c r="F40" s="1123"/>
      <c r="G40" s="1123"/>
      <c r="H40" s="1109">
        <v>1</v>
      </c>
      <c r="I40" s="1109"/>
      <c r="J40" s="1109"/>
      <c r="K40" s="1109"/>
      <c r="L40" s="1109"/>
    </row>
    <row r="43" spans="1:10" s="2" customFormat="1" ht="36.75" customHeight="1">
      <c r="A43" s="530"/>
      <c r="B43" s="1116" t="s">
        <v>621</v>
      </c>
      <c r="C43" s="1116"/>
      <c r="D43" s="1116"/>
      <c r="E43" s="1116"/>
      <c r="F43" s="1116"/>
      <c r="G43" s="1116"/>
      <c r="H43" s="482"/>
      <c r="I43" s="531" t="s">
        <v>38</v>
      </c>
      <c r="J43" s="5"/>
    </row>
    <row r="44" spans="1:12" s="2" customFormat="1" ht="30" customHeight="1">
      <c r="A44" s="532"/>
      <c r="B44" s="1117" t="s">
        <v>633</v>
      </c>
      <c r="C44" s="1117"/>
      <c r="D44" s="1117"/>
      <c r="E44" s="1117"/>
      <c r="F44" s="1117"/>
      <c r="G44" s="1116"/>
      <c r="H44" s="533"/>
      <c r="I44" s="531"/>
      <c r="J44" s="5"/>
      <c r="L44" s="534"/>
    </row>
    <row r="45" spans="1:8" s="2" customFormat="1" ht="37.5" customHeight="1">
      <c r="A45" s="648" t="s">
        <v>661</v>
      </c>
      <c r="B45" s="574"/>
      <c r="C45" s="574"/>
      <c r="D45" s="574"/>
      <c r="E45" s="574"/>
      <c r="F45" s="574"/>
      <c r="G45" s="574"/>
      <c r="H45" s="536"/>
    </row>
    <row r="46" spans="1:14" s="5" customFormat="1" ht="15.75" customHeight="1">
      <c r="A46" s="1119" t="s">
        <v>622</v>
      </c>
      <c r="B46" s="1120"/>
      <c r="C46" s="1120"/>
      <c r="D46" s="1120"/>
      <c r="E46" s="1120"/>
      <c r="F46" s="1120"/>
      <c r="G46" s="1121"/>
      <c r="H46" s="471"/>
      <c r="I46" s="2"/>
      <c r="J46" s="2"/>
      <c r="K46" s="1"/>
      <c r="M46" s="471"/>
      <c r="N46" s="471"/>
    </row>
    <row r="47" spans="1:16" s="5" customFormat="1" ht="26.25" customHeight="1">
      <c r="A47" s="1122" t="s">
        <v>631</v>
      </c>
      <c r="B47" s="1122"/>
      <c r="C47" s="1122"/>
      <c r="D47" s="1122"/>
      <c r="E47" s="1122"/>
      <c r="F47" s="1122"/>
      <c r="G47" s="1122"/>
      <c r="H47" s="1088"/>
      <c r="I47" s="1089"/>
      <c r="J47" s="1089"/>
      <c r="K47" s="1089"/>
      <c r="L47" s="1089"/>
      <c r="M47" s="1089"/>
      <c r="N47" s="1089"/>
      <c r="O47" s="537"/>
      <c r="P47" s="537"/>
    </row>
    <row r="48" spans="1:10" s="5" customFormat="1" ht="20.25" customHeight="1">
      <c r="A48" s="1093" t="s">
        <v>634</v>
      </c>
      <c r="B48" s="1093"/>
      <c r="C48" s="1093"/>
      <c r="D48" s="1093"/>
      <c r="E48" s="1093"/>
      <c r="F48" s="1093"/>
      <c r="G48" s="1093"/>
      <c r="H48" s="429"/>
      <c r="I48" s="531" t="s">
        <v>26</v>
      </c>
      <c r="J48" s="538" t="e">
        <f>#REF!</f>
        <v>#REF!</v>
      </c>
    </row>
    <row r="49" spans="1:12" s="5" customFormat="1" ht="12" customHeight="1">
      <c r="A49" s="1070" t="s">
        <v>14</v>
      </c>
      <c r="B49" s="1113" t="s">
        <v>553</v>
      </c>
      <c r="C49" s="1098" t="s">
        <v>623</v>
      </c>
      <c r="D49" s="1070" t="s">
        <v>552</v>
      </c>
      <c r="E49" s="1070"/>
      <c r="F49" s="1070"/>
      <c r="G49" s="1070"/>
      <c r="H49" s="540" t="s">
        <v>627</v>
      </c>
      <c r="I49" s="541"/>
      <c r="J49" s="541"/>
      <c r="K49" s="541"/>
      <c r="L49" s="541"/>
    </row>
    <row r="50" spans="1:12" s="5" customFormat="1" ht="18.75" customHeight="1">
      <c r="A50" s="1070"/>
      <c r="B50" s="1114"/>
      <c r="C50" s="1098"/>
      <c r="D50" s="1070" t="s">
        <v>642</v>
      </c>
      <c r="E50" s="1070" t="s">
        <v>643</v>
      </c>
      <c r="F50" s="1070" t="s">
        <v>644</v>
      </c>
      <c r="G50" s="1070" t="s">
        <v>625</v>
      </c>
      <c r="H50" s="540"/>
      <c r="I50" s="541"/>
      <c r="J50" s="541"/>
      <c r="K50" s="541"/>
      <c r="L50" s="541"/>
    </row>
    <row r="51" spans="1:12" s="5" customFormat="1" ht="4.5" customHeight="1" hidden="1">
      <c r="A51" s="1070"/>
      <c r="B51" s="1115"/>
      <c r="C51" s="1098"/>
      <c r="D51" s="1070"/>
      <c r="E51" s="1070"/>
      <c r="F51" s="1070"/>
      <c r="G51" s="1070"/>
      <c r="H51" s="540"/>
      <c r="I51" s="541"/>
      <c r="J51" s="541"/>
      <c r="K51" s="541"/>
      <c r="L51" s="541"/>
    </row>
    <row r="52" spans="1:12" s="5" customFormat="1" ht="15">
      <c r="A52" s="555" t="s">
        <v>197</v>
      </c>
      <c r="B52" s="637"/>
      <c r="C52" s="634"/>
      <c r="D52" s="14">
        <v>1.6</v>
      </c>
      <c r="E52" s="14">
        <v>7.4</v>
      </c>
      <c r="F52" s="25">
        <v>10</v>
      </c>
      <c r="G52" s="11">
        <f>F52*4+E52*9+D52*4</f>
        <v>113.00000000000001</v>
      </c>
      <c r="H52" s="540"/>
      <c r="I52" s="541"/>
      <c r="J52" s="541"/>
      <c r="K52" s="541"/>
      <c r="L52" s="541"/>
    </row>
    <row r="53" spans="1:12" s="5" customFormat="1" ht="15">
      <c r="A53" s="559" t="s">
        <v>155</v>
      </c>
      <c r="B53" s="637"/>
      <c r="C53" s="634"/>
      <c r="D53" s="25">
        <v>8.9</v>
      </c>
      <c r="E53" s="25">
        <v>8.6</v>
      </c>
      <c r="F53" s="25">
        <v>26.8</v>
      </c>
      <c r="G53" s="13">
        <f>F53*4+E53*9+D53*4</f>
        <v>220.2</v>
      </c>
      <c r="H53" s="540"/>
      <c r="I53" s="541"/>
      <c r="J53" s="541"/>
      <c r="K53" s="541"/>
      <c r="L53" s="541"/>
    </row>
    <row r="54" spans="1:12" s="5" customFormat="1" ht="15">
      <c r="A54" s="557" t="s">
        <v>144</v>
      </c>
      <c r="B54" s="637"/>
      <c r="C54" s="636"/>
      <c r="D54" s="25">
        <v>4</v>
      </c>
      <c r="E54" s="25">
        <v>3.9</v>
      </c>
      <c r="F54" s="25">
        <v>17.6</v>
      </c>
      <c r="G54" s="13">
        <f>D54*4+E54*9+F54*4</f>
        <v>121.5</v>
      </c>
      <c r="H54" s="540"/>
      <c r="I54" s="541"/>
      <c r="J54" s="541"/>
      <c r="K54" s="541"/>
      <c r="L54" s="541"/>
    </row>
    <row r="55" spans="1:13" s="1" customFormat="1" ht="15">
      <c r="A55" s="550" t="s">
        <v>153</v>
      </c>
      <c r="B55" s="637"/>
      <c r="C55" s="634"/>
      <c r="D55" s="25">
        <v>4.78</v>
      </c>
      <c r="E55" s="25">
        <v>4.05</v>
      </c>
      <c r="F55" s="25">
        <v>0.25</v>
      </c>
      <c r="G55" s="11">
        <f>F55*4+E55*9+D55*4</f>
        <v>56.56999999999999</v>
      </c>
      <c r="H55" s="540"/>
      <c r="I55" s="541"/>
      <c r="J55" s="541"/>
      <c r="K55" s="541"/>
      <c r="L55" s="541"/>
      <c r="M55" s="1" t="s">
        <v>628</v>
      </c>
    </row>
    <row r="56" spans="1:12" s="1" customFormat="1" ht="15">
      <c r="A56" s="552" t="s">
        <v>19</v>
      </c>
      <c r="B56" s="637"/>
      <c r="C56" s="634"/>
      <c r="D56" s="45">
        <v>1.6400000000000001</v>
      </c>
      <c r="E56" s="45">
        <v>0.28</v>
      </c>
      <c r="F56" s="45">
        <v>7.22</v>
      </c>
      <c r="G56" s="11">
        <v>37.96</v>
      </c>
      <c r="H56" s="540"/>
      <c r="I56" s="541"/>
      <c r="J56" s="541"/>
      <c r="K56" s="541"/>
      <c r="L56" s="541"/>
    </row>
    <row r="57" spans="1:12" s="1" customFormat="1" ht="15">
      <c r="A57" s="555" t="s">
        <v>71</v>
      </c>
      <c r="B57" s="637"/>
      <c r="C57" s="634"/>
      <c r="D57" s="45">
        <v>0.9399999999999998</v>
      </c>
      <c r="E57" s="45">
        <v>0.2</v>
      </c>
      <c r="F57" s="45">
        <v>8.74</v>
      </c>
      <c r="G57" s="11">
        <v>40.52</v>
      </c>
      <c r="H57" s="1094"/>
      <c r="I57" s="1095"/>
      <c r="J57" s="1095"/>
      <c r="K57" s="1095"/>
      <c r="L57" s="1095"/>
    </row>
    <row r="58" spans="1:12" s="1" customFormat="1" ht="30" customHeight="1">
      <c r="A58" s="1074" t="s">
        <v>557</v>
      </c>
      <c r="B58" s="1074"/>
      <c r="C58" s="130"/>
      <c r="D58" s="239">
        <v>21.860000000000003</v>
      </c>
      <c r="E58" s="239">
        <v>24.43</v>
      </c>
      <c r="F58" s="239">
        <v>70.61</v>
      </c>
      <c r="G58" s="239">
        <v>589.75</v>
      </c>
      <c r="H58" s="1094"/>
      <c r="I58" s="1095"/>
      <c r="J58" s="1095"/>
      <c r="K58" s="1095"/>
      <c r="L58" s="1095"/>
    </row>
    <row r="59" spans="1:12" s="1" customFormat="1" ht="19.5">
      <c r="A59" s="1101" t="s">
        <v>624</v>
      </c>
      <c r="B59" s="1101"/>
      <c r="C59" s="1101"/>
      <c r="D59" s="1101"/>
      <c r="E59" s="1101"/>
      <c r="F59" s="1101"/>
      <c r="G59" s="1101"/>
      <c r="H59" s="1102"/>
      <c r="I59" s="1103"/>
      <c r="J59" s="1103"/>
      <c r="K59" s="1103"/>
      <c r="L59" s="1103"/>
    </row>
    <row r="60" spans="1:12" s="5" customFormat="1" ht="15">
      <c r="A60" s="555" t="s">
        <v>197</v>
      </c>
      <c r="B60" s="164"/>
      <c r="C60" s="164"/>
      <c r="D60" s="14">
        <v>1.6</v>
      </c>
      <c r="E60" s="14">
        <v>7.4</v>
      </c>
      <c r="F60" s="25">
        <v>10</v>
      </c>
      <c r="G60" s="11">
        <f>F60*4+E60*9+D60*4</f>
        <v>113.00000000000001</v>
      </c>
      <c r="H60" s="1104" t="s">
        <v>629</v>
      </c>
      <c r="I60" s="1105"/>
      <c r="J60" s="1105"/>
      <c r="K60" s="1105"/>
      <c r="L60" s="1105"/>
    </row>
    <row r="61" spans="1:14" s="5" customFormat="1" ht="15">
      <c r="A61" s="559" t="s">
        <v>155</v>
      </c>
      <c r="B61" s="164"/>
      <c r="C61" s="65"/>
      <c r="D61" s="25">
        <v>8.9</v>
      </c>
      <c r="E61" s="25">
        <v>8.6</v>
      </c>
      <c r="F61" s="25">
        <v>26.8</v>
      </c>
      <c r="G61" s="11">
        <f>F61*4+E61*9+D61*4</f>
        <v>220.2</v>
      </c>
      <c r="H61" s="1106" t="s">
        <v>35</v>
      </c>
      <c r="I61" s="1107"/>
      <c r="J61" s="1107"/>
      <c r="K61" s="1107"/>
      <c r="L61" s="1107"/>
      <c r="M61" s="430"/>
      <c r="N61" s="187"/>
    </row>
    <row r="62" spans="1:14" s="5" customFormat="1" ht="15">
      <c r="A62" s="557" t="s">
        <v>144</v>
      </c>
      <c r="B62" s="164"/>
      <c r="C62" s="7"/>
      <c r="D62" s="25">
        <v>4</v>
      </c>
      <c r="E62" s="25">
        <v>3.9</v>
      </c>
      <c r="F62" s="25">
        <v>19.6</v>
      </c>
      <c r="G62" s="11">
        <f>F62*4+E62*9+D62*4</f>
        <v>129.5</v>
      </c>
      <c r="H62" s="1106" t="s">
        <v>38</v>
      </c>
      <c r="I62" s="1107"/>
      <c r="J62" s="1107"/>
      <c r="K62" s="1107"/>
      <c r="L62" s="1107"/>
      <c r="M62" s="187"/>
      <c r="N62" s="187"/>
    </row>
    <row r="63" spans="1:14" s="5" customFormat="1" ht="15.75">
      <c r="A63" s="550" t="s">
        <v>153</v>
      </c>
      <c r="B63" s="164"/>
      <c r="C63" s="10"/>
      <c r="D63" s="25">
        <v>4.78</v>
      </c>
      <c r="E63" s="25">
        <v>4.05</v>
      </c>
      <c r="F63" s="25">
        <v>0.25</v>
      </c>
      <c r="G63" s="11">
        <f>F63*4+E63*9+D63*4</f>
        <v>56.56999999999999</v>
      </c>
      <c r="H63" s="1099"/>
      <c r="I63" s="1100"/>
      <c r="J63" s="1100"/>
      <c r="K63" s="1100"/>
      <c r="L63" s="1100"/>
      <c r="M63" s="187"/>
      <c r="N63" s="187"/>
    </row>
    <row r="64" spans="1:14" s="5" customFormat="1" ht="17.25" customHeight="1">
      <c r="A64" s="552" t="s">
        <v>19</v>
      </c>
      <c r="B64" s="164"/>
      <c r="C64" s="10"/>
      <c r="D64" s="45">
        <v>1.41</v>
      </c>
      <c r="E64" s="45">
        <v>0.3</v>
      </c>
      <c r="F64" s="45">
        <v>13.11</v>
      </c>
      <c r="G64" s="11">
        <v>60.78000000000001</v>
      </c>
      <c r="H64" s="543"/>
      <c r="I64" s="544"/>
      <c r="J64" s="544"/>
      <c r="K64" s="544"/>
      <c r="L64" s="544"/>
      <c r="M64" s="187"/>
      <c r="N64" s="187"/>
    </row>
    <row r="65" spans="1:14" s="5" customFormat="1" ht="15.75" customHeight="1">
      <c r="A65" s="555" t="s">
        <v>71</v>
      </c>
      <c r="B65" s="164"/>
      <c r="C65" s="10"/>
      <c r="D65" s="45">
        <v>3.2799999999999994</v>
      </c>
      <c r="E65" s="45">
        <v>0.56</v>
      </c>
      <c r="F65" s="45">
        <v>14.44</v>
      </c>
      <c r="G65" s="11">
        <v>75.92</v>
      </c>
      <c r="H65" s="543"/>
      <c r="I65" s="544"/>
      <c r="J65" s="544"/>
      <c r="K65" s="544"/>
      <c r="L65" s="544"/>
      <c r="M65" s="187"/>
      <c r="N65" s="187"/>
    </row>
    <row r="66" spans="1:14" s="5" customFormat="1" ht="19.5" customHeight="1">
      <c r="A66" s="1112" t="s">
        <v>557</v>
      </c>
      <c r="B66" s="1112"/>
      <c r="C66" s="545"/>
      <c r="D66" s="291">
        <v>23.97</v>
      </c>
      <c r="E66" s="291">
        <v>24.81</v>
      </c>
      <c r="F66" s="291">
        <v>84.19999999999999</v>
      </c>
      <c r="G66" s="545">
        <v>655.9699999999999</v>
      </c>
      <c r="H66" s="1099"/>
      <c r="I66" s="1100"/>
      <c r="J66" s="1100"/>
      <c r="K66" s="1100"/>
      <c r="L66" s="1100"/>
      <c r="M66" s="472"/>
      <c r="N66" s="451"/>
    </row>
    <row r="67" spans="1:10" s="2" customFormat="1" ht="19.5" customHeight="1">
      <c r="A67" s="1111" t="s">
        <v>632</v>
      </c>
      <c r="B67" s="1111"/>
      <c r="C67" s="1111"/>
      <c r="D67" s="1111"/>
      <c r="E67" s="1111"/>
      <c r="F67" s="1111"/>
      <c r="G67" s="1111"/>
      <c r="H67" s="1111"/>
      <c r="I67" s="1111"/>
      <c r="J67" s="1111"/>
    </row>
    <row r="68" spans="1:9" s="5" customFormat="1" ht="4.5" customHeight="1">
      <c r="A68" s="546"/>
      <c r="B68" s="546"/>
      <c r="C68" s="547"/>
      <c r="D68" s="546"/>
      <c r="E68" s="546"/>
      <c r="F68" s="546"/>
      <c r="G68" s="547"/>
      <c r="H68" s="547"/>
      <c r="I68" s="547"/>
    </row>
    <row r="69" spans="1:12" s="5" customFormat="1" ht="15">
      <c r="A69" s="550"/>
      <c r="B69" s="548"/>
      <c r="C69" s="548"/>
      <c r="D69" s="548"/>
      <c r="E69" s="548"/>
      <c r="F69" s="548"/>
      <c r="G69" s="548"/>
      <c r="H69" s="1108"/>
      <c r="I69" s="1105"/>
      <c r="J69" s="1105"/>
      <c r="K69" s="1105"/>
      <c r="L69" s="1105"/>
    </row>
    <row r="70" spans="1:12" s="5" customFormat="1" ht="16.5" customHeight="1">
      <c r="A70" s="556"/>
      <c r="B70" s="548"/>
      <c r="C70" s="548"/>
      <c r="D70" s="548"/>
      <c r="E70" s="548"/>
      <c r="F70" s="548"/>
      <c r="G70" s="548"/>
      <c r="H70" s="1108"/>
      <c r="I70" s="1105"/>
      <c r="J70" s="1105"/>
      <c r="K70" s="1105"/>
      <c r="L70" s="1105"/>
    </row>
    <row r="71" spans="1:12" s="2" customFormat="1" ht="16.5" customHeight="1">
      <c r="A71" s="212"/>
      <c r="B71" s="548"/>
      <c r="C71" s="548"/>
      <c r="D71" s="548"/>
      <c r="E71" s="548"/>
      <c r="F71" s="548"/>
      <c r="G71" s="548"/>
      <c r="H71" s="1108"/>
      <c r="I71" s="1105"/>
      <c r="J71" s="1105"/>
      <c r="K71" s="1105"/>
      <c r="L71" s="1105"/>
    </row>
    <row r="72" spans="1:12" s="2" customFormat="1" ht="16.5" customHeight="1">
      <c r="A72" s="549"/>
      <c r="B72" s="549"/>
      <c r="C72" s="507"/>
      <c r="D72" s="549"/>
      <c r="E72" s="549"/>
      <c r="F72" s="549"/>
      <c r="G72" s="507"/>
      <c r="H72" s="1110"/>
      <c r="I72" s="1110"/>
      <c r="J72" s="1110"/>
      <c r="K72" s="1110"/>
      <c r="L72" s="1110"/>
    </row>
    <row r="73" spans="1:12" ht="18" customHeight="1">
      <c r="A73" s="1123" t="s">
        <v>626</v>
      </c>
      <c r="B73" s="1123"/>
      <c r="C73" s="1123"/>
      <c r="D73" s="1123"/>
      <c r="E73" s="1123"/>
      <c r="F73" s="1123"/>
      <c r="G73" s="1123"/>
      <c r="H73" s="1109">
        <v>1</v>
      </c>
      <c r="I73" s="1109"/>
      <c r="J73" s="1109"/>
      <c r="K73" s="1109"/>
      <c r="L73" s="1109"/>
    </row>
    <row r="74" spans="1:12" ht="18" customHeight="1">
      <c r="A74" s="549"/>
      <c r="B74" s="549"/>
      <c r="C74" s="549"/>
      <c r="D74" s="549"/>
      <c r="E74" s="549"/>
      <c r="F74" s="549"/>
      <c r="G74" s="549"/>
      <c r="H74" s="570"/>
      <c r="I74" s="570"/>
      <c r="J74" s="570"/>
      <c r="K74" s="570"/>
      <c r="L74" s="570"/>
    </row>
    <row r="75" spans="1:10" s="2" customFormat="1" ht="36.75" customHeight="1">
      <c r="A75" s="530"/>
      <c r="B75" s="1116" t="s">
        <v>621</v>
      </c>
      <c r="C75" s="1116"/>
      <c r="D75" s="1116"/>
      <c r="E75" s="1116"/>
      <c r="F75" s="1116"/>
      <c r="G75" s="1116"/>
      <c r="H75" s="482"/>
      <c r="I75" s="531" t="s">
        <v>38</v>
      </c>
      <c r="J75" s="5"/>
    </row>
    <row r="76" spans="1:12" s="2" customFormat="1" ht="18.75" customHeight="1">
      <c r="A76" s="532"/>
      <c r="B76" s="1117" t="s">
        <v>633</v>
      </c>
      <c r="C76" s="1117"/>
      <c r="D76" s="1117"/>
      <c r="E76" s="1117"/>
      <c r="F76" s="1117"/>
      <c r="G76" s="1116"/>
      <c r="H76" s="533"/>
      <c r="I76" s="531"/>
      <c r="J76" s="5"/>
      <c r="L76" s="534"/>
    </row>
    <row r="77" spans="1:8" s="2" customFormat="1" ht="37.5" customHeight="1">
      <c r="A77" s="648" t="s">
        <v>661</v>
      </c>
      <c r="B77" s="574"/>
      <c r="C77" s="574"/>
      <c r="D77" s="574"/>
      <c r="E77" s="574"/>
      <c r="F77" s="574"/>
      <c r="G77" s="574"/>
      <c r="H77" s="536"/>
    </row>
    <row r="78" spans="1:14" s="5" customFormat="1" ht="15.75" customHeight="1">
      <c r="A78" s="1119" t="s">
        <v>622</v>
      </c>
      <c r="B78" s="1120"/>
      <c r="C78" s="1120"/>
      <c r="D78" s="1120"/>
      <c r="E78" s="1120"/>
      <c r="F78" s="1120"/>
      <c r="G78" s="1121"/>
      <c r="H78" s="471"/>
      <c r="I78" s="2"/>
      <c r="J78" s="2"/>
      <c r="K78" s="1"/>
      <c r="M78" s="471"/>
      <c r="N78" s="471"/>
    </row>
    <row r="79" spans="1:16" s="5" customFormat="1" ht="26.25" customHeight="1">
      <c r="A79" s="1122" t="s">
        <v>631</v>
      </c>
      <c r="B79" s="1122"/>
      <c r="C79" s="1122"/>
      <c r="D79" s="1122"/>
      <c r="E79" s="1122"/>
      <c r="F79" s="1122"/>
      <c r="G79" s="1122"/>
      <c r="H79" s="1088"/>
      <c r="I79" s="1089"/>
      <c r="J79" s="1089"/>
      <c r="K79" s="1089"/>
      <c r="L79" s="1089"/>
      <c r="M79" s="1089"/>
      <c r="N79" s="1089"/>
      <c r="O79" s="537"/>
      <c r="P79" s="537"/>
    </row>
    <row r="80" spans="1:10" s="5" customFormat="1" ht="20.25" customHeight="1">
      <c r="A80" s="1093" t="s">
        <v>42</v>
      </c>
      <c r="B80" s="1093"/>
      <c r="C80" s="1093"/>
      <c r="D80" s="1093"/>
      <c r="E80" s="1093"/>
      <c r="F80" s="1093"/>
      <c r="G80" s="1093"/>
      <c r="H80" s="429"/>
      <c r="I80" s="531" t="s">
        <v>26</v>
      </c>
      <c r="J80" s="538" t="e">
        <f>#REF!</f>
        <v>#REF!</v>
      </c>
    </row>
    <row r="81" spans="1:12" s="5" customFormat="1" ht="12" customHeight="1">
      <c r="A81" s="1070" t="s">
        <v>14</v>
      </c>
      <c r="B81" s="1113" t="s">
        <v>553</v>
      </c>
      <c r="C81" s="1098" t="s">
        <v>623</v>
      </c>
      <c r="D81" s="1070" t="s">
        <v>552</v>
      </c>
      <c r="E81" s="1070"/>
      <c r="F81" s="1070"/>
      <c r="G81" s="1070"/>
      <c r="H81" s="540" t="s">
        <v>627</v>
      </c>
      <c r="I81" s="541"/>
      <c r="J81" s="541"/>
      <c r="K81" s="541"/>
      <c r="L81" s="541"/>
    </row>
    <row r="82" spans="1:12" s="5" customFormat="1" ht="18.75" customHeight="1">
      <c r="A82" s="1070"/>
      <c r="B82" s="1114"/>
      <c r="C82" s="1098"/>
      <c r="D82" s="1070" t="s">
        <v>642</v>
      </c>
      <c r="E82" s="1070" t="s">
        <v>643</v>
      </c>
      <c r="F82" s="1070" t="s">
        <v>644</v>
      </c>
      <c r="G82" s="1070" t="s">
        <v>625</v>
      </c>
      <c r="H82" s="540"/>
      <c r="I82" s="541"/>
      <c r="J82" s="541"/>
      <c r="K82" s="541"/>
      <c r="L82" s="541"/>
    </row>
    <row r="83" spans="1:12" s="5" customFormat="1" ht="4.5" customHeight="1" hidden="1">
      <c r="A83" s="1070"/>
      <c r="B83" s="1115"/>
      <c r="C83" s="1098"/>
      <c r="D83" s="1070"/>
      <c r="E83" s="1070"/>
      <c r="F83" s="1070"/>
      <c r="G83" s="1070"/>
      <c r="H83" s="540"/>
      <c r="I83" s="541"/>
      <c r="J83" s="541"/>
      <c r="K83" s="541"/>
      <c r="L83" s="541"/>
    </row>
    <row r="84" spans="1:12" s="5" customFormat="1" ht="15">
      <c r="A84" s="638" t="s">
        <v>660</v>
      </c>
      <c r="B84" s="95"/>
      <c r="C84" s="539"/>
      <c r="D84" s="24">
        <v>1.5</v>
      </c>
      <c r="E84" s="24">
        <v>2.8</v>
      </c>
      <c r="F84" s="23">
        <v>18.5</v>
      </c>
      <c r="G84" s="577">
        <f>F84*4+E84*9+D84*4</f>
        <v>105.2</v>
      </c>
      <c r="H84" s="540"/>
      <c r="I84" s="541"/>
      <c r="J84" s="541"/>
      <c r="K84" s="541"/>
      <c r="L84" s="541"/>
    </row>
    <row r="85" spans="1:12" s="5" customFormat="1" ht="15">
      <c r="A85" s="550" t="s">
        <v>206</v>
      </c>
      <c r="B85" s="23"/>
      <c r="C85" s="539"/>
      <c r="D85" s="24">
        <v>14.3</v>
      </c>
      <c r="E85" s="24">
        <v>18.176470588235293</v>
      </c>
      <c r="F85" s="24">
        <v>32.294117647058826</v>
      </c>
      <c r="G85" s="577">
        <f>F85*4+E85*9+D85*4</f>
        <v>349.9647058823529</v>
      </c>
      <c r="H85" s="540"/>
      <c r="I85" s="541"/>
      <c r="J85" s="541"/>
      <c r="K85" s="541"/>
      <c r="L85" s="541"/>
    </row>
    <row r="86" spans="1:12" s="5" customFormat="1" ht="15">
      <c r="A86" s="557" t="s">
        <v>198</v>
      </c>
      <c r="B86" s="23"/>
      <c r="C86" s="542"/>
      <c r="D86" s="23">
        <v>0.2</v>
      </c>
      <c r="E86" s="24">
        <v>0</v>
      </c>
      <c r="F86" s="23">
        <v>13.7</v>
      </c>
      <c r="G86" s="577">
        <f>F86*4+E86*9+D86*4</f>
        <v>55.599999999999994</v>
      </c>
      <c r="H86" s="540"/>
      <c r="I86" s="541"/>
      <c r="J86" s="541"/>
      <c r="K86" s="541"/>
      <c r="L86" s="541"/>
    </row>
    <row r="87" spans="1:13" s="1" customFormat="1" ht="15">
      <c r="A87" s="554" t="s">
        <v>19</v>
      </c>
      <c r="B87" s="23"/>
      <c r="C87" s="38"/>
      <c r="D87" s="582">
        <v>0.9399999999999998</v>
      </c>
      <c r="E87" s="582">
        <v>0.2</v>
      </c>
      <c r="F87" s="582">
        <v>8.74</v>
      </c>
      <c r="G87" s="577">
        <v>40.52</v>
      </c>
      <c r="H87" s="540"/>
      <c r="I87" s="541"/>
      <c r="J87" s="541"/>
      <c r="K87" s="541"/>
      <c r="L87" s="541"/>
      <c r="M87" s="1" t="s">
        <v>628</v>
      </c>
    </row>
    <row r="88" spans="1:12" s="1" customFormat="1" ht="15">
      <c r="A88" s="555" t="s">
        <v>71</v>
      </c>
      <c r="B88" s="23"/>
      <c r="C88" s="8"/>
      <c r="D88" s="582">
        <v>0.8200000000000001</v>
      </c>
      <c r="E88" s="582">
        <v>0.14</v>
      </c>
      <c r="F88" s="582">
        <v>3.61</v>
      </c>
      <c r="G88" s="577">
        <v>18.98</v>
      </c>
      <c r="H88" s="540"/>
      <c r="I88" s="541"/>
      <c r="J88" s="541"/>
      <c r="K88" s="541"/>
      <c r="L88" s="541"/>
    </row>
    <row r="89" spans="1:12" s="1" customFormat="1" ht="30" customHeight="1">
      <c r="A89" s="1074" t="s">
        <v>557</v>
      </c>
      <c r="B89" s="1074"/>
      <c r="C89" s="130"/>
      <c r="D89" s="615">
        <v>17.76</v>
      </c>
      <c r="E89" s="486">
        <v>21.316470588235294</v>
      </c>
      <c r="F89" s="486">
        <v>76.84411764705882</v>
      </c>
      <c r="G89" s="486">
        <v>570.2647058823529</v>
      </c>
      <c r="H89" s="1094"/>
      <c r="I89" s="1095"/>
      <c r="J89" s="1095"/>
      <c r="K89" s="1095"/>
      <c r="L89" s="1095"/>
    </row>
    <row r="90" spans="1:12" s="1" customFormat="1" ht="19.5">
      <c r="A90" s="1101" t="s">
        <v>624</v>
      </c>
      <c r="B90" s="1101"/>
      <c r="C90" s="1101"/>
      <c r="D90" s="1101"/>
      <c r="E90" s="1101"/>
      <c r="F90" s="1101"/>
      <c r="G90" s="1101"/>
      <c r="H90" s="1102"/>
      <c r="I90" s="1103"/>
      <c r="J90" s="1103"/>
      <c r="K90" s="1103"/>
      <c r="L90" s="1103"/>
    </row>
    <row r="91" spans="1:12" s="1" customFormat="1" ht="33" customHeight="1">
      <c r="A91" s="638" t="s">
        <v>659</v>
      </c>
      <c r="B91" s="571"/>
      <c r="C91" s="571"/>
      <c r="D91" s="24">
        <v>2</v>
      </c>
      <c r="E91" s="24">
        <v>3.2</v>
      </c>
      <c r="F91" s="582">
        <v>20.2</v>
      </c>
      <c r="G91" s="577">
        <f>F91*4+E91*9+D91*4</f>
        <v>117.6</v>
      </c>
      <c r="H91" s="572"/>
      <c r="I91" s="573"/>
      <c r="J91" s="573"/>
      <c r="K91" s="573"/>
      <c r="L91" s="573"/>
    </row>
    <row r="92" spans="1:14" s="5" customFormat="1" ht="15">
      <c r="A92" s="550" t="s">
        <v>206</v>
      </c>
      <c r="B92" s="164"/>
      <c r="C92" s="65"/>
      <c r="D92" s="24">
        <v>17.3</v>
      </c>
      <c r="E92" s="24">
        <v>23.8</v>
      </c>
      <c r="F92" s="24">
        <v>42.2</v>
      </c>
      <c r="G92" s="577">
        <f>F92*4+E92*9+D92*4</f>
        <v>452.2</v>
      </c>
      <c r="H92" s="1106" t="s">
        <v>35</v>
      </c>
      <c r="I92" s="1107"/>
      <c r="J92" s="1107"/>
      <c r="K92" s="1107"/>
      <c r="L92" s="1107"/>
      <c r="M92" s="430"/>
      <c r="N92" s="187"/>
    </row>
    <row r="93" spans="1:14" s="5" customFormat="1" ht="15">
      <c r="A93" s="557" t="s">
        <v>198</v>
      </c>
      <c r="B93" s="164"/>
      <c r="C93" s="7"/>
      <c r="D93" s="23">
        <v>0.2</v>
      </c>
      <c r="E93" s="23">
        <v>0</v>
      </c>
      <c r="F93" s="23">
        <v>13.7</v>
      </c>
      <c r="G93" s="577">
        <f>F93*4+E93*9+D93*4</f>
        <v>55.599999999999994</v>
      </c>
      <c r="H93" s="1106" t="s">
        <v>38</v>
      </c>
      <c r="I93" s="1107"/>
      <c r="J93" s="1107"/>
      <c r="K93" s="1107"/>
      <c r="L93" s="1107"/>
      <c r="M93" s="187"/>
      <c r="N93" s="187"/>
    </row>
    <row r="94" spans="1:14" s="5" customFormat="1" ht="15.75">
      <c r="A94" s="554" t="s">
        <v>19</v>
      </c>
      <c r="B94" s="164"/>
      <c r="C94" s="10"/>
      <c r="D94" s="582">
        <v>0.94</v>
      </c>
      <c r="E94" s="582">
        <v>0.2</v>
      </c>
      <c r="F94" s="582">
        <v>8.74</v>
      </c>
      <c r="G94" s="577">
        <v>40.52</v>
      </c>
      <c r="H94" s="1099"/>
      <c r="I94" s="1100"/>
      <c r="J94" s="1100"/>
      <c r="K94" s="1100"/>
      <c r="L94" s="1100"/>
      <c r="M94" s="187"/>
      <c r="N94" s="187"/>
    </row>
    <row r="95" spans="1:14" s="5" customFormat="1" ht="15.75" customHeight="1">
      <c r="A95" s="555" t="s">
        <v>71</v>
      </c>
      <c r="B95" s="164"/>
      <c r="C95" s="10"/>
      <c r="D95" s="582">
        <v>1.6399999999999997</v>
      </c>
      <c r="E95" s="582">
        <v>0.28</v>
      </c>
      <c r="F95" s="582">
        <v>7.22</v>
      </c>
      <c r="G95" s="577">
        <v>37.96</v>
      </c>
      <c r="H95" s="543"/>
      <c r="I95" s="544"/>
      <c r="J95" s="544"/>
      <c r="K95" s="544"/>
      <c r="L95" s="544"/>
      <c r="M95" s="187"/>
      <c r="N95" s="187"/>
    </row>
    <row r="96" spans="1:14" s="5" customFormat="1" ht="19.5" customHeight="1">
      <c r="A96" s="1112" t="s">
        <v>557</v>
      </c>
      <c r="B96" s="1112"/>
      <c r="C96" s="545"/>
      <c r="D96" s="291">
        <v>22.080000000000002</v>
      </c>
      <c r="E96" s="291">
        <v>27.48</v>
      </c>
      <c r="F96" s="291">
        <v>92.06</v>
      </c>
      <c r="G96" s="545">
        <v>703.88</v>
      </c>
      <c r="H96" s="1099"/>
      <c r="I96" s="1100"/>
      <c r="J96" s="1100"/>
      <c r="K96" s="1100"/>
      <c r="L96" s="1100"/>
      <c r="M96" s="472"/>
      <c r="N96" s="451"/>
    </row>
    <row r="97" spans="1:10" s="2" customFormat="1" ht="19.5" customHeight="1">
      <c r="A97" s="1111" t="s">
        <v>632</v>
      </c>
      <c r="B97" s="1111"/>
      <c r="C97" s="1111"/>
      <c r="D97" s="1111"/>
      <c r="E97" s="1111"/>
      <c r="F97" s="1111"/>
      <c r="G97" s="1111"/>
      <c r="H97" s="1111"/>
      <c r="I97" s="1111"/>
      <c r="J97" s="1111"/>
    </row>
    <row r="98" spans="1:9" s="5" customFormat="1" ht="4.5" customHeight="1">
      <c r="A98" s="546"/>
      <c r="B98" s="546"/>
      <c r="C98" s="547"/>
      <c r="D98" s="546"/>
      <c r="E98" s="546"/>
      <c r="F98" s="546"/>
      <c r="G98" s="547"/>
      <c r="H98" s="547"/>
      <c r="I98" s="547"/>
    </row>
    <row r="99" spans="1:12" s="5" customFormat="1" ht="15">
      <c r="A99" s="550"/>
      <c r="B99" s="548"/>
      <c r="C99" s="548"/>
      <c r="D99" s="548"/>
      <c r="E99" s="548"/>
      <c r="F99" s="548"/>
      <c r="G99" s="548"/>
      <c r="H99" s="1108"/>
      <c r="I99" s="1105"/>
      <c r="J99" s="1105"/>
      <c r="K99" s="1105"/>
      <c r="L99" s="1105"/>
    </row>
    <row r="100" spans="1:12" s="5" customFormat="1" ht="16.5" customHeight="1">
      <c r="A100" s="556"/>
      <c r="B100" s="548"/>
      <c r="C100" s="548"/>
      <c r="D100" s="548"/>
      <c r="E100" s="548"/>
      <c r="F100" s="548"/>
      <c r="G100" s="548"/>
      <c r="H100" s="1108"/>
      <c r="I100" s="1105"/>
      <c r="J100" s="1105"/>
      <c r="K100" s="1105"/>
      <c r="L100" s="1105"/>
    </row>
    <row r="101" spans="1:12" s="2" customFormat="1" ht="16.5" customHeight="1">
      <c r="A101" s="212"/>
      <c r="B101" s="548"/>
      <c r="C101" s="548"/>
      <c r="D101" s="548"/>
      <c r="E101" s="548"/>
      <c r="F101" s="548"/>
      <c r="G101" s="548"/>
      <c r="H101" s="1108"/>
      <c r="I101" s="1105"/>
      <c r="J101" s="1105"/>
      <c r="K101" s="1105"/>
      <c r="L101" s="1105"/>
    </row>
    <row r="102" spans="1:12" s="2" customFormat="1" ht="16.5" customHeight="1">
      <c r="A102" s="549"/>
      <c r="B102" s="549"/>
      <c r="C102" s="507"/>
      <c r="D102" s="549"/>
      <c r="E102" s="549"/>
      <c r="F102" s="549"/>
      <c r="G102" s="507"/>
      <c r="H102" s="1110"/>
      <c r="I102" s="1110"/>
      <c r="J102" s="1110"/>
      <c r="K102" s="1110"/>
      <c r="L102" s="1110"/>
    </row>
    <row r="103" spans="1:12" ht="18" customHeight="1">
      <c r="A103" s="1123" t="s">
        <v>626</v>
      </c>
      <c r="B103" s="1123"/>
      <c r="C103" s="1123"/>
      <c r="D103" s="1123"/>
      <c r="E103" s="1123"/>
      <c r="F103" s="1123"/>
      <c r="G103" s="1123"/>
      <c r="H103" s="1109">
        <v>1</v>
      </c>
      <c r="I103" s="1109"/>
      <c r="J103" s="1109"/>
      <c r="K103" s="1109"/>
      <c r="L103" s="1109"/>
    </row>
    <row r="105" spans="1:10" s="2" customFormat="1" ht="36.75" customHeight="1">
      <c r="A105" s="530"/>
      <c r="B105" s="1116" t="s">
        <v>621</v>
      </c>
      <c r="C105" s="1116"/>
      <c r="D105" s="1116"/>
      <c r="E105" s="1116"/>
      <c r="F105" s="1116"/>
      <c r="G105" s="1116"/>
      <c r="H105" s="482"/>
      <c r="I105" s="531" t="s">
        <v>38</v>
      </c>
      <c r="J105" s="5"/>
    </row>
    <row r="106" spans="1:12" s="2" customFormat="1" ht="18.75" customHeight="1">
      <c r="A106" s="532"/>
      <c r="B106" s="1117" t="s">
        <v>633</v>
      </c>
      <c r="C106" s="1117"/>
      <c r="D106" s="1117"/>
      <c r="E106" s="1117"/>
      <c r="F106" s="1117"/>
      <c r="G106" s="1116"/>
      <c r="H106" s="533"/>
      <c r="I106" s="531"/>
      <c r="J106" s="5"/>
      <c r="L106" s="534"/>
    </row>
    <row r="107" spans="1:8" s="2" customFormat="1" ht="37.5" customHeight="1">
      <c r="A107" s="648" t="s">
        <v>661</v>
      </c>
      <c r="B107" s="574"/>
      <c r="C107" s="574"/>
      <c r="D107" s="574"/>
      <c r="E107" s="574"/>
      <c r="F107" s="574"/>
      <c r="G107" s="574"/>
      <c r="H107" s="536"/>
    </row>
    <row r="108" spans="1:14" s="5" customFormat="1" ht="15.75" customHeight="1">
      <c r="A108" s="1119" t="s">
        <v>622</v>
      </c>
      <c r="B108" s="1120"/>
      <c r="C108" s="1120"/>
      <c r="D108" s="1120"/>
      <c r="E108" s="1120"/>
      <c r="F108" s="1120"/>
      <c r="G108" s="1121"/>
      <c r="H108" s="471"/>
      <c r="I108" s="2"/>
      <c r="J108" s="2"/>
      <c r="K108" s="1"/>
      <c r="M108" s="471"/>
      <c r="N108" s="471"/>
    </row>
    <row r="109" spans="1:16" s="5" customFormat="1" ht="26.25" customHeight="1">
      <c r="A109" s="1122" t="s">
        <v>631</v>
      </c>
      <c r="B109" s="1122"/>
      <c r="C109" s="1122"/>
      <c r="D109" s="1122"/>
      <c r="E109" s="1122"/>
      <c r="F109" s="1122"/>
      <c r="G109" s="1122"/>
      <c r="H109" s="1088"/>
      <c r="I109" s="1089"/>
      <c r="J109" s="1089"/>
      <c r="K109" s="1089"/>
      <c r="L109" s="1089"/>
      <c r="M109" s="1089"/>
      <c r="N109" s="1089"/>
      <c r="O109" s="537"/>
      <c r="P109" s="537"/>
    </row>
    <row r="110" spans="1:10" s="5" customFormat="1" ht="20.25" customHeight="1">
      <c r="A110" s="1093" t="s">
        <v>43</v>
      </c>
      <c r="B110" s="1093"/>
      <c r="C110" s="1093"/>
      <c r="D110" s="1093"/>
      <c r="E110" s="1093"/>
      <c r="F110" s="1093"/>
      <c r="G110" s="1093"/>
      <c r="H110" s="429"/>
      <c r="I110" s="531" t="s">
        <v>26</v>
      </c>
      <c r="J110" s="538" t="e">
        <f>#REF!</f>
        <v>#REF!</v>
      </c>
    </row>
    <row r="111" spans="1:12" s="5" customFormat="1" ht="12" customHeight="1">
      <c r="A111" s="1070" t="s">
        <v>14</v>
      </c>
      <c r="B111" s="1113" t="s">
        <v>553</v>
      </c>
      <c r="C111" s="1098" t="s">
        <v>623</v>
      </c>
      <c r="D111" s="1070" t="s">
        <v>552</v>
      </c>
      <c r="E111" s="1070"/>
      <c r="F111" s="1070"/>
      <c r="G111" s="1070"/>
      <c r="H111" s="540" t="s">
        <v>627</v>
      </c>
      <c r="I111" s="541"/>
      <c r="J111" s="541"/>
      <c r="K111" s="541"/>
      <c r="L111" s="541"/>
    </row>
    <row r="112" spans="1:12" s="5" customFormat="1" ht="18.75" customHeight="1">
      <c r="A112" s="1070"/>
      <c r="B112" s="1114"/>
      <c r="C112" s="1098"/>
      <c r="D112" s="1070" t="s">
        <v>642</v>
      </c>
      <c r="E112" s="1070" t="s">
        <v>643</v>
      </c>
      <c r="F112" s="1070" t="s">
        <v>644</v>
      </c>
      <c r="G112" s="1070" t="s">
        <v>625</v>
      </c>
      <c r="H112" s="540"/>
      <c r="I112" s="541"/>
      <c r="J112" s="541"/>
      <c r="K112" s="541"/>
      <c r="L112" s="541"/>
    </row>
    <row r="113" spans="1:12" s="5" customFormat="1" ht="4.5" customHeight="1" hidden="1">
      <c r="A113" s="1070"/>
      <c r="B113" s="1115"/>
      <c r="C113" s="1098"/>
      <c r="D113" s="1070"/>
      <c r="E113" s="1070"/>
      <c r="F113" s="1070"/>
      <c r="G113" s="1070"/>
      <c r="H113" s="540"/>
      <c r="I113" s="541"/>
      <c r="J113" s="541"/>
      <c r="K113" s="541"/>
      <c r="L113" s="541"/>
    </row>
    <row r="114" spans="1:12" s="5" customFormat="1" ht="29.25" customHeight="1">
      <c r="A114" s="550" t="s">
        <v>150</v>
      </c>
      <c r="B114" s="23"/>
      <c r="C114" s="8"/>
      <c r="D114" s="45">
        <v>0.7</v>
      </c>
      <c r="E114" s="45">
        <v>6</v>
      </c>
      <c r="F114" s="45">
        <v>3.2</v>
      </c>
      <c r="G114" s="11">
        <f>F114*4+E114*9+D114*4</f>
        <v>69.6</v>
      </c>
      <c r="H114" s="540"/>
      <c r="I114" s="541"/>
      <c r="J114" s="541"/>
      <c r="K114" s="541"/>
      <c r="L114" s="541"/>
    </row>
    <row r="115" spans="1:12" s="5" customFormat="1" ht="30">
      <c r="A115" s="550" t="s">
        <v>210</v>
      </c>
      <c r="B115" s="23"/>
      <c r="C115" s="539"/>
      <c r="D115" s="25">
        <v>0.975</v>
      </c>
      <c r="E115" s="25">
        <v>6</v>
      </c>
      <c r="F115" s="25">
        <v>3.6</v>
      </c>
      <c r="G115" s="11">
        <f>F115*4+E115*9+D115*4</f>
        <v>72.30000000000001</v>
      </c>
      <c r="H115" s="540"/>
      <c r="I115" s="541"/>
      <c r="J115" s="541"/>
      <c r="K115" s="541"/>
      <c r="L115" s="541"/>
    </row>
    <row r="116" spans="1:12" s="5" customFormat="1" ht="15">
      <c r="A116" s="558" t="s">
        <v>211</v>
      </c>
      <c r="B116" s="23"/>
      <c r="C116" s="542"/>
      <c r="D116" s="45">
        <v>12</v>
      </c>
      <c r="E116" s="45">
        <v>10.309090909090909</v>
      </c>
      <c r="F116" s="45">
        <v>7.20909090909091</v>
      </c>
      <c r="G116" s="11">
        <f>F116*4+E116*9+D116*4</f>
        <v>169.61818181818182</v>
      </c>
      <c r="H116" s="540"/>
      <c r="I116" s="541"/>
      <c r="J116" s="541"/>
      <c r="K116" s="541"/>
      <c r="L116" s="541"/>
    </row>
    <row r="117" spans="1:13" s="1" customFormat="1" ht="15">
      <c r="A117" s="557" t="s">
        <v>135</v>
      </c>
      <c r="B117" s="23"/>
      <c r="C117" s="38"/>
      <c r="D117" s="31">
        <v>3</v>
      </c>
      <c r="E117" s="31">
        <v>3.75</v>
      </c>
      <c r="F117" s="31">
        <v>20.1</v>
      </c>
      <c r="G117" s="13">
        <f>F117*4+E117*9+D117*4</f>
        <v>126.15</v>
      </c>
      <c r="H117" s="540"/>
      <c r="I117" s="541"/>
      <c r="J117" s="541"/>
      <c r="K117" s="541"/>
      <c r="L117" s="541"/>
      <c r="M117" s="1" t="s">
        <v>628</v>
      </c>
    </row>
    <row r="118" spans="1:12" s="1" customFormat="1" ht="15">
      <c r="A118" s="559" t="s">
        <v>134</v>
      </c>
      <c r="B118" s="23"/>
      <c r="C118" s="8"/>
      <c r="D118" s="31">
        <v>0.16</v>
      </c>
      <c r="E118" s="32">
        <v>0.1</v>
      </c>
      <c r="F118" s="31">
        <v>28.1</v>
      </c>
      <c r="G118" s="30">
        <f>F118*4+E118*9+D118*4</f>
        <v>113.94000000000001</v>
      </c>
      <c r="H118" s="540"/>
      <c r="I118" s="541"/>
      <c r="J118" s="541"/>
      <c r="K118" s="541"/>
      <c r="L118" s="541"/>
    </row>
    <row r="119" spans="1:12" s="1" customFormat="1" ht="15">
      <c r="A119" s="552" t="s">
        <v>19</v>
      </c>
      <c r="B119" s="463"/>
      <c r="C119" s="8"/>
      <c r="D119" s="45">
        <v>1.64</v>
      </c>
      <c r="E119" s="45">
        <v>0.28</v>
      </c>
      <c r="F119" s="45">
        <v>7.22</v>
      </c>
      <c r="G119" s="11">
        <v>37.96</v>
      </c>
      <c r="H119" s="1094"/>
      <c r="I119" s="1095"/>
      <c r="J119" s="1095"/>
      <c r="K119" s="1095"/>
      <c r="L119" s="1095"/>
    </row>
    <row r="120" spans="1:12" s="1" customFormat="1" ht="15">
      <c r="A120" s="555" t="s">
        <v>71</v>
      </c>
      <c r="B120" s="463"/>
      <c r="C120" s="8"/>
      <c r="D120" s="45">
        <v>0.9399999999999998</v>
      </c>
      <c r="E120" s="45">
        <v>0.2</v>
      </c>
      <c r="F120" s="45">
        <v>8.74</v>
      </c>
      <c r="G120" s="11">
        <v>40.52</v>
      </c>
      <c r="H120" s="1094"/>
      <c r="I120" s="1095"/>
      <c r="J120" s="1095"/>
      <c r="K120" s="1095"/>
      <c r="L120" s="1095"/>
    </row>
    <row r="121" spans="1:12" s="1" customFormat="1" ht="15">
      <c r="A121" s="553" t="s">
        <v>121</v>
      </c>
      <c r="B121" s="463"/>
      <c r="C121" s="8"/>
      <c r="D121" s="632">
        <v>1</v>
      </c>
      <c r="E121" s="632">
        <v>0.2</v>
      </c>
      <c r="F121" s="632">
        <v>10</v>
      </c>
      <c r="G121" s="11">
        <f>F121*4+E121*9+D121*4</f>
        <v>45.8</v>
      </c>
      <c r="H121" s="1094"/>
      <c r="I121" s="1095"/>
      <c r="J121" s="1095"/>
      <c r="K121" s="1095"/>
      <c r="L121" s="1095"/>
    </row>
    <row r="122" spans="1:12" s="1" customFormat="1" ht="30" customHeight="1">
      <c r="A122" s="1074" t="s">
        <v>557</v>
      </c>
      <c r="B122" s="1074"/>
      <c r="C122" s="130"/>
      <c r="D122" s="223">
        <v>19.44</v>
      </c>
      <c r="E122" s="223">
        <v>20.83909090909091</v>
      </c>
      <c r="F122" s="223">
        <v>84.5690909090909</v>
      </c>
      <c r="G122" s="130">
        <v>603.5881818181817</v>
      </c>
      <c r="H122" s="1094"/>
      <c r="I122" s="1095"/>
      <c r="J122" s="1095"/>
      <c r="K122" s="1095"/>
      <c r="L122" s="1095"/>
    </row>
    <row r="123" spans="1:12" s="1" customFormat="1" ht="19.5">
      <c r="A123" s="1101" t="s">
        <v>624</v>
      </c>
      <c r="B123" s="1101"/>
      <c r="C123" s="1101"/>
      <c r="D123" s="1101"/>
      <c r="E123" s="1101"/>
      <c r="F123" s="1101"/>
      <c r="G123" s="1101"/>
      <c r="H123" s="1102"/>
      <c r="I123" s="1103"/>
      <c r="J123" s="1103"/>
      <c r="K123" s="1103"/>
      <c r="L123" s="1103"/>
    </row>
    <row r="124" spans="1:12" s="5" customFormat="1" ht="15">
      <c r="A124" s="550" t="s">
        <v>150</v>
      </c>
      <c r="B124" s="164"/>
      <c r="C124" s="164"/>
      <c r="D124" s="45">
        <v>1.2</v>
      </c>
      <c r="E124" s="45">
        <v>7.9</v>
      </c>
      <c r="F124" s="45">
        <v>5.3</v>
      </c>
      <c r="G124" s="11">
        <f>F124*4+E124*9+D124*4</f>
        <v>97.10000000000001</v>
      </c>
      <c r="H124" s="1104" t="s">
        <v>629</v>
      </c>
      <c r="I124" s="1105"/>
      <c r="J124" s="1105"/>
      <c r="K124" s="1105"/>
      <c r="L124" s="1105"/>
    </row>
    <row r="125" spans="1:14" s="5" customFormat="1" ht="30">
      <c r="A125" s="550" t="s">
        <v>210</v>
      </c>
      <c r="B125" s="164"/>
      <c r="C125" s="65"/>
      <c r="D125" s="25">
        <v>1.625</v>
      </c>
      <c r="E125" s="25">
        <v>8</v>
      </c>
      <c r="F125" s="25">
        <v>6</v>
      </c>
      <c r="G125" s="11">
        <f>F125*4+E125*9+D125*4</f>
        <v>102.5</v>
      </c>
      <c r="H125" s="1106" t="s">
        <v>35</v>
      </c>
      <c r="I125" s="1107"/>
      <c r="J125" s="1107"/>
      <c r="K125" s="1107"/>
      <c r="L125" s="1107"/>
      <c r="M125" s="430"/>
      <c r="N125" s="187"/>
    </row>
    <row r="126" spans="1:14" s="5" customFormat="1" ht="15">
      <c r="A126" s="558" t="s">
        <v>211</v>
      </c>
      <c r="B126" s="164"/>
      <c r="C126" s="7"/>
      <c r="D126" s="45">
        <v>13.3</v>
      </c>
      <c r="E126" s="45">
        <v>11.5</v>
      </c>
      <c r="F126" s="45">
        <v>8</v>
      </c>
      <c r="G126" s="11">
        <f>F126*4+E126*9+D126*4</f>
        <v>188.7</v>
      </c>
      <c r="H126" s="1106" t="s">
        <v>38</v>
      </c>
      <c r="I126" s="1107"/>
      <c r="J126" s="1107"/>
      <c r="K126" s="1107"/>
      <c r="L126" s="1107"/>
      <c r="M126" s="187"/>
      <c r="N126" s="187"/>
    </row>
    <row r="127" spans="1:14" s="5" customFormat="1" ht="15.75">
      <c r="A127" s="557" t="s">
        <v>135</v>
      </c>
      <c r="B127" s="164"/>
      <c r="C127" s="10"/>
      <c r="D127" s="32">
        <v>3.6</v>
      </c>
      <c r="E127" s="31">
        <v>4.5</v>
      </c>
      <c r="F127" s="32">
        <v>23.1</v>
      </c>
      <c r="G127" s="13">
        <f>F127*4+E127*9+D127*4</f>
        <v>147.3</v>
      </c>
      <c r="H127" s="1099"/>
      <c r="I127" s="1100"/>
      <c r="J127" s="1100"/>
      <c r="K127" s="1100"/>
      <c r="L127" s="1100"/>
      <c r="M127" s="187"/>
      <c r="N127" s="187"/>
    </row>
    <row r="128" spans="1:14" s="5" customFormat="1" ht="15.75" customHeight="1">
      <c r="A128" s="559" t="s">
        <v>134</v>
      </c>
      <c r="B128" s="164"/>
      <c r="C128" s="10"/>
      <c r="D128" s="31">
        <v>0.16</v>
      </c>
      <c r="E128" s="32">
        <v>0.1</v>
      </c>
      <c r="F128" s="31">
        <v>28.1</v>
      </c>
      <c r="G128" s="30">
        <f>F128*4+E128*9+D128*4</f>
        <v>113.94000000000001</v>
      </c>
      <c r="H128" s="543"/>
      <c r="I128" s="544"/>
      <c r="J128" s="544"/>
      <c r="K128" s="544"/>
      <c r="L128" s="544"/>
      <c r="M128" s="187"/>
      <c r="N128" s="187"/>
    </row>
    <row r="129" spans="1:14" s="5" customFormat="1" ht="15.75" customHeight="1">
      <c r="A129" s="552" t="s">
        <v>19</v>
      </c>
      <c r="B129" s="164"/>
      <c r="C129" s="10"/>
      <c r="D129" s="45">
        <v>2.4599999999999995</v>
      </c>
      <c r="E129" s="45">
        <v>0.42</v>
      </c>
      <c r="F129" s="45">
        <v>10.83</v>
      </c>
      <c r="G129" s="11">
        <v>56.94</v>
      </c>
      <c r="H129" s="543"/>
      <c r="I129" s="544"/>
      <c r="J129" s="544"/>
      <c r="K129" s="544"/>
      <c r="L129" s="544"/>
      <c r="M129" s="187"/>
      <c r="N129" s="187"/>
    </row>
    <row r="130" spans="1:14" s="5" customFormat="1" ht="15.75" customHeight="1">
      <c r="A130" s="555" t="s">
        <v>71</v>
      </c>
      <c r="B130" s="164"/>
      <c r="C130" s="10"/>
      <c r="D130" s="45">
        <v>1.41</v>
      </c>
      <c r="E130" s="45">
        <v>0.3</v>
      </c>
      <c r="F130" s="45">
        <v>13.11</v>
      </c>
      <c r="G130" s="11">
        <v>60.78000000000001</v>
      </c>
      <c r="H130" s="543"/>
      <c r="I130" s="544"/>
      <c r="J130" s="544"/>
      <c r="K130" s="544"/>
      <c r="L130" s="544"/>
      <c r="M130" s="187"/>
      <c r="N130" s="187"/>
    </row>
    <row r="131" spans="1:14" s="5" customFormat="1" ht="15.75">
      <c r="A131" s="553" t="s">
        <v>121</v>
      </c>
      <c r="B131" s="439"/>
      <c r="C131" s="10"/>
      <c r="D131" s="632">
        <v>1</v>
      </c>
      <c r="E131" s="632">
        <v>0.2</v>
      </c>
      <c r="F131" s="632">
        <v>10</v>
      </c>
      <c r="G131" s="11">
        <f>F131*4+E131*9+D131*4</f>
        <v>45.8</v>
      </c>
      <c r="H131" s="1099"/>
      <c r="I131" s="1100"/>
      <c r="J131" s="1100"/>
      <c r="K131" s="1100"/>
      <c r="L131" s="1100"/>
      <c r="M131" s="187"/>
      <c r="N131" s="187"/>
    </row>
    <row r="132" spans="1:14" s="5" customFormat="1" ht="19.5" customHeight="1">
      <c r="A132" s="1112" t="s">
        <v>557</v>
      </c>
      <c r="B132" s="1112"/>
      <c r="C132" s="545"/>
      <c r="D132" s="291">
        <v>23.130000000000003</v>
      </c>
      <c r="E132" s="291">
        <v>24.92</v>
      </c>
      <c r="F132" s="291">
        <v>98.44</v>
      </c>
      <c r="G132" s="545">
        <v>710.56</v>
      </c>
      <c r="H132" s="1099"/>
      <c r="I132" s="1100"/>
      <c r="J132" s="1100"/>
      <c r="K132" s="1100"/>
      <c r="L132" s="1100"/>
      <c r="M132" s="472"/>
      <c r="N132" s="451"/>
    </row>
    <row r="133" spans="1:10" s="2" customFormat="1" ht="19.5" customHeight="1">
      <c r="A133" s="1111" t="s">
        <v>632</v>
      </c>
      <c r="B133" s="1111"/>
      <c r="C133" s="1111"/>
      <c r="D133" s="1111"/>
      <c r="E133" s="1111"/>
      <c r="F133" s="1111"/>
      <c r="G133" s="1111"/>
      <c r="H133" s="1111"/>
      <c r="I133" s="1111"/>
      <c r="J133" s="1111"/>
    </row>
    <row r="134" spans="1:9" s="5" customFormat="1" ht="4.5" customHeight="1">
      <c r="A134" s="546"/>
      <c r="B134" s="546"/>
      <c r="C134" s="547"/>
      <c r="D134" s="546"/>
      <c r="E134" s="546"/>
      <c r="F134" s="546"/>
      <c r="G134" s="547"/>
      <c r="H134" s="547"/>
      <c r="I134" s="547"/>
    </row>
    <row r="135" spans="1:12" s="5" customFormat="1" ht="15">
      <c r="A135" s="550"/>
      <c r="B135" s="548"/>
      <c r="C135" s="548"/>
      <c r="D135" s="548"/>
      <c r="E135" s="548"/>
      <c r="F135" s="548"/>
      <c r="G135" s="548"/>
      <c r="H135" s="1108"/>
      <c r="I135" s="1105"/>
      <c r="J135" s="1105"/>
      <c r="K135" s="1105"/>
      <c r="L135" s="1105"/>
    </row>
    <row r="136" spans="1:12" s="5" customFormat="1" ht="16.5" customHeight="1">
      <c r="A136" s="556"/>
      <c r="B136" s="548"/>
      <c r="C136" s="548"/>
      <c r="D136" s="548"/>
      <c r="E136" s="548"/>
      <c r="F136" s="548"/>
      <c r="G136" s="548"/>
      <c r="H136" s="1108"/>
      <c r="I136" s="1105"/>
      <c r="J136" s="1105"/>
      <c r="K136" s="1105"/>
      <c r="L136" s="1105"/>
    </row>
    <row r="137" spans="1:12" s="2" customFormat="1" ht="16.5" customHeight="1">
      <c r="A137" s="212"/>
      <c r="B137" s="548"/>
      <c r="C137" s="548"/>
      <c r="D137" s="548"/>
      <c r="E137" s="548"/>
      <c r="F137" s="548"/>
      <c r="G137" s="548"/>
      <c r="H137" s="1108"/>
      <c r="I137" s="1105"/>
      <c r="J137" s="1105"/>
      <c r="K137" s="1105"/>
      <c r="L137" s="1105"/>
    </row>
    <row r="138" spans="1:12" s="2" customFormat="1" ht="16.5" customHeight="1">
      <c r="A138" s="549"/>
      <c r="B138" s="549"/>
      <c r="C138" s="507"/>
      <c r="D138" s="549"/>
      <c r="E138" s="549"/>
      <c r="F138" s="549"/>
      <c r="G138" s="507"/>
      <c r="H138" s="1110"/>
      <c r="I138" s="1110"/>
      <c r="J138" s="1110"/>
      <c r="K138" s="1110"/>
      <c r="L138" s="1110"/>
    </row>
    <row r="139" spans="1:12" ht="18" customHeight="1">
      <c r="A139" s="1123" t="s">
        <v>626</v>
      </c>
      <c r="B139" s="1123"/>
      <c r="C139" s="1123"/>
      <c r="D139" s="1123"/>
      <c r="E139" s="1123"/>
      <c r="F139" s="1123"/>
      <c r="G139" s="1123"/>
      <c r="H139" s="1109">
        <v>1</v>
      </c>
      <c r="I139" s="1109"/>
      <c r="J139" s="1109"/>
      <c r="K139" s="1109"/>
      <c r="L139" s="1109"/>
    </row>
    <row r="140" spans="1:12" ht="18" customHeight="1">
      <c r="A140" s="549"/>
      <c r="B140" s="549"/>
      <c r="C140" s="549"/>
      <c r="D140" s="549"/>
      <c r="E140" s="549"/>
      <c r="F140" s="549"/>
      <c r="G140" s="549"/>
      <c r="H140" s="570"/>
      <c r="I140" s="570"/>
      <c r="J140" s="570"/>
      <c r="K140" s="570"/>
      <c r="L140" s="570"/>
    </row>
    <row r="141" spans="1:10" s="2" customFormat="1" ht="36.75" customHeight="1">
      <c r="A141" s="530"/>
      <c r="B141" s="1116" t="s">
        <v>621</v>
      </c>
      <c r="C141" s="1116"/>
      <c r="D141" s="1116"/>
      <c r="E141" s="1116"/>
      <c r="F141" s="1116"/>
      <c r="G141" s="1116"/>
      <c r="H141" s="482"/>
      <c r="I141" s="531" t="s">
        <v>38</v>
      </c>
      <c r="J141" s="5"/>
    </row>
    <row r="142" spans="1:12" s="2" customFormat="1" ht="18.75" customHeight="1">
      <c r="A142" s="532"/>
      <c r="B142" s="1117" t="s">
        <v>633</v>
      </c>
      <c r="C142" s="1117"/>
      <c r="D142" s="1117"/>
      <c r="E142" s="1117"/>
      <c r="F142" s="1117"/>
      <c r="G142" s="1116"/>
      <c r="H142" s="533"/>
      <c r="I142" s="531"/>
      <c r="J142" s="5"/>
      <c r="L142" s="534"/>
    </row>
    <row r="143" spans="1:8" s="2" customFormat="1" ht="37.5" customHeight="1">
      <c r="A143" s="648" t="s">
        <v>661</v>
      </c>
      <c r="B143" s="574"/>
      <c r="C143" s="574"/>
      <c r="D143" s="574"/>
      <c r="E143" s="574"/>
      <c r="F143" s="574"/>
      <c r="G143" s="574"/>
      <c r="H143" s="536"/>
    </row>
    <row r="144" spans="1:14" s="5" customFormat="1" ht="15.75" customHeight="1">
      <c r="A144" s="1119" t="s">
        <v>622</v>
      </c>
      <c r="B144" s="1120"/>
      <c r="C144" s="1120"/>
      <c r="D144" s="1120"/>
      <c r="E144" s="1120"/>
      <c r="F144" s="1120"/>
      <c r="G144" s="1121"/>
      <c r="H144" s="471"/>
      <c r="I144" s="2"/>
      <c r="J144" s="2"/>
      <c r="K144" s="1"/>
      <c r="M144" s="471"/>
      <c r="N144" s="471"/>
    </row>
    <row r="145" spans="1:16" s="5" customFormat="1" ht="26.25" customHeight="1">
      <c r="A145" s="1139" t="s">
        <v>631</v>
      </c>
      <c r="B145" s="1139"/>
      <c r="C145" s="1139"/>
      <c r="D145" s="1139"/>
      <c r="E145" s="1139"/>
      <c r="F145" s="1139"/>
      <c r="G145" s="1139"/>
      <c r="H145" s="1088"/>
      <c r="I145" s="1089"/>
      <c r="J145" s="1089"/>
      <c r="K145" s="1089"/>
      <c r="L145" s="1089"/>
      <c r="M145" s="1089"/>
      <c r="N145" s="1089"/>
      <c r="O145" s="537"/>
      <c r="P145" s="537"/>
    </row>
    <row r="146" spans="1:10" s="5" customFormat="1" ht="20.25" customHeight="1">
      <c r="A146" s="1093" t="s">
        <v>635</v>
      </c>
      <c r="B146" s="1093"/>
      <c r="C146" s="1093"/>
      <c r="D146" s="1093"/>
      <c r="E146" s="1093"/>
      <c r="F146" s="1093"/>
      <c r="G146" s="1093"/>
      <c r="H146" s="429"/>
      <c r="I146" s="531" t="s">
        <v>26</v>
      </c>
      <c r="J146" s="538" t="e">
        <f>#REF!</f>
        <v>#REF!</v>
      </c>
    </row>
    <row r="147" spans="1:12" s="5" customFormat="1" ht="12" customHeight="1">
      <c r="A147" s="1070" t="s">
        <v>14</v>
      </c>
      <c r="B147" s="1113" t="s">
        <v>553</v>
      </c>
      <c r="C147" s="1098" t="s">
        <v>623</v>
      </c>
      <c r="D147" s="1070" t="s">
        <v>552</v>
      </c>
      <c r="E147" s="1070"/>
      <c r="F147" s="1070"/>
      <c r="G147" s="1070"/>
      <c r="H147" s="540" t="s">
        <v>627</v>
      </c>
      <c r="I147" s="541"/>
      <c r="J147" s="541"/>
      <c r="K147" s="541"/>
      <c r="L147" s="541"/>
    </row>
    <row r="148" spans="1:12" s="5" customFormat="1" ht="18.75" customHeight="1">
      <c r="A148" s="1070"/>
      <c r="B148" s="1114"/>
      <c r="C148" s="1098"/>
      <c r="D148" s="1070" t="s">
        <v>642</v>
      </c>
      <c r="E148" s="1070" t="s">
        <v>643</v>
      </c>
      <c r="F148" s="1070" t="s">
        <v>644</v>
      </c>
      <c r="G148" s="1070" t="s">
        <v>625</v>
      </c>
      <c r="H148" s="540"/>
      <c r="I148" s="541"/>
      <c r="J148" s="541"/>
      <c r="K148" s="541"/>
      <c r="L148" s="541"/>
    </row>
    <row r="149" spans="1:12" s="5" customFormat="1" ht="4.5" customHeight="1" hidden="1">
      <c r="A149" s="1070"/>
      <c r="B149" s="1115"/>
      <c r="C149" s="1098"/>
      <c r="D149" s="1070"/>
      <c r="E149" s="1070"/>
      <c r="F149" s="1070"/>
      <c r="G149" s="1070"/>
      <c r="H149" s="540"/>
      <c r="I149" s="541"/>
      <c r="J149" s="541"/>
      <c r="K149" s="541"/>
      <c r="L149" s="541"/>
    </row>
    <row r="150" spans="1:12" s="5" customFormat="1" ht="29.25" customHeight="1">
      <c r="A150" s="560" t="s">
        <v>140</v>
      </c>
      <c r="B150" s="23"/>
      <c r="C150" s="8"/>
      <c r="D150" s="640">
        <v>0.8800000000000001</v>
      </c>
      <c r="E150" s="640">
        <v>0</v>
      </c>
      <c r="F150" s="640">
        <v>0.9599999999999999</v>
      </c>
      <c r="G150" s="11">
        <v>7.359999999999999</v>
      </c>
      <c r="H150" s="540"/>
      <c r="I150" s="541"/>
      <c r="J150" s="541"/>
      <c r="K150" s="541"/>
      <c r="L150" s="541"/>
    </row>
    <row r="151" spans="1:12" s="5" customFormat="1" ht="15">
      <c r="A151" s="550" t="s">
        <v>215</v>
      </c>
      <c r="B151" s="23"/>
      <c r="C151" s="539"/>
      <c r="D151" s="45">
        <v>11.16</v>
      </c>
      <c r="E151" s="45">
        <v>10.71</v>
      </c>
      <c r="F151" s="45">
        <v>23.04</v>
      </c>
      <c r="G151" s="13">
        <f>D151*4+E151*9+F151*4</f>
        <v>233.19000000000003</v>
      </c>
      <c r="H151" s="540"/>
      <c r="I151" s="541"/>
      <c r="J151" s="541"/>
      <c r="K151" s="541"/>
      <c r="L151" s="541"/>
    </row>
    <row r="152" spans="1:12" s="5" customFormat="1" ht="15">
      <c r="A152" s="561" t="s">
        <v>147</v>
      </c>
      <c r="B152" s="23"/>
      <c r="C152" s="542"/>
      <c r="D152" s="25">
        <v>4</v>
      </c>
      <c r="E152" s="25">
        <v>3.9</v>
      </c>
      <c r="F152" s="25">
        <v>17.6</v>
      </c>
      <c r="G152" s="13">
        <f>D152*4+E152*9+F152*4</f>
        <v>121.5</v>
      </c>
      <c r="H152" s="540"/>
      <c r="I152" s="541"/>
      <c r="J152" s="541"/>
      <c r="K152" s="541"/>
      <c r="L152" s="541"/>
    </row>
    <row r="153" spans="1:13" s="1" customFormat="1" ht="15">
      <c r="A153" s="562" t="s">
        <v>19</v>
      </c>
      <c r="B153" s="23"/>
      <c r="C153" s="38"/>
      <c r="D153" s="45">
        <v>3.2799999999999994</v>
      </c>
      <c r="E153" s="45">
        <v>0.56</v>
      </c>
      <c r="F153" s="45">
        <v>14.44</v>
      </c>
      <c r="G153" s="11">
        <v>75.92</v>
      </c>
      <c r="H153" s="540"/>
      <c r="I153" s="541"/>
      <c r="J153" s="541"/>
      <c r="K153" s="541"/>
      <c r="L153" s="541"/>
      <c r="M153" s="1" t="s">
        <v>628</v>
      </c>
    </row>
    <row r="154" spans="1:12" s="1" customFormat="1" ht="15">
      <c r="A154" s="555" t="s">
        <v>71</v>
      </c>
      <c r="B154" s="23"/>
      <c r="C154" s="8"/>
      <c r="D154" s="45">
        <v>0.9399999999999998</v>
      </c>
      <c r="E154" s="45">
        <v>0.2</v>
      </c>
      <c r="F154" s="45">
        <v>8.74</v>
      </c>
      <c r="G154" s="11">
        <v>40.52</v>
      </c>
      <c r="H154" s="540"/>
      <c r="I154" s="541"/>
      <c r="J154" s="541"/>
      <c r="K154" s="541"/>
      <c r="L154" s="541"/>
    </row>
    <row r="155" spans="1:12" s="1" customFormat="1" ht="15">
      <c r="A155" s="550" t="s">
        <v>216</v>
      </c>
      <c r="B155" s="463"/>
      <c r="C155" s="8"/>
      <c r="D155" s="632">
        <v>1.7</v>
      </c>
      <c r="E155" s="632">
        <v>0.8</v>
      </c>
      <c r="F155" s="632">
        <v>31</v>
      </c>
      <c r="G155" s="11">
        <f>F155*4+E155*9+D155*4</f>
        <v>138</v>
      </c>
      <c r="H155" s="1094"/>
      <c r="I155" s="1095"/>
      <c r="J155" s="1095"/>
      <c r="K155" s="1095"/>
      <c r="L155" s="1095"/>
    </row>
    <row r="156" spans="1:12" s="1" customFormat="1" ht="30" customHeight="1">
      <c r="A156" s="1074" t="s">
        <v>557</v>
      </c>
      <c r="B156" s="1074"/>
      <c r="C156" s="130"/>
      <c r="D156" s="486">
        <f>D157+D158+D159+D160+D161+D162</f>
        <v>28.755</v>
      </c>
      <c r="E156" s="486">
        <f>E157+E158+E159+E160+E161+E162</f>
        <v>13.415000000000001</v>
      </c>
      <c r="F156" s="486">
        <f>F157+F158+F159+F160+F161+F162</f>
        <v>87.67</v>
      </c>
      <c r="G156" s="486">
        <f>G157+G158+G159+G160+G161+G162</f>
        <v>586.435</v>
      </c>
      <c r="H156" s="1094"/>
      <c r="I156" s="1095"/>
      <c r="J156" s="1095"/>
      <c r="K156" s="1095"/>
      <c r="L156" s="1095"/>
    </row>
    <row r="157" spans="1:12" s="1" customFormat="1" ht="19.5">
      <c r="A157" s="1101" t="s">
        <v>624</v>
      </c>
      <c r="B157" s="1101"/>
      <c r="C157" s="1101"/>
      <c r="D157" s="1101"/>
      <c r="E157" s="1101"/>
      <c r="F157" s="1101"/>
      <c r="G157" s="1101"/>
      <c r="H157" s="1102"/>
      <c r="I157" s="1103"/>
      <c r="J157" s="1103"/>
      <c r="K157" s="1103"/>
      <c r="L157" s="1103"/>
    </row>
    <row r="158" spans="1:12" s="5" customFormat="1" ht="15">
      <c r="A158" s="560" t="s">
        <v>140</v>
      </c>
      <c r="B158" s="164"/>
      <c r="C158" s="164"/>
      <c r="D158" s="45">
        <v>8.625</v>
      </c>
      <c r="E158" s="45">
        <v>0.375</v>
      </c>
      <c r="F158" s="6">
        <v>12.5</v>
      </c>
      <c r="G158" s="30">
        <v>87.87500000000001</v>
      </c>
      <c r="H158" s="1104" t="s">
        <v>629</v>
      </c>
      <c r="I158" s="1105"/>
      <c r="J158" s="1105"/>
      <c r="K158" s="1105"/>
      <c r="L158" s="1105"/>
    </row>
    <row r="159" spans="1:14" s="5" customFormat="1" ht="15">
      <c r="A159" s="550" t="s">
        <v>215</v>
      </c>
      <c r="B159" s="164"/>
      <c r="C159" s="65"/>
      <c r="D159" s="25">
        <v>13.6</v>
      </c>
      <c r="E159" s="14">
        <v>11.9</v>
      </c>
      <c r="F159" s="14">
        <v>22.1</v>
      </c>
      <c r="G159" s="11">
        <f>F159*4+E159*9+D159*4</f>
        <v>249.9</v>
      </c>
      <c r="H159" s="1106" t="s">
        <v>35</v>
      </c>
      <c r="I159" s="1107"/>
      <c r="J159" s="1107"/>
      <c r="K159" s="1107"/>
      <c r="L159" s="1107"/>
      <c r="M159" s="430"/>
      <c r="N159" s="187"/>
    </row>
    <row r="160" spans="1:14" s="5" customFormat="1" ht="15">
      <c r="A160" s="561" t="s">
        <v>147</v>
      </c>
      <c r="B160" s="164"/>
      <c r="C160" s="7"/>
      <c r="D160" s="632">
        <v>0.2</v>
      </c>
      <c r="E160" s="632">
        <v>0</v>
      </c>
      <c r="F160" s="632">
        <v>18.3</v>
      </c>
      <c r="G160" s="11">
        <f>F160*4+E160*9+D160*4</f>
        <v>74</v>
      </c>
      <c r="H160" s="1106" t="s">
        <v>38</v>
      </c>
      <c r="I160" s="1107"/>
      <c r="J160" s="1107"/>
      <c r="K160" s="1107"/>
      <c r="L160" s="1107"/>
      <c r="M160" s="187"/>
      <c r="N160" s="187"/>
    </row>
    <row r="161" spans="1:14" s="5" customFormat="1" ht="15.75">
      <c r="A161" s="562" t="s">
        <v>19</v>
      </c>
      <c r="B161" s="164"/>
      <c r="C161" s="10"/>
      <c r="D161" s="45">
        <v>4.919999999999999</v>
      </c>
      <c r="E161" s="45">
        <v>0.84</v>
      </c>
      <c r="F161" s="45">
        <v>21.66</v>
      </c>
      <c r="G161" s="11">
        <v>113.88</v>
      </c>
      <c r="H161" s="1099"/>
      <c r="I161" s="1100"/>
      <c r="J161" s="1100"/>
      <c r="K161" s="1100"/>
      <c r="L161" s="1100"/>
      <c r="M161" s="187"/>
      <c r="N161" s="187"/>
    </row>
    <row r="162" spans="1:14" s="5" customFormat="1" ht="15.75" customHeight="1">
      <c r="A162" s="555" t="s">
        <v>71</v>
      </c>
      <c r="B162" s="164"/>
      <c r="C162" s="10"/>
      <c r="D162" s="45">
        <v>1.41</v>
      </c>
      <c r="E162" s="45">
        <v>0.3</v>
      </c>
      <c r="F162" s="45">
        <v>13.11</v>
      </c>
      <c r="G162" s="11">
        <v>60.78000000000001</v>
      </c>
      <c r="H162" s="543"/>
      <c r="I162" s="544"/>
      <c r="J162" s="544"/>
      <c r="K162" s="544"/>
      <c r="L162" s="544"/>
      <c r="M162" s="187"/>
      <c r="N162" s="187"/>
    </row>
    <row r="163" spans="1:14" s="5" customFormat="1" ht="15.75" customHeight="1">
      <c r="A163" s="550" t="s">
        <v>216</v>
      </c>
      <c r="B163" s="164"/>
      <c r="C163" s="10"/>
      <c r="D163" s="25">
        <v>2.5</v>
      </c>
      <c r="E163" s="25">
        <v>5.4</v>
      </c>
      <c r="F163" s="25">
        <v>15</v>
      </c>
      <c r="G163" s="11">
        <f>F163*4+E163*9+D163*4</f>
        <v>118.6</v>
      </c>
      <c r="H163" s="543"/>
      <c r="I163" s="544"/>
      <c r="J163" s="544"/>
      <c r="K163" s="544"/>
      <c r="L163" s="544"/>
      <c r="M163" s="187"/>
      <c r="N163" s="187"/>
    </row>
    <row r="164" spans="1:14" s="5" customFormat="1" ht="19.5" customHeight="1">
      <c r="A164" s="1112" t="s">
        <v>557</v>
      </c>
      <c r="B164" s="1112"/>
      <c r="C164" s="545"/>
      <c r="D164" s="601">
        <v>31.255</v>
      </c>
      <c r="E164" s="601">
        <v>18.815</v>
      </c>
      <c r="F164" s="601">
        <v>102.67</v>
      </c>
      <c r="G164" s="635">
        <v>705.035</v>
      </c>
      <c r="H164" s="1099"/>
      <c r="I164" s="1100"/>
      <c r="J164" s="1100"/>
      <c r="K164" s="1100"/>
      <c r="L164" s="1100"/>
      <c r="M164" s="472"/>
      <c r="N164" s="451"/>
    </row>
    <row r="165" spans="1:10" s="2" customFormat="1" ht="19.5" customHeight="1">
      <c r="A165" s="1111" t="s">
        <v>632</v>
      </c>
      <c r="B165" s="1111"/>
      <c r="C165" s="1111"/>
      <c r="D165" s="1111"/>
      <c r="E165" s="1111"/>
      <c r="F165" s="1111"/>
      <c r="G165" s="1111"/>
      <c r="H165" s="1111"/>
      <c r="I165" s="1111"/>
      <c r="J165" s="1111"/>
    </row>
    <row r="166" spans="1:9" s="5" customFormat="1" ht="4.5" customHeight="1">
      <c r="A166" s="546"/>
      <c r="B166" s="546"/>
      <c r="C166" s="547"/>
      <c r="D166" s="546"/>
      <c r="E166" s="546"/>
      <c r="F166" s="546"/>
      <c r="G166" s="547"/>
      <c r="H166" s="547"/>
      <c r="I166" s="547"/>
    </row>
    <row r="167" spans="1:12" s="5" customFormat="1" ht="15">
      <c r="A167" s="550"/>
      <c r="B167" s="548"/>
      <c r="C167" s="548"/>
      <c r="D167" s="548"/>
      <c r="E167" s="548"/>
      <c r="F167" s="548"/>
      <c r="G167" s="548"/>
      <c r="H167" s="1108"/>
      <c r="I167" s="1105"/>
      <c r="J167" s="1105"/>
      <c r="K167" s="1105"/>
      <c r="L167" s="1105"/>
    </row>
    <row r="168" spans="1:12" s="5" customFormat="1" ht="16.5" customHeight="1">
      <c r="A168" s="556"/>
      <c r="B168" s="548"/>
      <c r="C168" s="548"/>
      <c r="D168" s="548"/>
      <c r="E168" s="548"/>
      <c r="F168" s="548"/>
      <c r="G168" s="548"/>
      <c r="H168" s="1108"/>
      <c r="I168" s="1105"/>
      <c r="J168" s="1105"/>
      <c r="K168" s="1105"/>
      <c r="L168" s="1105"/>
    </row>
    <row r="169" spans="1:12" s="2" customFormat="1" ht="16.5" customHeight="1">
      <c r="A169" s="212"/>
      <c r="B169" s="548"/>
      <c r="C169" s="548"/>
      <c r="D169" s="548"/>
      <c r="E169" s="548"/>
      <c r="F169" s="548"/>
      <c r="G169" s="548"/>
      <c r="H169" s="1108"/>
      <c r="I169" s="1105"/>
      <c r="J169" s="1105"/>
      <c r="K169" s="1105"/>
      <c r="L169" s="1105"/>
    </row>
    <row r="170" spans="1:12" s="2" customFormat="1" ht="16.5" customHeight="1">
      <c r="A170" s="549"/>
      <c r="B170" s="549"/>
      <c r="C170" s="507"/>
      <c r="D170" s="549"/>
      <c r="E170" s="549"/>
      <c r="F170" s="549"/>
      <c r="G170" s="507"/>
      <c r="H170" s="1110"/>
      <c r="I170" s="1110"/>
      <c r="J170" s="1110"/>
      <c r="K170" s="1110"/>
      <c r="L170" s="1110"/>
    </row>
    <row r="171" spans="1:12" ht="18" customHeight="1">
      <c r="A171" s="1123" t="s">
        <v>626</v>
      </c>
      <c r="B171" s="1123"/>
      <c r="C171" s="1123"/>
      <c r="D171" s="1123"/>
      <c r="E171" s="1123"/>
      <c r="F171" s="1123"/>
      <c r="G171" s="1123"/>
      <c r="H171" s="1109">
        <v>1</v>
      </c>
      <c r="I171" s="1109"/>
      <c r="J171" s="1109"/>
      <c r="K171" s="1109"/>
      <c r="L171" s="1109"/>
    </row>
    <row r="173" spans="1:10" s="2" customFormat="1" ht="36.75" customHeight="1">
      <c r="A173" s="530"/>
      <c r="B173" s="1116" t="s">
        <v>621</v>
      </c>
      <c r="C173" s="1116"/>
      <c r="D173" s="1116"/>
      <c r="E173" s="1116"/>
      <c r="F173" s="1116"/>
      <c r="G173" s="1116"/>
      <c r="H173" s="482"/>
      <c r="I173" s="531" t="s">
        <v>38</v>
      </c>
      <c r="J173" s="5"/>
    </row>
    <row r="174" spans="1:12" s="2" customFormat="1" ht="18.75" customHeight="1">
      <c r="A174" s="532"/>
      <c r="B174" s="1117" t="s">
        <v>633</v>
      </c>
      <c r="C174" s="1117"/>
      <c r="D174" s="1117"/>
      <c r="E174" s="1117"/>
      <c r="F174" s="1117"/>
      <c r="G174" s="1117"/>
      <c r="H174" s="533"/>
      <c r="I174" s="531"/>
      <c r="J174" s="5"/>
      <c r="L174" s="534"/>
    </row>
    <row r="175" spans="1:8" s="2" customFormat="1" ht="37.5" customHeight="1">
      <c r="A175" s="648" t="s">
        <v>661</v>
      </c>
      <c r="B175" s="574"/>
      <c r="C175" s="574"/>
      <c r="D175" s="574"/>
      <c r="E175" s="574"/>
      <c r="F175" s="574"/>
      <c r="G175" s="574"/>
      <c r="H175" s="536"/>
    </row>
    <row r="176" spans="1:14" s="5" customFormat="1" ht="15.75" customHeight="1">
      <c r="A176" s="1119" t="s">
        <v>622</v>
      </c>
      <c r="B176" s="1120"/>
      <c r="C176" s="1120"/>
      <c r="D176" s="1120"/>
      <c r="E176" s="1120"/>
      <c r="F176" s="1120"/>
      <c r="G176" s="1121"/>
      <c r="H176" s="471"/>
      <c r="I176" s="2"/>
      <c r="J176" s="2"/>
      <c r="K176" s="1"/>
      <c r="M176" s="471"/>
      <c r="N176" s="471"/>
    </row>
    <row r="177" spans="1:16" s="5" customFormat="1" ht="26.25" customHeight="1">
      <c r="A177" s="1090" t="s">
        <v>631</v>
      </c>
      <c r="B177" s="1091"/>
      <c r="C177" s="1091"/>
      <c r="D177" s="1091"/>
      <c r="E177" s="1091"/>
      <c r="F177" s="1091"/>
      <c r="G177" s="1092"/>
      <c r="H177" s="1088"/>
      <c r="I177" s="1089"/>
      <c r="J177" s="1089"/>
      <c r="K177" s="1089"/>
      <c r="L177" s="1089"/>
      <c r="M177" s="1089"/>
      <c r="N177" s="1089"/>
      <c r="O177" s="537"/>
      <c r="P177" s="537"/>
    </row>
    <row r="178" spans="1:10" s="5" customFormat="1" ht="20.25" customHeight="1">
      <c r="A178" s="1124" t="s">
        <v>636</v>
      </c>
      <c r="B178" s="1125"/>
      <c r="C178" s="1125"/>
      <c r="D178" s="1125"/>
      <c r="E178" s="1125"/>
      <c r="F178" s="1125"/>
      <c r="G178" s="1126"/>
      <c r="H178" s="429"/>
      <c r="I178" s="531" t="s">
        <v>26</v>
      </c>
      <c r="J178" s="538" t="e">
        <f>#REF!</f>
        <v>#REF!</v>
      </c>
    </row>
    <row r="179" spans="1:12" s="5" customFormat="1" ht="12" customHeight="1">
      <c r="A179" s="1070" t="s">
        <v>14</v>
      </c>
      <c r="B179" s="1113" t="s">
        <v>553</v>
      </c>
      <c r="C179" s="1098" t="s">
        <v>623</v>
      </c>
      <c r="D179" s="1070" t="s">
        <v>552</v>
      </c>
      <c r="E179" s="1070"/>
      <c r="F179" s="1070"/>
      <c r="G179" s="1070"/>
      <c r="H179" s="540" t="s">
        <v>627</v>
      </c>
      <c r="I179" s="541"/>
      <c r="J179" s="541"/>
      <c r="K179" s="541"/>
      <c r="L179" s="541"/>
    </row>
    <row r="180" spans="1:12" s="5" customFormat="1" ht="18.75" customHeight="1">
      <c r="A180" s="1070"/>
      <c r="B180" s="1114"/>
      <c r="C180" s="1098"/>
      <c r="D180" s="1070" t="s">
        <v>642</v>
      </c>
      <c r="E180" s="1070" t="s">
        <v>643</v>
      </c>
      <c r="F180" s="1070" t="s">
        <v>644</v>
      </c>
      <c r="G180" s="1070" t="s">
        <v>625</v>
      </c>
      <c r="H180" s="540"/>
      <c r="I180" s="541"/>
      <c r="J180" s="541"/>
      <c r="K180" s="541"/>
      <c r="L180" s="541"/>
    </row>
    <row r="181" spans="1:12" s="5" customFormat="1" ht="4.5" customHeight="1" hidden="1">
      <c r="A181" s="1070"/>
      <c r="B181" s="1115"/>
      <c r="C181" s="1098"/>
      <c r="D181" s="1070"/>
      <c r="E181" s="1070"/>
      <c r="F181" s="1070"/>
      <c r="G181" s="1070"/>
      <c r="H181" s="540"/>
      <c r="I181" s="541"/>
      <c r="J181" s="541"/>
      <c r="K181" s="541"/>
      <c r="L181" s="541"/>
    </row>
    <row r="182" spans="1:12" s="5" customFormat="1" ht="29.25" customHeight="1">
      <c r="A182" s="550" t="s">
        <v>55</v>
      </c>
      <c r="B182" s="23"/>
      <c r="C182" s="8"/>
      <c r="D182" s="640">
        <v>0.8800000000000001</v>
      </c>
      <c r="E182" s="640">
        <v>0</v>
      </c>
      <c r="F182" s="640">
        <v>0.9599999999999999</v>
      </c>
      <c r="G182" s="11">
        <v>7.359999999999999</v>
      </c>
      <c r="H182" s="540"/>
      <c r="I182" s="541"/>
      <c r="J182" s="541"/>
      <c r="K182" s="541"/>
      <c r="L182" s="541"/>
    </row>
    <row r="183" spans="1:12" s="5" customFormat="1" ht="15">
      <c r="A183" s="557" t="s">
        <v>219</v>
      </c>
      <c r="B183" s="23"/>
      <c r="C183" s="539"/>
      <c r="D183" s="45">
        <v>11.16</v>
      </c>
      <c r="E183" s="45">
        <v>10.71</v>
      </c>
      <c r="F183" s="45">
        <v>23.04</v>
      </c>
      <c r="G183" s="13">
        <f>D183*4+E183*9+F183*4</f>
        <v>233.19000000000003</v>
      </c>
      <c r="H183" s="540"/>
      <c r="I183" s="541"/>
      <c r="J183" s="541"/>
      <c r="K183" s="541"/>
      <c r="L183" s="541"/>
    </row>
    <row r="184" spans="1:12" s="5" customFormat="1" ht="15">
      <c r="A184" s="557" t="s">
        <v>154</v>
      </c>
      <c r="B184" s="23"/>
      <c r="C184" s="542"/>
      <c r="D184" s="25">
        <v>4</v>
      </c>
      <c r="E184" s="25">
        <v>3.9</v>
      </c>
      <c r="F184" s="25">
        <v>17.6</v>
      </c>
      <c r="G184" s="13">
        <f>D184*4+E184*9+F184*4</f>
        <v>121.5</v>
      </c>
      <c r="H184" s="540"/>
      <c r="I184" s="541"/>
      <c r="J184" s="541"/>
      <c r="K184" s="541"/>
      <c r="L184" s="541"/>
    </row>
    <row r="185" spans="1:13" s="1" customFormat="1" ht="15">
      <c r="A185" s="552" t="s">
        <v>19</v>
      </c>
      <c r="B185" s="23"/>
      <c r="C185" s="38"/>
      <c r="D185" s="45">
        <v>3.2799999999999994</v>
      </c>
      <c r="E185" s="45">
        <v>0.56</v>
      </c>
      <c r="F185" s="45">
        <v>14.44</v>
      </c>
      <c r="G185" s="11">
        <v>75.92</v>
      </c>
      <c r="H185" s="540"/>
      <c r="I185" s="541"/>
      <c r="J185" s="541"/>
      <c r="K185" s="541"/>
      <c r="L185" s="541"/>
      <c r="M185" s="1" t="s">
        <v>628</v>
      </c>
    </row>
    <row r="186" spans="1:12" s="1" customFormat="1" ht="15">
      <c r="A186" s="555" t="s">
        <v>71</v>
      </c>
      <c r="B186" s="23"/>
      <c r="C186" s="8"/>
      <c r="D186" s="45">
        <v>0.9399999999999998</v>
      </c>
      <c r="E186" s="45">
        <v>0.2</v>
      </c>
      <c r="F186" s="45">
        <v>8.74</v>
      </c>
      <c r="G186" s="11">
        <v>40.52</v>
      </c>
      <c r="H186" s="540"/>
      <c r="I186" s="541"/>
      <c r="J186" s="541"/>
      <c r="K186" s="541"/>
      <c r="L186" s="541"/>
    </row>
    <row r="187" spans="1:12" s="1" customFormat="1" ht="15">
      <c r="A187" s="553" t="s">
        <v>121</v>
      </c>
      <c r="B187" s="463"/>
      <c r="C187" s="8"/>
      <c r="D187" s="632">
        <v>1.7</v>
      </c>
      <c r="E187" s="632">
        <v>0.8</v>
      </c>
      <c r="F187" s="632">
        <v>31</v>
      </c>
      <c r="G187" s="11">
        <f>F187*4+E187*9+D187*4</f>
        <v>138</v>
      </c>
      <c r="H187" s="1094"/>
      <c r="I187" s="1095"/>
      <c r="J187" s="1095"/>
      <c r="K187" s="1095"/>
      <c r="L187" s="1095"/>
    </row>
    <row r="188" spans="1:12" s="1" customFormat="1" ht="30" customHeight="1">
      <c r="A188" s="1074" t="s">
        <v>557</v>
      </c>
      <c r="B188" s="1074"/>
      <c r="C188" s="130"/>
      <c r="D188" s="600">
        <v>21.96</v>
      </c>
      <c r="E188" s="600">
        <v>16.17</v>
      </c>
      <c r="F188" s="600">
        <v>95.78</v>
      </c>
      <c r="G188" s="600">
        <v>616.49</v>
      </c>
      <c r="H188" s="1094"/>
      <c r="I188" s="1095"/>
      <c r="J188" s="1095"/>
      <c r="K188" s="1095"/>
      <c r="L188" s="1095"/>
    </row>
    <row r="189" spans="1:12" s="1" customFormat="1" ht="19.5">
      <c r="A189" s="1129" t="s">
        <v>624</v>
      </c>
      <c r="B189" s="1130"/>
      <c r="C189" s="1130"/>
      <c r="D189" s="1130"/>
      <c r="E189" s="1130"/>
      <c r="F189" s="1130"/>
      <c r="G189" s="1131"/>
      <c r="H189" s="1102"/>
      <c r="I189" s="1103"/>
      <c r="J189" s="1103"/>
      <c r="K189" s="1103"/>
      <c r="L189" s="1103"/>
    </row>
    <row r="190" spans="1:12" s="5" customFormat="1" ht="15">
      <c r="A190" s="550" t="s">
        <v>55</v>
      </c>
      <c r="B190" s="164"/>
      <c r="C190" s="164"/>
      <c r="D190" s="31">
        <v>1.1</v>
      </c>
      <c r="E190" s="31">
        <v>0</v>
      </c>
      <c r="F190" s="31">
        <v>1.2</v>
      </c>
      <c r="G190" s="30">
        <f>F190*4+E190*9+D190*4</f>
        <v>9.2</v>
      </c>
      <c r="H190" s="1104" t="s">
        <v>629</v>
      </c>
      <c r="I190" s="1105"/>
      <c r="J190" s="1105"/>
      <c r="K190" s="1105"/>
      <c r="L190" s="1105"/>
    </row>
    <row r="191" spans="1:14" s="5" customFormat="1" ht="15">
      <c r="A191" s="557" t="s">
        <v>219</v>
      </c>
      <c r="B191" s="164"/>
      <c r="C191" s="65"/>
      <c r="D191" s="31">
        <v>12.4</v>
      </c>
      <c r="E191" s="31">
        <v>11.9</v>
      </c>
      <c r="F191" s="31">
        <v>25.6</v>
      </c>
      <c r="G191" s="30">
        <f>F191*4+E191*9+D191*4</f>
        <v>259.1</v>
      </c>
      <c r="H191" s="1106" t="s">
        <v>35</v>
      </c>
      <c r="I191" s="1107"/>
      <c r="J191" s="1107"/>
      <c r="K191" s="1107"/>
      <c r="L191" s="1107"/>
      <c r="M191" s="430"/>
      <c r="N191" s="187"/>
    </row>
    <row r="192" spans="1:14" s="5" customFormat="1" ht="15">
      <c r="A192" s="557" t="s">
        <v>154</v>
      </c>
      <c r="B192" s="164"/>
      <c r="C192" s="7"/>
      <c r="D192" s="25">
        <v>4</v>
      </c>
      <c r="E192" s="25">
        <v>3.9</v>
      </c>
      <c r="F192" s="25">
        <v>19.6</v>
      </c>
      <c r="G192" s="13">
        <f>D192*4+E192*9+F192*4</f>
        <v>129.5</v>
      </c>
      <c r="H192" s="1106" t="s">
        <v>38</v>
      </c>
      <c r="I192" s="1107"/>
      <c r="J192" s="1107"/>
      <c r="K192" s="1107"/>
      <c r="L192" s="1107"/>
      <c r="M192" s="187"/>
      <c r="N192" s="187"/>
    </row>
    <row r="193" spans="1:14" s="5" customFormat="1" ht="15.75">
      <c r="A193" s="552" t="s">
        <v>19</v>
      </c>
      <c r="B193" s="164"/>
      <c r="C193" s="10"/>
      <c r="D193" s="45">
        <v>4.919999999999999</v>
      </c>
      <c r="E193" s="45">
        <v>0.84</v>
      </c>
      <c r="F193" s="45">
        <v>21.66</v>
      </c>
      <c r="G193" s="11">
        <v>113.88</v>
      </c>
      <c r="H193" s="1099"/>
      <c r="I193" s="1100"/>
      <c r="J193" s="1100"/>
      <c r="K193" s="1100"/>
      <c r="L193" s="1100"/>
      <c r="M193" s="187"/>
      <c r="N193" s="187"/>
    </row>
    <row r="194" spans="1:14" s="5" customFormat="1" ht="15.75" customHeight="1">
      <c r="A194" s="555" t="s">
        <v>71</v>
      </c>
      <c r="B194" s="164"/>
      <c r="C194" s="10"/>
      <c r="D194" s="45">
        <v>1.41</v>
      </c>
      <c r="E194" s="45">
        <v>0.3</v>
      </c>
      <c r="F194" s="45">
        <v>13.11</v>
      </c>
      <c r="G194" s="11">
        <v>60.78000000000001</v>
      </c>
      <c r="H194" s="543"/>
      <c r="I194" s="544"/>
      <c r="J194" s="544"/>
      <c r="K194" s="544"/>
      <c r="L194" s="544"/>
      <c r="M194" s="187"/>
      <c r="N194" s="187"/>
    </row>
    <row r="195" spans="1:14" s="5" customFormat="1" ht="15.75" customHeight="1">
      <c r="A195" s="553" t="s">
        <v>121</v>
      </c>
      <c r="B195" s="164"/>
      <c r="C195" s="10"/>
      <c r="D195" s="632">
        <v>1.7</v>
      </c>
      <c r="E195" s="632">
        <v>0.8</v>
      </c>
      <c r="F195" s="632">
        <v>31</v>
      </c>
      <c r="G195" s="11">
        <f>F195*4+E195*9+D195*4</f>
        <v>138</v>
      </c>
      <c r="H195" s="543"/>
      <c r="I195" s="544"/>
      <c r="J195" s="544"/>
      <c r="K195" s="544"/>
      <c r="L195" s="544"/>
      <c r="M195" s="187"/>
      <c r="N195" s="187"/>
    </row>
    <row r="196" spans="1:14" s="5" customFormat="1" ht="19.5" customHeight="1">
      <c r="A196" s="1112" t="s">
        <v>557</v>
      </c>
      <c r="B196" s="1112"/>
      <c r="C196" s="545"/>
      <c r="D196" s="291">
        <v>25.529999999999998</v>
      </c>
      <c r="E196" s="291">
        <v>17.740000000000002</v>
      </c>
      <c r="F196" s="291">
        <v>112.17</v>
      </c>
      <c r="G196" s="545">
        <v>710.46</v>
      </c>
      <c r="H196" s="1099"/>
      <c r="I196" s="1100"/>
      <c r="J196" s="1100"/>
      <c r="K196" s="1100"/>
      <c r="L196" s="1100"/>
      <c r="M196" s="472"/>
      <c r="N196" s="451"/>
    </row>
    <row r="197" spans="1:10" s="2" customFormat="1" ht="19.5" customHeight="1">
      <c r="A197" s="1111" t="s">
        <v>632</v>
      </c>
      <c r="B197" s="1111"/>
      <c r="C197" s="1111"/>
      <c r="D197" s="1111"/>
      <c r="E197" s="1111"/>
      <c r="F197" s="1111"/>
      <c r="G197" s="1111"/>
      <c r="H197" s="1111"/>
      <c r="I197" s="1111"/>
      <c r="J197" s="1111"/>
    </row>
    <row r="198" spans="1:9" s="5" customFormat="1" ht="4.5" customHeight="1">
      <c r="A198" s="546"/>
      <c r="B198" s="546"/>
      <c r="C198" s="547"/>
      <c r="D198" s="546"/>
      <c r="E198" s="546"/>
      <c r="F198" s="546"/>
      <c r="G198" s="547"/>
      <c r="H198" s="547"/>
      <c r="I198" s="547"/>
    </row>
    <row r="199" spans="1:12" s="5" customFormat="1" ht="15">
      <c r="A199" s="550"/>
      <c r="B199" s="548"/>
      <c r="C199" s="548"/>
      <c r="D199" s="548"/>
      <c r="E199" s="548"/>
      <c r="F199" s="548"/>
      <c r="G199" s="548"/>
      <c r="H199" s="1108"/>
      <c r="I199" s="1105"/>
      <c r="J199" s="1105"/>
      <c r="K199" s="1105"/>
      <c r="L199" s="1105"/>
    </row>
    <row r="200" spans="1:12" s="5" customFormat="1" ht="16.5" customHeight="1">
      <c r="A200" s="556"/>
      <c r="B200" s="548"/>
      <c r="C200" s="548"/>
      <c r="D200" s="548"/>
      <c r="E200" s="548"/>
      <c r="F200" s="548"/>
      <c r="G200" s="548"/>
      <c r="H200" s="1108"/>
      <c r="I200" s="1105"/>
      <c r="J200" s="1105"/>
      <c r="K200" s="1105"/>
      <c r="L200" s="1105"/>
    </row>
    <row r="201" spans="1:12" s="2" customFormat="1" ht="16.5" customHeight="1">
      <c r="A201" s="212"/>
      <c r="B201" s="548"/>
      <c r="C201" s="548"/>
      <c r="D201" s="548"/>
      <c r="E201" s="548"/>
      <c r="F201" s="548"/>
      <c r="G201" s="548"/>
      <c r="H201" s="1108"/>
      <c r="I201" s="1105"/>
      <c r="J201" s="1105"/>
      <c r="K201" s="1105"/>
      <c r="L201" s="1105"/>
    </row>
    <row r="202" spans="1:12" s="2" customFormat="1" ht="16.5" customHeight="1">
      <c r="A202" s="549"/>
      <c r="B202" s="549"/>
      <c r="C202" s="507"/>
      <c r="D202" s="549"/>
      <c r="E202" s="549"/>
      <c r="F202" s="549"/>
      <c r="G202" s="507"/>
      <c r="H202" s="1110"/>
      <c r="I202" s="1110"/>
      <c r="J202" s="1110"/>
      <c r="K202" s="1110"/>
      <c r="L202" s="1110"/>
    </row>
    <row r="203" spans="1:12" ht="18" customHeight="1">
      <c r="A203" s="1123" t="s">
        <v>626</v>
      </c>
      <c r="B203" s="1123"/>
      <c r="C203" s="1123"/>
      <c r="D203" s="1123"/>
      <c r="E203" s="1123"/>
      <c r="F203" s="1123"/>
      <c r="G203" s="1123"/>
      <c r="H203" s="1109">
        <v>1</v>
      </c>
      <c r="I203" s="1109"/>
      <c r="J203" s="1109"/>
      <c r="K203" s="1109"/>
      <c r="L203" s="1109"/>
    </row>
    <row r="205" spans="1:10" s="2" customFormat="1" ht="36.75" customHeight="1">
      <c r="A205" s="530"/>
      <c r="B205" s="1116" t="s">
        <v>621</v>
      </c>
      <c r="C205" s="1116"/>
      <c r="D205" s="1116"/>
      <c r="E205" s="1116"/>
      <c r="F205" s="1116"/>
      <c r="G205" s="1116"/>
      <c r="H205" s="482"/>
      <c r="I205" s="531" t="s">
        <v>38</v>
      </c>
      <c r="J205" s="5"/>
    </row>
    <row r="206" spans="1:12" s="2" customFormat="1" ht="18.75" customHeight="1">
      <c r="A206" s="532"/>
      <c r="B206" s="1117" t="s">
        <v>633</v>
      </c>
      <c r="C206" s="1117"/>
      <c r="D206" s="1117"/>
      <c r="E206" s="1117"/>
      <c r="F206" s="1117"/>
      <c r="G206" s="1117"/>
      <c r="H206" s="533"/>
      <c r="I206" s="531"/>
      <c r="J206" s="5"/>
      <c r="L206" s="534"/>
    </row>
    <row r="207" spans="1:8" s="2" customFormat="1" ht="37.5" customHeight="1">
      <c r="A207" s="648" t="s">
        <v>661</v>
      </c>
      <c r="B207" s="574"/>
      <c r="C207" s="574"/>
      <c r="D207" s="574"/>
      <c r="E207" s="574"/>
      <c r="F207" s="574"/>
      <c r="G207" s="574"/>
      <c r="H207" s="536"/>
    </row>
    <row r="208" spans="1:14" s="5" customFormat="1" ht="15.75" customHeight="1">
      <c r="A208" s="1119" t="s">
        <v>622</v>
      </c>
      <c r="B208" s="1120"/>
      <c r="C208" s="1120"/>
      <c r="D208" s="1120"/>
      <c r="E208" s="1120"/>
      <c r="F208" s="1120"/>
      <c r="G208" s="1121"/>
      <c r="H208" s="471"/>
      <c r="I208" s="2"/>
      <c r="J208" s="2"/>
      <c r="K208" s="1"/>
      <c r="M208" s="471"/>
      <c r="N208" s="471"/>
    </row>
    <row r="209" spans="1:16" s="5" customFormat="1" ht="26.25" customHeight="1">
      <c r="A209" s="1090" t="s">
        <v>631</v>
      </c>
      <c r="B209" s="1091"/>
      <c r="C209" s="1091"/>
      <c r="D209" s="1091"/>
      <c r="E209" s="1091"/>
      <c r="F209" s="1091"/>
      <c r="G209" s="1092"/>
      <c r="H209" s="1088"/>
      <c r="I209" s="1089"/>
      <c r="J209" s="1089"/>
      <c r="K209" s="1089"/>
      <c r="L209" s="1089"/>
      <c r="M209" s="1089"/>
      <c r="N209" s="1089"/>
      <c r="O209" s="537"/>
      <c r="P209" s="537"/>
    </row>
    <row r="210" spans="1:10" s="5" customFormat="1" ht="20.25" customHeight="1">
      <c r="A210" s="1124" t="s">
        <v>637</v>
      </c>
      <c r="B210" s="1125"/>
      <c r="C210" s="1125"/>
      <c r="D210" s="1125"/>
      <c r="E210" s="1125"/>
      <c r="F210" s="1125"/>
      <c r="G210" s="1126"/>
      <c r="H210" s="429"/>
      <c r="I210" s="531" t="s">
        <v>26</v>
      </c>
      <c r="J210" s="538" t="e">
        <f>#REF!</f>
        <v>#REF!</v>
      </c>
    </row>
    <row r="211" spans="1:12" s="5" customFormat="1" ht="12" customHeight="1">
      <c r="A211" s="1070" t="s">
        <v>14</v>
      </c>
      <c r="B211" s="1113" t="s">
        <v>553</v>
      </c>
      <c r="C211" s="1098" t="s">
        <v>623</v>
      </c>
      <c r="D211" s="1070" t="s">
        <v>552</v>
      </c>
      <c r="E211" s="1070"/>
      <c r="F211" s="1070"/>
      <c r="G211" s="1070"/>
      <c r="H211" s="540" t="s">
        <v>627</v>
      </c>
      <c r="I211" s="541"/>
      <c r="J211" s="541"/>
      <c r="K211" s="541"/>
      <c r="L211" s="541"/>
    </row>
    <row r="212" spans="1:12" s="5" customFormat="1" ht="18.75" customHeight="1">
      <c r="A212" s="1070"/>
      <c r="B212" s="1114"/>
      <c r="C212" s="1098"/>
      <c r="D212" s="1070" t="s">
        <v>642</v>
      </c>
      <c r="E212" s="1070" t="s">
        <v>643</v>
      </c>
      <c r="F212" s="1070" t="s">
        <v>644</v>
      </c>
      <c r="G212" s="1070" t="s">
        <v>625</v>
      </c>
      <c r="H212" s="540"/>
      <c r="I212" s="541"/>
      <c r="J212" s="541"/>
      <c r="K212" s="541"/>
      <c r="L212" s="541"/>
    </row>
    <row r="213" spans="1:12" s="5" customFormat="1" ht="4.5" customHeight="1" hidden="1">
      <c r="A213" s="1070"/>
      <c r="B213" s="1115"/>
      <c r="C213" s="1098"/>
      <c r="D213" s="1070"/>
      <c r="E213" s="1070"/>
      <c r="F213" s="1070"/>
      <c r="G213" s="1070"/>
      <c r="H213" s="540"/>
      <c r="I213" s="541"/>
      <c r="J213" s="541"/>
      <c r="K213" s="541"/>
      <c r="L213" s="541"/>
    </row>
    <row r="214" spans="1:12" s="5" customFormat="1" ht="29.25" customHeight="1">
      <c r="A214" s="559" t="s">
        <v>143</v>
      </c>
      <c r="B214" s="23"/>
      <c r="C214" s="8"/>
      <c r="D214" s="45">
        <v>0.4</v>
      </c>
      <c r="E214" s="45">
        <v>2.7</v>
      </c>
      <c r="F214" s="45">
        <v>4.32</v>
      </c>
      <c r="G214" s="594">
        <f>F214*4+E214*9+D214*4</f>
        <v>43.18</v>
      </c>
      <c r="H214" s="540"/>
      <c r="I214" s="541"/>
      <c r="J214" s="541"/>
      <c r="K214" s="541"/>
      <c r="L214" s="541"/>
    </row>
    <row r="215" spans="1:12" s="5" customFormat="1" ht="30">
      <c r="A215" s="550" t="s">
        <v>222</v>
      </c>
      <c r="B215" s="23"/>
      <c r="C215" s="539"/>
      <c r="D215" s="632">
        <v>4.1</v>
      </c>
      <c r="E215" s="632">
        <v>8.5</v>
      </c>
      <c r="F215" s="632">
        <v>3.5</v>
      </c>
      <c r="G215" s="594">
        <f>F215*4+E215*9+D215*4</f>
        <v>106.9</v>
      </c>
      <c r="H215" s="540"/>
      <c r="I215" s="541"/>
      <c r="J215" s="541"/>
      <c r="K215" s="541"/>
      <c r="L215" s="541"/>
    </row>
    <row r="216" spans="1:12" s="5" customFormat="1" ht="30">
      <c r="A216" s="560" t="s">
        <v>223</v>
      </c>
      <c r="B216" s="23"/>
      <c r="C216" s="542"/>
      <c r="D216" s="45">
        <v>4.96875</v>
      </c>
      <c r="E216" s="45">
        <v>2.15625</v>
      </c>
      <c r="F216" s="45">
        <v>27.09375</v>
      </c>
      <c r="G216" s="11">
        <v>147.65624999999997</v>
      </c>
      <c r="H216" s="540"/>
      <c r="I216" s="541"/>
      <c r="J216" s="541"/>
      <c r="K216" s="541"/>
      <c r="L216" s="541"/>
    </row>
    <row r="217" spans="1:13" s="1" customFormat="1" ht="15">
      <c r="A217" s="560" t="s">
        <v>140</v>
      </c>
      <c r="B217" s="23"/>
      <c r="C217" s="38"/>
      <c r="D217" s="14"/>
      <c r="E217" s="14"/>
      <c r="F217" s="14"/>
      <c r="G217" s="14"/>
      <c r="H217" s="540"/>
      <c r="I217" s="541"/>
      <c r="J217" s="541"/>
      <c r="K217" s="541"/>
      <c r="L217" s="541"/>
      <c r="M217" s="1" t="s">
        <v>628</v>
      </c>
    </row>
    <row r="218" spans="1:12" s="1" customFormat="1" ht="15">
      <c r="A218" s="560" t="s">
        <v>54</v>
      </c>
      <c r="B218" s="23"/>
      <c r="C218" s="8"/>
      <c r="D218" s="14"/>
      <c r="E218" s="14"/>
      <c r="F218" s="14"/>
      <c r="G218" s="14"/>
      <c r="H218" s="540"/>
      <c r="I218" s="541"/>
      <c r="J218" s="541"/>
      <c r="K218" s="541"/>
      <c r="L218" s="541"/>
    </row>
    <row r="219" spans="1:12" s="1" customFormat="1" ht="15">
      <c r="A219" s="559" t="s">
        <v>134</v>
      </c>
      <c r="B219" s="463"/>
      <c r="C219" s="8"/>
      <c r="D219" s="31">
        <v>0.8</v>
      </c>
      <c r="E219" s="31">
        <v>0</v>
      </c>
      <c r="F219" s="31">
        <v>22.6</v>
      </c>
      <c r="G219" s="30">
        <f>F219*4+E219*9+D219*4</f>
        <v>93.60000000000001</v>
      </c>
      <c r="H219" s="1094"/>
      <c r="I219" s="1095"/>
      <c r="J219" s="1095"/>
      <c r="K219" s="1095"/>
      <c r="L219" s="1095"/>
    </row>
    <row r="220" spans="1:12" s="1" customFormat="1" ht="15">
      <c r="A220" s="552" t="s">
        <v>19</v>
      </c>
      <c r="B220" s="463"/>
      <c r="C220" s="8"/>
      <c r="D220" s="45">
        <v>1.64</v>
      </c>
      <c r="E220" s="45">
        <v>0.28</v>
      </c>
      <c r="F220" s="45">
        <v>7.22</v>
      </c>
      <c r="G220" s="11">
        <v>37.96</v>
      </c>
      <c r="H220" s="1094"/>
      <c r="I220" s="1095"/>
      <c r="J220" s="1095"/>
      <c r="K220" s="1095"/>
      <c r="L220" s="1095"/>
    </row>
    <row r="221" spans="1:12" s="1" customFormat="1" ht="15">
      <c r="A221" s="555" t="s">
        <v>34</v>
      </c>
      <c r="B221" s="463"/>
      <c r="C221" s="8"/>
      <c r="D221" s="45">
        <v>0.9399999999999998</v>
      </c>
      <c r="E221" s="45">
        <v>0.2</v>
      </c>
      <c r="F221" s="45">
        <v>8.74</v>
      </c>
      <c r="G221" s="11">
        <v>40.52</v>
      </c>
      <c r="H221" s="1094"/>
      <c r="I221" s="1095"/>
      <c r="J221" s="1095"/>
      <c r="K221" s="1095"/>
      <c r="L221" s="1095"/>
    </row>
    <row r="222" spans="1:12" s="1" customFormat="1" ht="15">
      <c r="A222" s="550" t="s">
        <v>269</v>
      </c>
      <c r="B222" s="463"/>
      <c r="C222" s="8"/>
      <c r="D222" s="25">
        <v>3.1</v>
      </c>
      <c r="E222" s="25">
        <v>5</v>
      </c>
      <c r="F222" s="25">
        <v>17</v>
      </c>
      <c r="G222" s="11">
        <f>F222*4+E222*9+D222*4</f>
        <v>125.4</v>
      </c>
      <c r="H222" s="1094"/>
      <c r="I222" s="1095"/>
      <c r="J222" s="1095"/>
      <c r="K222" s="1095"/>
      <c r="L222" s="1095"/>
    </row>
    <row r="223" spans="1:12" s="1" customFormat="1" ht="30" customHeight="1">
      <c r="A223" s="1074" t="s">
        <v>557</v>
      </c>
      <c r="B223" s="1074"/>
      <c r="C223" s="130"/>
      <c r="D223" s="600">
        <v>15.94875</v>
      </c>
      <c r="E223" s="600">
        <v>18.83625</v>
      </c>
      <c r="F223" s="600">
        <v>90.47375</v>
      </c>
      <c r="G223" s="600">
        <v>595.21625</v>
      </c>
      <c r="H223" s="1094"/>
      <c r="I223" s="1095"/>
      <c r="J223" s="1095"/>
      <c r="K223" s="1095"/>
      <c r="L223" s="1095"/>
    </row>
    <row r="224" spans="1:12" s="1" customFormat="1" ht="19.5">
      <c r="A224" s="1129" t="s">
        <v>624</v>
      </c>
      <c r="B224" s="1130"/>
      <c r="C224" s="1130"/>
      <c r="D224" s="1130"/>
      <c r="E224" s="1130"/>
      <c r="F224" s="1130"/>
      <c r="G224" s="1131"/>
      <c r="H224" s="1102"/>
      <c r="I224" s="1103"/>
      <c r="J224" s="1103"/>
      <c r="K224" s="1103"/>
      <c r="L224" s="1103"/>
    </row>
    <row r="225" spans="1:12" s="5" customFormat="1" ht="15">
      <c r="A225" s="559" t="s">
        <v>143</v>
      </c>
      <c r="B225" s="164"/>
      <c r="C225" s="164"/>
      <c r="D225" s="45">
        <v>0.5</v>
      </c>
      <c r="E225" s="45">
        <v>3.2</v>
      </c>
      <c r="F225" s="45">
        <v>5.2</v>
      </c>
      <c r="G225" s="11">
        <f>F225*4+E225*9+D225*4</f>
        <v>51.6</v>
      </c>
      <c r="H225" s="1104" t="s">
        <v>629</v>
      </c>
      <c r="I225" s="1105"/>
      <c r="J225" s="1105"/>
      <c r="K225" s="1105"/>
      <c r="L225" s="1105"/>
    </row>
    <row r="226" spans="1:14" s="5" customFormat="1" ht="30">
      <c r="A226" s="550" t="s">
        <v>222</v>
      </c>
      <c r="B226" s="164"/>
      <c r="C226" s="65"/>
      <c r="D226" s="632">
        <v>4.7</v>
      </c>
      <c r="E226" s="632">
        <v>8.9</v>
      </c>
      <c r="F226" s="632">
        <v>4.2</v>
      </c>
      <c r="G226" s="11">
        <f>F226*4+E226*9+D226*4</f>
        <v>115.7</v>
      </c>
      <c r="H226" s="1106" t="s">
        <v>35</v>
      </c>
      <c r="I226" s="1107"/>
      <c r="J226" s="1107"/>
      <c r="K226" s="1107"/>
      <c r="L226" s="1107"/>
      <c r="M226" s="430"/>
      <c r="N226" s="187"/>
    </row>
    <row r="227" spans="1:14" s="5" customFormat="1" ht="30">
      <c r="A227" s="560" t="s">
        <v>223</v>
      </c>
      <c r="B227" s="164"/>
      <c r="C227" s="7"/>
      <c r="D227" s="45">
        <v>5.67</v>
      </c>
      <c r="E227" s="45">
        <v>2.79</v>
      </c>
      <c r="F227" s="45">
        <v>35.28</v>
      </c>
      <c r="G227" s="11">
        <f>F227*4+E227*9+D227*4</f>
        <v>188.91000000000003</v>
      </c>
      <c r="H227" s="1106" t="s">
        <v>38</v>
      </c>
      <c r="I227" s="1107"/>
      <c r="J227" s="1107"/>
      <c r="K227" s="1107"/>
      <c r="L227" s="1107"/>
      <c r="M227" s="187"/>
      <c r="N227" s="187"/>
    </row>
    <row r="228" spans="1:14" s="5" customFormat="1" ht="15.75">
      <c r="A228" s="560" t="s">
        <v>140</v>
      </c>
      <c r="B228" s="164"/>
      <c r="C228" s="10"/>
      <c r="D228" s="628"/>
      <c r="E228" s="628"/>
      <c r="F228" s="628"/>
      <c r="G228" s="628"/>
      <c r="H228" s="1099"/>
      <c r="I228" s="1100"/>
      <c r="J228" s="1100"/>
      <c r="K228" s="1100"/>
      <c r="L228" s="1100"/>
      <c r="M228" s="187"/>
      <c r="N228" s="187"/>
    </row>
    <row r="229" spans="1:14" s="5" customFormat="1" ht="15.75" customHeight="1">
      <c r="A229" s="560" t="s">
        <v>54</v>
      </c>
      <c r="B229" s="164"/>
      <c r="C229" s="10"/>
      <c r="D229" s="628"/>
      <c r="E229" s="628"/>
      <c r="F229" s="628"/>
      <c r="G229" s="628"/>
      <c r="H229" s="543"/>
      <c r="I229" s="544"/>
      <c r="J229" s="544"/>
      <c r="K229" s="544"/>
      <c r="L229" s="544"/>
      <c r="M229" s="187"/>
      <c r="N229" s="187"/>
    </row>
    <row r="230" spans="1:14" s="5" customFormat="1" ht="15.75" customHeight="1">
      <c r="A230" s="559" t="s">
        <v>134</v>
      </c>
      <c r="B230" s="164"/>
      <c r="C230" s="10"/>
      <c r="D230" s="31">
        <v>0.8</v>
      </c>
      <c r="E230" s="32">
        <v>0</v>
      </c>
      <c r="F230" s="31">
        <v>22.6</v>
      </c>
      <c r="G230" s="30">
        <f>F230*4+E230*9+D230*4</f>
        <v>93.60000000000001</v>
      </c>
      <c r="H230" s="543"/>
      <c r="I230" s="544"/>
      <c r="J230" s="544"/>
      <c r="K230" s="544"/>
      <c r="L230" s="544"/>
      <c r="M230" s="187"/>
      <c r="N230" s="187"/>
    </row>
    <row r="231" spans="1:14" s="5" customFormat="1" ht="15.75" customHeight="1">
      <c r="A231" s="552" t="s">
        <v>19</v>
      </c>
      <c r="B231" s="164"/>
      <c r="C231" s="10"/>
      <c r="D231" s="45">
        <v>3.28</v>
      </c>
      <c r="E231" s="45">
        <v>0.56</v>
      </c>
      <c r="F231" s="45">
        <v>14.44</v>
      </c>
      <c r="G231" s="11">
        <v>75.92</v>
      </c>
      <c r="H231" s="543"/>
      <c r="I231" s="544"/>
      <c r="J231" s="544"/>
      <c r="K231" s="544"/>
      <c r="L231" s="544"/>
      <c r="M231" s="187"/>
      <c r="N231" s="187"/>
    </row>
    <row r="232" spans="1:14" s="5" customFormat="1" ht="15.75">
      <c r="A232" s="555" t="s">
        <v>34</v>
      </c>
      <c r="B232" s="439"/>
      <c r="C232" s="10"/>
      <c r="D232" s="45">
        <v>1.41</v>
      </c>
      <c r="E232" s="45">
        <v>0.3</v>
      </c>
      <c r="F232" s="45">
        <v>13.11</v>
      </c>
      <c r="G232" s="11">
        <v>60.78000000000001</v>
      </c>
      <c r="H232" s="1099"/>
      <c r="I232" s="1100"/>
      <c r="J232" s="1100"/>
      <c r="K232" s="1100"/>
      <c r="L232" s="1100"/>
      <c r="M232" s="187"/>
      <c r="N232" s="187"/>
    </row>
    <row r="233" spans="1:14" s="5" customFormat="1" ht="15.75" customHeight="1">
      <c r="A233" s="550" t="s">
        <v>269</v>
      </c>
      <c r="B233" s="439"/>
      <c r="C233" s="10"/>
      <c r="D233" s="25">
        <v>3.1</v>
      </c>
      <c r="E233" s="25">
        <v>5</v>
      </c>
      <c r="F233" s="25">
        <v>17</v>
      </c>
      <c r="G233" s="11">
        <f>F233*4+E233*9+D233*4</f>
        <v>125.4</v>
      </c>
      <c r="H233" s="1099"/>
      <c r="I233" s="1100"/>
      <c r="J233" s="1100"/>
      <c r="K233" s="1100"/>
      <c r="L233" s="1100"/>
      <c r="M233" s="187"/>
      <c r="N233" s="187"/>
    </row>
    <row r="234" spans="1:14" s="5" customFormat="1" ht="19.5" customHeight="1">
      <c r="A234" s="1112" t="s">
        <v>557</v>
      </c>
      <c r="B234" s="1112"/>
      <c r="C234" s="545"/>
      <c r="D234" s="591">
        <v>19.46</v>
      </c>
      <c r="E234" s="592">
        <v>20.75</v>
      </c>
      <c r="F234" s="592">
        <v>111.83</v>
      </c>
      <c r="G234" s="592">
        <v>711.91</v>
      </c>
      <c r="H234" s="1099"/>
      <c r="I234" s="1100"/>
      <c r="J234" s="1100"/>
      <c r="K234" s="1100"/>
      <c r="L234" s="1100"/>
      <c r="M234" s="472"/>
      <c r="N234" s="451"/>
    </row>
    <row r="235" spans="1:10" s="2" customFormat="1" ht="19.5" customHeight="1">
      <c r="A235" s="1111" t="s">
        <v>632</v>
      </c>
      <c r="B235" s="1111"/>
      <c r="C235" s="1111"/>
      <c r="D235" s="1111"/>
      <c r="E235" s="1111"/>
      <c r="F235" s="1111"/>
      <c r="G235" s="1111"/>
      <c r="H235" s="1111"/>
      <c r="I235" s="1111"/>
      <c r="J235" s="1111"/>
    </row>
    <row r="236" spans="1:9" s="5" customFormat="1" ht="4.5" customHeight="1">
      <c r="A236" s="546"/>
      <c r="B236" s="546"/>
      <c r="C236" s="547"/>
      <c r="D236" s="546"/>
      <c r="E236" s="546"/>
      <c r="F236" s="546"/>
      <c r="G236" s="547"/>
      <c r="H236" s="547"/>
      <c r="I236" s="547"/>
    </row>
    <row r="237" spans="1:12" s="5" customFormat="1" ht="15">
      <c r="A237" s="550"/>
      <c r="B237" s="548"/>
      <c r="C237" s="548"/>
      <c r="D237" s="548"/>
      <c r="E237" s="548"/>
      <c r="F237" s="548"/>
      <c r="G237" s="548"/>
      <c r="H237" s="1108"/>
      <c r="I237" s="1105"/>
      <c r="J237" s="1105"/>
      <c r="K237" s="1105"/>
      <c r="L237" s="1105"/>
    </row>
    <row r="238" spans="1:12" s="5" customFormat="1" ht="16.5" customHeight="1">
      <c r="A238" s="556"/>
      <c r="B238" s="548"/>
      <c r="C238" s="548"/>
      <c r="D238" s="548"/>
      <c r="E238" s="548"/>
      <c r="F238" s="548"/>
      <c r="G238" s="548"/>
      <c r="H238" s="1108"/>
      <c r="I238" s="1105"/>
      <c r="J238" s="1105"/>
      <c r="K238" s="1105"/>
      <c r="L238" s="1105"/>
    </row>
    <row r="239" spans="1:12" s="2" customFormat="1" ht="16.5" customHeight="1">
      <c r="A239" s="212"/>
      <c r="B239" s="548"/>
      <c r="C239" s="548"/>
      <c r="D239" s="548"/>
      <c r="E239" s="548"/>
      <c r="F239" s="548"/>
      <c r="G239" s="548"/>
      <c r="H239" s="1108"/>
      <c r="I239" s="1105"/>
      <c r="J239" s="1105"/>
      <c r="K239" s="1105"/>
      <c r="L239" s="1105"/>
    </row>
    <row r="240" spans="1:12" s="2" customFormat="1" ht="16.5" customHeight="1">
      <c r="A240" s="549"/>
      <c r="B240" s="549"/>
      <c r="C240" s="507"/>
      <c r="D240" s="549"/>
      <c r="E240" s="549"/>
      <c r="F240" s="549"/>
      <c r="G240" s="507"/>
      <c r="H240" s="1110"/>
      <c r="I240" s="1110"/>
      <c r="J240" s="1110"/>
      <c r="K240" s="1110"/>
      <c r="L240" s="1110"/>
    </row>
    <row r="241" spans="1:12" ht="18" customHeight="1">
      <c r="A241" s="1123" t="s">
        <v>626</v>
      </c>
      <c r="B241" s="1123"/>
      <c r="C241" s="1123"/>
      <c r="D241" s="1123"/>
      <c r="E241" s="1123"/>
      <c r="F241" s="1123"/>
      <c r="G241" s="1123"/>
      <c r="H241" s="1109">
        <v>1</v>
      </c>
      <c r="I241" s="1109"/>
      <c r="J241" s="1109"/>
      <c r="K241" s="1109"/>
      <c r="L241" s="1109"/>
    </row>
    <row r="243" spans="1:10" s="2" customFormat="1" ht="36.75" customHeight="1">
      <c r="A243" s="530"/>
      <c r="B243" s="1116" t="s">
        <v>621</v>
      </c>
      <c r="C243" s="1116"/>
      <c r="D243" s="1116"/>
      <c r="E243" s="1116"/>
      <c r="F243" s="1116"/>
      <c r="G243" s="1116"/>
      <c r="H243" s="482"/>
      <c r="I243" s="531" t="s">
        <v>38</v>
      </c>
      <c r="J243" s="5"/>
    </row>
    <row r="244" spans="1:12" s="2" customFormat="1" ht="18.75" customHeight="1">
      <c r="A244" s="532"/>
      <c r="B244" s="1117" t="s">
        <v>633</v>
      </c>
      <c r="C244" s="1117"/>
      <c r="D244" s="1117"/>
      <c r="E244" s="1117"/>
      <c r="F244" s="1117"/>
      <c r="G244" s="1117"/>
      <c r="H244" s="533"/>
      <c r="I244" s="531"/>
      <c r="J244" s="5"/>
      <c r="L244" s="534"/>
    </row>
    <row r="245" spans="1:8" s="2" customFormat="1" ht="37.5" customHeight="1">
      <c r="A245" s="648" t="s">
        <v>661</v>
      </c>
      <c r="B245" s="574"/>
      <c r="C245" s="574"/>
      <c r="D245" s="574"/>
      <c r="E245" s="574"/>
      <c r="F245" s="574"/>
      <c r="G245" s="574"/>
      <c r="H245" s="536"/>
    </row>
    <row r="246" spans="1:14" s="5" customFormat="1" ht="15.75" customHeight="1">
      <c r="A246" s="1119" t="s">
        <v>622</v>
      </c>
      <c r="B246" s="1120"/>
      <c r="C246" s="1120"/>
      <c r="D246" s="1120"/>
      <c r="E246" s="1120"/>
      <c r="F246" s="1120"/>
      <c r="G246" s="1121"/>
      <c r="H246" s="471"/>
      <c r="I246" s="2"/>
      <c r="J246" s="2"/>
      <c r="K246" s="1"/>
      <c r="M246" s="471"/>
      <c r="N246" s="471"/>
    </row>
    <row r="247" spans="1:16" s="5" customFormat="1" ht="26.25" customHeight="1">
      <c r="A247" s="1090" t="s">
        <v>631</v>
      </c>
      <c r="B247" s="1091"/>
      <c r="C247" s="1091"/>
      <c r="D247" s="1091"/>
      <c r="E247" s="1091"/>
      <c r="F247" s="1091"/>
      <c r="G247" s="1092"/>
      <c r="H247" s="1088"/>
      <c r="I247" s="1089"/>
      <c r="J247" s="1089"/>
      <c r="K247" s="1089"/>
      <c r="L247" s="1089"/>
      <c r="M247" s="1089"/>
      <c r="N247" s="1089"/>
      <c r="O247" s="537"/>
      <c r="P247" s="537"/>
    </row>
    <row r="248" spans="1:10" s="5" customFormat="1" ht="20.25" customHeight="1">
      <c r="A248" s="1124" t="s">
        <v>638</v>
      </c>
      <c r="B248" s="1125"/>
      <c r="C248" s="1125"/>
      <c r="D248" s="1125"/>
      <c r="E248" s="1125"/>
      <c r="F248" s="1125"/>
      <c r="G248" s="1126"/>
      <c r="H248" s="429"/>
      <c r="I248" s="531" t="s">
        <v>26</v>
      </c>
      <c r="J248" s="538" t="e">
        <f>#REF!</f>
        <v>#REF!</v>
      </c>
    </row>
    <row r="249" spans="1:12" s="5" customFormat="1" ht="12" customHeight="1">
      <c r="A249" s="1136" t="s">
        <v>14</v>
      </c>
      <c r="B249" s="1113" t="s">
        <v>553</v>
      </c>
      <c r="C249" s="1098" t="s">
        <v>623</v>
      </c>
      <c r="D249" s="1070" t="s">
        <v>552</v>
      </c>
      <c r="E249" s="1070"/>
      <c r="F249" s="1070"/>
      <c r="G249" s="1070"/>
      <c r="H249" s="540" t="s">
        <v>627</v>
      </c>
      <c r="I249" s="541"/>
      <c r="J249" s="541"/>
      <c r="K249" s="541"/>
      <c r="L249" s="541"/>
    </row>
    <row r="250" spans="1:12" s="5" customFormat="1" ht="18.75" customHeight="1">
      <c r="A250" s="1137"/>
      <c r="B250" s="1114"/>
      <c r="C250" s="1098"/>
      <c r="D250" s="1070" t="s">
        <v>642</v>
      </c>
      <c r="E250" s="1070" t="s">
        <v>643</v>
      </c>
      <c r="F250" s="1070" t="s">
        <v>644</v>
      </c>
      <c r="G250" s="1070" t="s">
        <v>625</v>
      </c>
      <c r="H250" s="540"/>
      <c r="I250" s="541"/>
      <c r="J250" s="541"/>
      <c r="K250" s="541"/>
      <c r="L250" s="541"/>
    </row>
    <row r="251" spans="1:12" s="5" customFormat="1" ht="4.5" customHeight="1" hidden="1">
      <c r="A251" s="1138"/>
      <c r="B251" s="1115"/>
      <c r="C251" s="1098"/>
      <c r="D251" s="1070"/>
      <c r="E251" s="1070"/>
      <c r="F251" s="1070"/>
      <c r="G251" s="1070"/>
      <c r="H251" s="540"/>
      <c r="I251" s="541"/>
      <c r="J251" s="541"/>
      <c r="K251" s="541"/>
      <c r="L251" s="541"/>
    </row>
    <row r="252" spans="1:12" s="5" customFormat="1" ht="29.25" customHeight="1">
      <c r="A252" s="563" t="s">
        <v>137</v>
      </c>
      <c r="B252" s="23"/>
      <c r="C252" s="8"/>
      <c r="D252" s="641">
        <v>6.4</v>
      </c>
      <c r="E252" s="642">
        <v>3.5</v>
      </c>
      <c r="F252" s="641">
        <v>0.54</v>
      </c>
      <c r="G252" s="11">
        <f>D252*4+E252*9+F252*4</f>
        <v>59.260000000000005</v>
      </c>
      <c r="H252" s="540"/>
      <c r="I252" s="541"/>
      <c r="J252" s="541"/>
      <c r="K252" s="541"/>
      <c r="L252" s="541"/>
    </row>
    <row r="253" spans="1:12" s="5" customFormat="1" ht="12.75" customHeight="1">
      <c r="A253" s="550" t="s">
        <v>229</v>
      </c>
      <c r="B253" s="23"/>
      <c r="C253" s="539"/>
      <c r="D253" s="630">
        <v>7.2</v>
      </c>
      <c r="E253" s="630">
        <v>7.916666666666667</v>
      </c>
      <c r="F253" s="630">
        <v>8.916666666666666</v>
      </c>
      <c r="G253" s="11">
        <f>D253*4+E253*9+F253*4</f>
        <v>135.71666666666667</v>
      </c>
      <c r="H253" s="540"/>
      <c r="I253" s="541"/>
      <c r="J253" s="541"/>
      <c r="K253" s="541"/>
      <c r="L253" s="541"/>
    </row>
    <row r="254" spans="1:12" s="5" customFormat="1" ht="12.75" customHeight="1">
      <c r="A254" s="557" t="s">
        <v>135</v>
      </c>
      <c r="B254" s="23"/>
      <c r="C254" s="542"/>
      <c r="D254" s="31">
        <v>3</v>
      </c>
      <c r="E254" s="31">
        <v>3.75</v>
      </c>
      <c r="F254" s="31">
        <v>20.1</v>
      </c>
      <c r="G254" s="13">
        <f>F254*4+E254*9+D254*4</f>
        <v>126.15</v>
      </c>
      <c r="H254" s="540"/>
      <c r="I254" s="541"/>
      <c r="J254" s="541"/>
      <c r="K254" s="541"/>
      <c r="L254" s="541"/>
    </row>
    <row r="255" spans="1:13" s="1" customFormat="1" ht="12.75" customHeight="1">
      <c r="A255" s="559" t="s">
        <v>134</v>
      </c>
      <c r="B255" s="23"/>
      <c r="C255" s="38"/>
      <c r="D255" s="31">
        <v>0.16</v>
      </c>
      <c r="E255" s="32">
        <v>0.1</v>
      </c>
      <c r="F255" s="31">
        <v>28.1</v>
      </c>
      <c r="G255" s="30">
        <f>F255*4+E255*9+D255*4</f>
        <v>113.94000000000001</v>
      </c>
      <c r="H255" s="540"/>
      <c r="I255" s="541"/>
      <c r="J255" s="541"/>
      <c r="K255" s="541"/>
      <c r="L255" s="541"/>
      <c r="M255" s="1" t="s">
        <v>628</v>
      </c>
    </row>
    <row r="256" spans="1:12" s="1" customFormat="1" ht="12.75" customHeight="1">
      <c r="A256" s="552" t="s">
        <v>19</v>
      </c>
      <c r="B256" s="23"/>
      <c r="C256" s="8"/>
      <c r="D256" s="45">
        <v>4.099999999999999</v>
      </c>
      <c r="E256" s="45">
        <v>0.7</v>
      </c>
      <c r="F256" s="45">
        <v>18.05</v>
      </c>
      <c r="G256" s="11">
        <v>94.9</v>
      </c>
      <c r="H256" s="540"/>
      <c r="I256" s="541"/>
      <c r="J256" s="541"/>
      <c r="K256" s="541"/>
      <c r="L256" s="541"/>
    </row>
    <row r="257" spans="1:12" s="1" customFormat="1" ht="12.75" customHeight="1">
      <c r="A257" s="555" t="s">
        <v>71</v>
      </c>
      <c r="B257" s="463"/>
      <c r="C257" s="8"/>
      <c r="D257" s="45">
        <v>0.9399999999999998</v>
      </c>
      <c r="E257" s="45">
        <v>0.2</v>
      </c>
      <c r="F257" s="45">
        <v>8.74</v>
      </c>
      <c r="G257" s="11">
        <v>40.52</v>
      </c>
      <c r="H257" s="1094"/>
      <c r="I257" s="1095"/>
      <c r="J257" s="1095"/>
      <c r="K257" s="1095"/>
      <c r="L257" s="1095"/>
    </row>
    <row r="258" spans="1:12" s="1" customFormat="1" ht="30" customHeight="1">
      <c r="A258" s="1096" t="s">
        <v>557</v>
      </c>
      <c r="B258" s="1097"/>
      <c r="C258" s="130"/>
      <c r="D258" s="239">
        <v>21.8</v>
      </c>
      <c r="E258" s="239">
        <v>16.166666666666668</v>
      </c>
      <c r="F258" s="239">
        <v>84.44666666666666</v>
      </c>
      <c r="G258" s="239">
        <v>570.4866666666667</v>
      </c>
      <c r="H258" s="1094"/>
      <c r="I258" s="1095"/>
      <c r="J258" s="1095"/>
      <c r="K258" s="1095"/>
      <c r="L258" s="1095"/>
    </row>
    <row r="259" spans="1:12" s="1" customFormat="1" ht="19.5">
      <c r="A259" s="1129" t="s">
        <v>624</v>
      </c>
      <c r="B259" s="1130"/>
      <c r="C259" s="1130"/>
      <c r="D259" s="1130"/>
      <c r="E259" s="1130"/>
      <c r="F259" s="1130"/>
      <c r="G259" s="1131"/>
      <c r="H259" s="1102"/>
      <c r="I259" s="1103"/>
      <c r="J259" s="1103"/>
      <c r="K259" s="1103"/>
      <c r="L259" s="1103"/>
    </row>
    <row r="260" spans="1:12" s="5" customFormat="1" ht="15">
      <c r="A260" s="563" t="s">
        <v>137</v>
      </c>
      <c r="B260" s="164"/>
      <c r="C260" s="164"/>
      <c r="D260" s="48">
        <v>10.7</v>
      </c>
      <c r="E260" s="48">
        <v>5.9</v>
      </c>
      <c r="F260" s="48">
        <v>0.9</v>
      </c>
      <c r="G260" s="11">
        <f>F260*4+E260*9+D260*4</f>
        <v>99.5</v>
      </c>
      <c r="H260" s="1104" t="s">
        <v>629</v>
      </c>
      <c r="I260" s="1108"/>
      <c r="J260" s="1108"/>
      <c r="K260" s="1108"/>
      <c r="L260" s="1108"/>
    </row>
    <row r="261" spans="1:14" s="5" customFormat="1" ht="15">
      <c r="A261" s="550" t="s">
        <v>229</v>
      </c>
      <c r="B261" s="164"/>
      <c r="C261" s="65"/>
      <c r="D261" s="630">
        <v>8.5</v>
      </c>
      <c r="E261" s="630">
        <v>9.5</v>
      </c>
      <c r="F261" s="630">
        <v>10.7</v>
      </c>
      <c r="G261" s="11">
        <f>F261*4+E261*9+D261*4</f>
        <v>162.3</v>
      </c>
      <c r="H261" s="1106" t="s">
        <v>35</v>
      </c>
      <c r="I261" s="1107"/>
      <c r="J261" s="1107"/>
      <c r="K261" s="1107"/>
      <c r="L261" s="1107"/>
      <c r="M261" s="430"/>
      <c r="N261" s="187"/>
    </row>
    <row r="262" spans="1:14" s="5" customFormat="1" ht="15">
      <c r="A262" s="557" t="s">
        <v>135</v>
      </c>
      <c r="B262" s="164"/>
      <c r="C262" s="7"/>
      <c r="D262" s="32">
        <v>3.6</v>
      </c>
      <c r="E262" s="31">
        <v>4.5</v>
      </c>
      <c r="F262" s="32">
        <v>23.1</v>
      </c>
      <c r="G262" s="13">
        <f>F262*4+E262*9+D262*4</f>
        <v>147.3</v>
      </c>
      <c r="H262" s="1106" t="s">
        <v>38</v>
      </c>
      <c r="I262" s="1107"/>
      <c r="J262" s="1107"/>
      <c r="K262" s="1107"/>
      <c r="L262" s="1107"/>
      <c r="M262" s="187"/>
      <c r="N262" s="187"/>
    </row>
    <row r="263" spans="1:14" s="5" customFormat="1" ht="15.75">
      <c r="A263" s="559" t="s">
        <v>134</v>
      </c>
      <c r="B263" s="164"/>
      <c r="C263" s="10"/>
      <c r="D263" s="31">
        <v>0.16</v>
      </c>
      <c r="E263" s="32">
        <v>0.1</v>
      </c>
      <c r="F263" s="31">
        <v>28.1</v>
      </c>
      <c r="G263" s="30">
        <f>F263*4+E263*9+D263*4</f>
        <v>113.94000000000001</v>
      </c>
      <c r="H263" s="1099"/>
      <c r="I263" s="1100"/>
      <c r="J263" s="1100"/>
      <c r="K263" s="1100"/>
      <c r="L263" s="1100"/>
      <c r="M263" s="187"/>
      <c r="N263" s="187"/>
    </row>
    <row r="264" spans="1:14" s="5" customFormat="1" ht="15.75" customHeight="1">
      <c r="A264" s="552" t="s">
        <v>19</v>
      </c>
      <c r="B264" s="164"/>
      <c r="C264" s="10"/>
      <c r="D264" s="45">
        <v>4.099999999999999</v>
      </c>
      <c r="E264" s="45">
        <v>0.7</v>
      </c>
      <c r="F264" s="45">
        <v>18.05</v>
      </c>
      <c r="G264" s="11">
        <v>94.9</v>
      </c>
      <c r="H264" s="543"/>
      <c r="I264" s="544"/>
      <c r="J264" s="544"/>
      <c r="K264" s="544"/>
      <c r="L264" s="544"/>
      <c r="M264" s="187"/>
      <c r="N264" s="187"/>
    </row>
    <row r="265" spans="1:14" s="5" customFormat="1" ht="15.75" customHeight="1">
      <c r="A265" s="555" t="s">
        <v>71</v>
      </c>
      <c r="B265" s="164"/>
      <c r="C265" s="10"/>
      <c r="D265" s="45">
        <v>1.41</v>
      </c>
      <c r="E265" s="45">
        <v>0.3</v>
      </c>
      <c r="F265" s="45">
        <v>13.11</v>
      </c>
      <c r="G265" s="11">
        <v>60.78000000000001</v>
      </c>
      <c r="H265" s="543"/>
      <c r="I265" s="544"/>
      <c r="J265" s="544"/>
      <c r="K265" s="544"/>
      <c r="L265" s="544"/>
      <c r="M265" s="187"/>
      <c r="N265" s="187"/>
    </row>
    <row r="266" spans="1:14" s="5" customFormat="1" ht="19.5" customHeight="1">
      <c r="A266" s="1127" t="s">
        <v>557</v>
      </c>
      <c r="B266" s="1128"/>
      <c r="C266" s="545"/>
      <c r="D266" s="81">
        <v>28.47</v>
      </c>
      <c r="E266" s="81">
        <v>21</v>
      </c>
      <c r="F266" s="81">
        <v>93.96000000000001</v>
      </c>
      <c r="G266" s="81">
        <v>678.72</v>
      </c>
      <c r="H266" s="1099"/>
      <c r="I266" s="1100"/>
      <c r="J266" s="1100"/>
      <c r="K266" s="1100"/>
      <c r="L266" s="1100"/>
      <c r="M266" s="472"/>
      <c r="N266" s="451"/>
    </row>
    <row r="267" spans="1:10" s="2" customFormat="1" ht="19.5" customHeight="1">
      <c r="A267" s="1111" t="s">
        <v>632</v>
      </c>
      <c r="B267" s="1111"/>
      <c r="C267" s="1111"/>
      <c r="D267" s="1111"/>
      <c r="E267" s="1111"/>
      <c r="F267" s="1111"/>
      <c r="G267" s="1111"/>
      <c r="H267" s="1111"/>
      <c r="I267" s="1111"/>
      <c r="J267" s="1111"/>
    </row>
    <row r="268" spans="1:9" s="5" customFormat="1" ht="4.5" customHeight="1">
      <c r="A268" s="546"/>
      <c r="B268" s="546"/>
      <c r="C268" s="547"/>
      <c r="D268" s="546"/>
      <c r="E268" s="546"/>
      <c r="F268" s="546"/>
      <c r="G268" s="547"/>
      <c r="H268" s="547"/>
      <c r="I268" s="547"/>
    </row>
    <row r="269" spans="1:12" s="5" customFormat="1" ht="15">
      <c r="A269" s="550"/>
      <c r="B269" s="548"/>
      <c r="C269" s="548"/>
      <c r="D269" s="548"/>
      <c r="E269" s="548"/>
      <c r="F269" s="548"/>
      <c r="G269" s="548"/>
      <c r="H269" s="1104"/>
      <c r="I269" s="1108"/>
      <c r="J269" s="1108"/>
      <c r="K269" s="1108"/>
      <c r="L269" s="1108"/>
    </row>
    <row r="270" spans="1:12" s="5" customFormat="1" ht="16.5" customHeight="1">
      <c r="A270" s="556"/>
      <c r="B270" s="548"/>
      <c r="C270" s="548"/>
      <c r="D270" s="548"/>
      <c r="E270" s="548"/>
      <c r="F270" s="548"/>
      <c r="G270" s="548"/>
      <c r="H270" s="1104"/>
      <c r="I270" s="1108"/>
      <c r="J270" s="1108"/>
      <c r="K270" s="1108"/>
      <c r="L270" s="1108"/>
    </row>
    <row r="271" spans="1:12" s="2" customFormat="1" ht="16.5" customHeight="1">
      <c r="A271" s="212"/>
      <c r="B271" s="548"/>
      <c r="C271" s="548"/>
      <c r="D271" s="548"/>
      <c r="E271" s="548"/>
      <c r="F271" s="548"/>
      <c r="G271" s="548"/>
      <c r="H271" s="1104"/>
      <c r="I271" s="1108"/>
      <c r="J271" s="1108"/>
      <c r="K271" s="1108"/>
      <c r="L271" s="1108"/>
    </row>
    <row r="272" spans="1:12" s="2" customFormat="1" ht="16.5" customHeight="1">
      <c r="A272" s="549"/>
      <c r="B272" s="549"/>
      <c r="C272" s="507"/>
      <c r="D272" s="549"/>
      <c r="E272" s="549"/>
      <c r="F272" s="549"/>
      <c r="G272" s="507"/>
      <c r="H272" s="1110"/>
      <c r="I272" s="1110"/>
      <c r="J272" s="1110"/>
      <c r="K272" s="1110"/>
      <c r="L272" s="1110"/>
    </row>
    <row r="273" spans="1:12" ht="18" customHeight="1">
      <c r="A273" s="1123" t="s">
        <v>626</v>
      </c>
      <c r="B273" s="1123"/>
      <c r="C273" s="1123"/>
      <c r="D273" s="1123"/>
      <c r="E273" s="1123"/>
      <c r="F273" s="1123"/>
      <c r="G273" s="1123"/>
      <c r="H273" s="1109">
        <v>1</v>
      </c>
      <c r="I273" s="1109"/>
      <c r="J273" s="1109"/>
      <c r="K273" s="1109"/>
      <c r="L273" s="1109"/>
    </row>
    <row r="275" spans="1:10" s="2" customFormat="1" ht="36.75" customHeight="1">
      <c r="A275" s="530"/>
      <c r="B275" s="1116" t="s">
        <v>621</v>
      </c>
      <c r="C275" s="1116"/>
      <c r="D275" s="1116"/>
      <c r="E275" s="1116"/>
      <c r="F275" s="1116"/>
      <c r="G275" s="1116"/>
      <c r="H275" s="482"/>
      <c r="I275" s="531" t="s">
        <v>38</v>
      </c>
      <c r="J275" s="5"/>
    </row>
    <row r="276" spans="1:12" s="2" customFormat="1" ht="18.75" customHeight="1">
      <c r="A276" s="532"/>
      <c r="B276" s="1117" t="s">
        <v>633</v>
      </c>
      <c r="C276" s="1117"/>
      <c r="D276" s="1117"/>
      <c r="E276" s="1117"/>
      <c r="F276" s="1117"/>
      <c r="G276" s="1117"/>
      <c r="H276" s="533"/>
      <c r="I276" s="531"/>
      <c r="J276" s="5"/>
      <c r="L276" s="534"/>
    </row>
    <row r="277" spans="1:12" s="2" customFormat="1" ht="18.75" customHeight="1">
      <c r="A277" s="532"/>
      <c r="B277" s="569"/>
      <c r="C277" s="569"/>
      <c r="D277" s="569"/>
      <c r="E277" s="569"/>
      <c r="F277" s="569"/>
      <c r="G277" s="569"/>
      <c r="H277" s="533"/>
      <c r="I277" s="639"/>
      <c r="J277" s="5"/>
      <c r="L277" s="534"/>
    </row>
    <row r="278" ht="18">
      <c r="A278" s="648" t="s">
        <v>661</v>
      </c>
    </row>
    <row r="279" spans="1:14" s="5" customFormat="1" ht="15.75" customHeight="1">
      <c r="A279" s="1119" t="s">
        <v>622</v>
      </c>
      <c r="B279" s="1120"/>
      <c r="C279" s="1120"/>
      <c r="D279" s="1120"/>
      <c r="E279" s="1120"/>
      <c r="F279" s="1120"/>
      <c r="G279" s="1121"/>
      <c r="H279" s="471"/>
      <c r="I279" s="2"/>
      <c r="J279" s="2"/>
      <c r="K279" s="1"/>
      <c r="M279" s="471"/>
      <c r="N279" s="471"/>
    </row>
    <row r="280" spans="1:16" s="5" customFormat="1" ht="26.25" customHeight="1">
      <c r="A280" s="1132" t="s">
        <v>631</v>
      </c>
      <c r="B280" s="1133"/>
      <c r="C280" s="1133"/>
      <c r="D280" s="1133"/>
      <c r="E280" s="1133"/>
      <c r="F280" s="1133"/>
      <c r="G280" s="1134"/>
      <c r="H280" s="1088"/>
      <c r="I280" s="1135"/>
      <c r="J280" s="1135"/>
      <c r="K280" s="1135"/>
      <c r="L280" s="1135"/>
      <c r="M280" s="1135"/>
      <c r="N280" s="1135"/>
      <c r="O280" s="537"/>
      <c r="P280" s="537"/>
    </row>
    <row r="281" spans="1:10" s="5" customFormat="1" ht="20.25" customHeight="1">
      <c r="A281" s="1124" t="s">
        <v>639</v>
      </c>
      <c r="B281" s="1125"/>
      <c r="C281" s="1125"/>
      <c r="D281" s="1125"/>
      <c r="E281" s="1125"/>
      <c r="F281" s="1125"/>
      <c r="G281" s="1126"/>
      <c r="H281" s="429"/>
      <c r="I281" s="531" t="s">
        <v>26</v>
      </c>
      <c r="J281" s="538" t="e">
        <f>#REF!</f>
        <v>#REF!</v>
      </c>
    </row>
    <row r="282" spans="1:12" s="5" customFormat="1" ht="12" customHeight="1">
      <c r="A282" s="1136" t="s">
        <v>14</v>
      </c>
      <c r="B282" s="1113" t="s">
        <v>553</v>
      </c>
      <c r="C282" s="1098" t="s">
        <v>623</v>
      </c>
      <c r="D282" s="1070" t="s">
        <v>552</v>
      </c>
      <c r="E282" s="1070"/>
      <c r="F282" s="1070"/>
      <c r="G282" s="1070"/>
      <c r="H282" s="540" t="s">
        <v>627</v>
      </c>
      <c r="I282" s="541"/>
      <c r="J282" s="541"/>
      <c r="K282" s="541"/>
      <c r="L282" s="541"/>
    </row>
    <row r="283" spans="1:12" s="5" customFormat="1" ht="18.75" customHeight="1">
      <c r="A283" s="1137"/>
      <c r="B283" s="1114"/>
      <c r="C283" s="1098"/>
      <c r="D283" s="1070" t="s">
        <v>642</v>
      </c>
      <c r="E283" s="1070" t="s">
        <v>643</v>
      </c>
      <c r="F283" s="1070" t="s">
        <v>644</v>
      </c>
      <c r="G283" s="1070" t="s">
        <v>625</v>
      </c>
      <c r="H283" s="540"/>
      <c r="I283" s="541"/>
      <c r="J283" s="541"/>
      <c r="K283" s="541"/>
      <c r="L283" s="541"/>
    </row>
    <row r="284" spans="1:12" s="5" customFormat="1" ht="4.5" customHeight="1" hidden="1">
      <c r="A284" s="1138"/>
      <c r="B284" s="1115"/>
      <c r="C284" s="1098"/>
      <c r="D284" s="1070"/>
      <c r="E284" s="1070"/>
      <c r="F284" s="1070"/>
      <c r="G284" s="1070"/>
      <c r="H284" s="540"/>
      <c r="I284" s="541"/>
      <c r="J284" s="541"/>
      <c r="K284" s="541"/>
      <c r="L284" s="541"/>
    </row>
    <row r="285" spans="1:12" s="5" customFormat="1" ht="29.25" customHeight="1">
      <c r="A285" s="564" t="s">
        <v>231</v>
      </c>
      <c r="B285" s="23"/>
      <c r="C285" s="8"/>
      <c r="D285" s="25">
        <v>0.05</v>
      </c>
      <c r="E285" s="25">
        <v>3.7</v>
      </c>
      <c r="F285" s="25">
        <v>0.05</v>
      </c>
      <c r="G285" s="13">
        <f>F285*4+E285*9+D285*4</f>
        <v>33.70000000000001</v>
      </c>
      <c r="H285" s="540"/>
      <c r="I285" s="541"/>
      <c r="J285" s="541"/>
      <c r="K285" s="541"/>
      <c r="L285" s="541"/>
    </row>
    <row r="286" spans="1:12" s="5" customFormat="1" ht="15">
      <c r="A286" s="552" t="s">
        <v>232</v>
      </c>
      <c r="B286" s="23"/>
      <c r="C286" s="539"/>
      <c r="D286" s="25">
        <v>3.3</v>
      </c>
      <c r="E286" s="25">
        <v>4.2</v>
      </c>
      <c r="F286" s="25">
        <v>0</v>
      </c>
      <c r="G286" s="13">
        <f>F286*4+E286*9+D286*4</f>
        <v>51</v>
      </c>
      <c r="H286" s="540"/>
      <c r="I286" s="541"/>
      <c r="J286" s="541"/>
      <c r="K286" s="541"/>
      <c r="L286" s="541"/>
    </row>
    <row r="287" spans="1:12" s="5" customFormat="1" ht="15">
      <c r="A287" s="554" t="s">
        <v>22</v>
      </c>
      <c r="B287" s="23"/>
      <c r="C287" s="542"/>
      <c r="D287" s="45">
        <v>0.94</v>
      </c>
      <c r="E287" s="45">
        <v>0.2</v>
      </c>
      <c r="F287" s="45">
        <v>8.74</v>
      </c>
      <c r="G287" s="11">
        <v>40.52</v>
      </c>
      <c r="H287" s="540"/>
      <c r="I287" s="541"/>
      <c r="J287" s="541"/>
      <c r="K287" s="541"/>
      <c r="L287" s="541"/>
    </row>
    <row r="288" spans="1:13" s="1" customFormat="1" ht="15">
      <c r="A288" s="565" t="s">
        <v>233</v>
      </c>
      <c r="B288" s="23"/>
      <c r="C288" s="38"/>
      <c r="D288" s="631">
        <v>9.5</v>
      </c>
      <c r="E288" s="643">
        <v>12.1</v>
      </c>
      <c r="F288" s="25">
        <v>11.4</v>
      </c>
      <c r="G288" s="13">
        <f>F288*4+E288*9+D288*4</f>
        <v>192.5</v>
      </c>
      <c r="H288" s="540"/>
      <c r="I288" s="541"/>
      <c r="J288" s="541"/>
      <c r="K288" s="541"/>
      <c r="L288" s="541"/>
      <c r="M288" s="1" t="s">
        <v>628</v>
      </c>
    </row>
    <row r="289" spans="1:12" s="1" customFormat="1" ht="15">
      <c r="A289" s="557" t="s">
        <v>130</v>
      </c>
      <c r="B289" s="23"/>
      <c r="C289" s="8"/>
      <c r="D289" s="25">
        <v>3.4166666666666665</v>
      </c>
      <c r="E289" s="25">
        <v>3.5</v>
      </c>
      <c r="F289" s="25">
        <v>10.75</v>
      </c>
      <c r="G289" s="11">
        <f>F289*4+E289*9+D289*4</f>
        <v>88.16666666666667</v>
      </c>
      <c r="H289" s="540"/>
      <c r="I289" s="541"/>
      <c r="J289" s="541"/>
      <c r="K289" s="541"/>
      <c r="L289" s="541"/>
    </row>
    <row r="290" spans="1:12" s="1" customFormat="1" ht="15">
      <c r="A290" s="557" t="s">
        <v>234</v>
      </c>
      <c r="B290" s="463"/>
      <c r="C290" s="8"/>
      <c r="D290" s="45">
        <v>2.5</v>
      </c>
      <c r="E290" s="45">
        <v>5.7</v>
      </c>
      <c r="F290" s="45">
        <v>14</v>
      </c>
      <c r="G290" s="594">
        <f>F290*4+E290*9+D290*4</f>
        <v>117.30000000000001</v>
      </c>
      <c r="H290" s="1094"/>
      <c r="I290" s="1095"/>
      <c r="J290" s="1095"/>
      <c r="K290" s="1095"/>
      <c r="L290" s="1095"/>
    </row>
    <row r="291" spans="1:12" s="1" customFormat="1" ht="15">
      <c r="A291" s="561" t="s">
        <v>129</v>
      </c>
      <c r="B291" s="463"/>
      <c r="C291" s="8"/>
      <c r="D291" s="631">
        <v>0.2</v>
      </c>
      <c r="E291" s="643">
        <v>0</v>
      </c>
      <c r="F291" s="643">
        <v>18.3</v>
      </c>
      <c r="G291" s="13">
        <f>D291*4+E291*9+F291*4</f>
        <v>74</v>
      </c>
      <c r="H291" s="1094"/>
      <c r="I291" s="1095"/>
      <c r="J291" s="1095"/>
      <c r="K291" s="1095"/>
      <c r="L291" s="1095"/>
    </row>
    <row r="292" spans="1:12" s="1" customFormat="1" ht="15">
      <c r="A292" s="562" t="s">
        <v>19</v>
      </c>
      <c r="B292" s="463"/>
      <c r="C292" s="8"/>
      <c r="D292" s="45">
        <v>3.2800000000000002</v>
      </c>
      <c r="E292" s="45">
        <v>0.56</v>
      </c>
      <c r="F292" s="45">
        <v>14.44</v>
      </c>
      <c r="G292" s="11">
        <v>75.92</v>
      </c>
      <c r="H292" s="1094"/>
      <c r="I292" s="1095"/>
      <c r="J292" s="1095"/>
      <c r="K292" s="1095"/>
      <c r="L292" s="1095"/>
    </row>
    <row r="293" spans="1:12" s="1" customFormat="1" ht="30" customHeight="1">
      <c r="A293" s="1096" t="s">
        <v>557</v>
      </c>
      <c r="B293" s="1097"/>
      <c r="C293" s="130"/>
      <c r="D293" s="270">
        <v>20.686666666666667</v>
      </c>
      <c r="E293" s="270">
        <v>24.259999999999998</v>
      </c>
      <c r="F293" s="270">
        <v>63.68</v>
      </c>
      <c r="G293" s="130">
        <v>555.8066666666667</v>
      </c>
      <c r="H293" s="1094"/>
      <c r="I293" s="1095"/>
      <c r="J293" s="1095"/>
      <c r="K293" s="1095"/>
      <c r="L293" s="1095"/>
    </row>
    <row r="294" spans="1:12" s="1" customFormat="1" ht="19.5">
      <c r="A294" s="1129" t="s">
        <v>624</v>
      </c>
      <c r="B294" s="1130"/>
      <c r="C294" s="1130"/>
      <c r="D294" s="1130"/>
      <c r="E294" s="1130"/>
      <c r="F294" s="1130"/>
      <c r="G294" s="1131"/>
      <c r="H294" s="1102"/>
      <c r="I294" s="1103"/>
      <c r="J294" s="1103"/>
      <c r="K294" s="1103"/>
      <c r="L294" s="1103"/>
    </row>
    <row r="295" spans="1:12" s="5" customFormat="1" ht="15">
      <c r="A295" s="564" t="s">
        <v>231</v>
      </c>
      <c r="B295" s="164"/>
      <c r="C295" s="164"/>
      <c r="D295" s="8">
        <v>0.1</v>
      </c>
      <c r="E295" s="14">
        <v>7.3</v>
      </c>
      <c r="F295" s="14">
        <v>0.1</v>
      </c>
      <c r="G295" s="11">
        <f>F295*4+E295*9+D295*4</f>
        <v>66.50000000000001</v>
      </c>
      <c r="H295" s="1104" t="s">
        <v>629</v>
      </c>
      <c r="I295" s="1108"/>
      <c r="J295" s="1108"/>
      <c r="K295" s="1108"/>
      <c r="L295" s="1108"/>
    </row>
    <row r="296" spans="1:14" s="5" customFormat="1" ht="15">
      <c r="A296" s="552" t="s">
        <v>232</v>
      </c>
      <c r="B296" s="164"/>
      <c r="C296" s="65"/>
      <c r="D296" s="45">
        <v>3.45</v>
      </c>
      <c r="E296" s="45">
        <v>4.35</v>
      </c>
      <c r="F296" s="45">
        <v>0</v>
      </c>
      <c r="G296" s="11">
        <f>F296*4+E296*9+D296*4</f>
        <v>52.95</v>
      </c>
      <c r="H296" s="1106" t="s">
        <v>35</v>
      </c>
      <c r="I296" s="1107"/>
      <c r="J296" s="1107"/>
      <c r="K296" s="1107"/>
      <c r="L296" s="1107"/>
      <c r="M296" s="430"/>
      <c r="N296" s="187"/>
    </row>
    <row r="297" spans="1:14" s="5" customFormat="1" ht="15">
      <c r="A297" s="554" t="s">
        <v>22</v>
      </c>
      <c r="B297" s="164"/>
      <c r="C297" s="7"/>
      <c r="D297" s="45">
        <v>1.41</v>
      </c>
      <c r="E297" s="45">
        <v>0.3</v>
      </c>
      <c r="F297" s="45">
        <v>13.11</v>
      </c>
      <c r="G297" s="11">
        <v>60.78000000000001</v>
      </c>
      <c r="H297" s="1106" t="s">
        <v>38</v>
      </c>
      <c r="I297" s="1107"/>
      <c r="J297" s="1107"/>
      <c r="K297" s="1107"/>
      <c r="L297" s="1107"/>
      <c r="M297" s="187"/>
      <c r="N297" s="187"/>
    </row>
    <row r="298" spans="1:14" s="5" customFormat="1" ht="15.75">
      <c r="A298" s="565" t="s">
        <v>233</v>
      </c>
      <c r="B298" s="164"/>
      <c r="C298" s="10"/>
      <c r="D298" s="632">
        <v>13.2</v>
      </c>
      <c r="E298" s="632">
        <v>15.416666666666666</v>
      </c>
      <c r="F298" s="45">
        <v>0.4166666666666667</v>
      </c>
      <c r="G298" s="11">
        <f>F298*4+E298*9+D298*4</f>
        <v>193.21666666666664</v>
      </c>
      <c r="H298" s="1099"/>
      <c r="I298" s="1100"/>
      <c r="J298" s="1100"/>
      <c r="K298" s="1100"/>
      <c r="L298" s="1100"/>
      <c r="M298" s="187"/>
      <c r="N298" s="187"/>
    </row>
    <row r="299" spans="1:14" s="5" customFormat="1" ht="15.75" customHeight="1">
      <c r="A299" s="557" t="s">
        <v>130</v>
      </c>
      <c r="B299" s="164"/>
      <c r="C299" s="10"/>
      <c r="D299" s="25">
        <v>4.1</v>
      </c>
      <c r="E299" s="25">
        <v>4.2</v>
      </c>
      <c r="F299" s="25">
        <v>12.9</v>
      </c>
      <c r="G299" s="11">
        <f>F299*4+E299*9+D299*4</f>
        <v>105.80000000000001</v>
      </c>
      <c r="H299" s="543"/>
      <c r="I299" s="544"/>
      <c r="J299" s="544"/>
      <c r="K299" s="544"/>
      <c r="L299" s="544"/>
      <c r="M299" s="187"/>
      <c r="N299" s="187"/>
    </row>
    <row r="300" spans="1:14" s="5" customFormat="1" ht="15.75" customHeight="1">
      <c r="A300" s="557" t="s">
        <v>234</v>
      </c>
      <c r="B300" s="164"/>
      <c r="C300" s="10"/>
      <c r="D300" s="45">
        <v>3</v>
      </c>
      <c r="E300" s="45">
        <v>7</v>
      </c>
      <c r="F300" s="45">
        <v>16.8</v>
      </c>
      <c r="G300" s="594">
        <f>F300*4+E300*9+D300*4</f>
        <v>142.2</v>
      </c>
      <c r="H300" s="543"/>
      <c r="I300" s="544"/>
      <c r="J300" s="544"/>
      <c r="K300" s="544"/>
      <c r="L300" s="544"/>
      <c r="M300" s="187"/>
      <c r="N300" s="187"/>
    </row>
    <row r="301" spans="1:14" s="5" customFormat="1" ht="15.75" customHeight="1">
      <c r="A301" s="561" t="s">
        <v>129</v>
      </c>
      <c r="B301" s="164"/>
      <c r="C301" s="10"/>
      <c r="D301" s="632">
        <v>0.2</v>
      </c>
      <c r="E301" s="632">
        <v>0</v>
      </c>
      <c r="F301" s="632">
        <v>18.3</v>
      </c>
      <c r="G301" s="11">
        <f>F301*4+E301*9+D301*4</f>
        <v>74</v>
      </c>
      <c r="H301" s="543"/>
      <c r="I301" s="544"/>
      <c r="J301" s="544"/>
      <c r="K301" s="544"/>
      <c r="L301" s="544"/>
      <c r="M301" s="187"/>
      <c r="N301" s="187"/>
    </row>
    <row r="302" spans="1:14" s="5" customFormat="1" ht="15.75">
      <c r="A302" s="562" t="s">
        <v>19</v>
      </c>
      <c r="B302" s="439"/>
      <c r="C302" s="10"/>
      <c r="D302" s="45">
        <v>4.1</v>
      </c>
      <c r="E302" s="45">
        <v>0.7</v>
      </c>
      <c r="F302" s="45">
        <v>18.05</v>
      </c>
      <c r="G302" s="11">
        <v>94.9</v>
      </c>
      <c r="H302" s="1099"/>
      <c r="I302" s="1100"/>
      <c r="J302" s="1100"/>
      <c r="K302" s="1100"/>
      <c r="L302" s="1100"/>
      <c r="M302" s="187"/>
      <c r="N302" s="187"/>
    </row>
    <row r="303" spans="1:14" s="5" customFormat="1" ht="19.5" customHeight="1">
      <c r="A303" s="1127" t="s">
        <v>557</v>
      </c>
      <c r="B303" s="1128"/>
      <c r="C303" s="545"/>
      <c r="D303" s="278">
        <v>26.559999999999995</v>
      </c>
      <c r="E303" s="278">
        <v>32.266666666666666</v>
      </c>
      <c r="F303" s="278">
        <v>62.876666666666665</v>
      </c>
      <c r="G303" s="545">
        <v>648.1466666666666</v>
      </c>
      <c r="H303" s="1099"/>
      <c r="I303" s="1100"/>
      <c r="J303" s="1100"/>
      <c r="K303" s="1100"/>
      <c r="L303" s="1100"/>
      <c r="M303" s="472"/>
      <c r="N303" s="451"/>
    </row>
    <row r="304" spans="1:10" s="2" customFormat="1" ht="19.5" customHeight="1">
      <c r="A304" s="1111" t="s">
        <v>632</v>
      </c>
      <c r="B304" s="1111"/>
      <c r="C304" s="1111"/>
      <c r="D304" s="1111"/>
      <c r="E304" s="1111"/>
      <c r="F304" s="1111"/>
      <c r="G304" s="1111"/>
      <c r="H304" s="1111"/>
      <c r="I304" s="1111"/>
      <c r="J304" s="1111"/>
    </row>
    <row r="305" spans="1:9" s="5" customFormat="1" ht="4.5" customHeight="1">
      <c r="A305" s="546"/>
      <c r="B305" s="546"/>
      <c r="C305" s="547"/>
      <c r="D305" s="546"/>
      <c r="E305" s="546"/>
      <c r="F305" s="546"/>
      <c r="G305" s="547"/>
      <c r="H305" s="547"/>
      <c r="I305" s="547"/>
    </row>
    <row r="306" spans="1:12" s="5" customFormat="1" ht="15">
      <c r="A306" s="550"/>
      <c r="B306" s="548"/>
      <c r="C306" s="548"/>
      <c r="D306" s="548"/>
      <c r="E306" s="548"/>
      <c r="F306" s="548"/>
      <c r="G306" s="548"/>
      <c r="H306" s="1104"/>
      <c r="I306" s="1108"/>
      <c r="J306" s="1108"/>
      <c r="K306" s="1108"/>
      <c r="L306" s="1108"/>
    </row>
    <row r="307" spans="1:12" s="5" customFormat="1" ht="16.5" customHeight="1">
      <c r="A307" s="556"/>
      <c r="B307" s="548"/>
      <c r="C307" s="548"/>
      <c r="D307" s="548"/>
      <c r="E307" s="548"/>
      <c r="F307" s="548"/>
      <c r="G307" s="548"/>
      <c r="H307" s="1104"/>
      <c r="I307" s="1108"/>
      <c r="J307" s="1108"/>
      <c r="K307" s="1108"/>
      <c r="L307" s="1108"/>
    </row>
    <row r="308" spans="1:12" s="2" customFormat="1" ht="16.5" customHeight="1">
      <c r="A308" s="212"/>
      <c r="B308" s="548"/>
      <c r="C308" s="548"/>
      <c r="D308" s="548"/>
      <c r="E308" s="548"/>
      <c r="F308" s="548"/>
      <c r="G308" s="548"/>
      <c r="H308" s="1104"/>
      <c r="I308" s="1108"/>
      <c r="J308" s="1108"/>
      <c r="K308" s="1108"/>
      <c r="L308" s="1108"/>
    </row>
    <row r="309" spans="1:12" s="2" customFormat="1" ht="16.5" customHeight="1">
      <c r="A309" s="549"/>
      <c r="B309" s="549"/>
      <c r="C309" s="507"/>
      <c r="D309" s="549"/>
      <c r="E309" s="549"/>
      <c r="F309" s="549"/>
      <c r="G309" s="507"/>
      <c r="H309" s="1110"/>
      <c r="I309" s="1110"/>
      <c r="J309" s="1110"/>
      <c r="K309" s="1110"/>
      <c r="L309" s="1110"/>
    </row>
    <row r="310" spans="1:12" ht="18" customHeight="1">
      <c r="A310" s="1123" t="s">
        <v>626</v>
      </c>
      <c r="B310" s="1123"/>
      <c r="C310" s="1123"/>
      <c r="D310" s="1123"/>
      <c r="E310" s="1123"/>
      <c r="F310" s="1123"/>
      <c r="G310" s="1123"/>
      <c r="H310" s="1109">
        <v>1</v>
      </c>
      <c r="I310" s="1109"/>
      <c r="J310" s="1109"/>
      <c r="K310" s="1109"/>
      <c r="L310" s="1109"/>
    </row>
    <row r="311" spans="1:12" ht="18" customHeight="1">
      <c r="A311" s="549"/>
      <c r="B311" s="549"/>
      <c r="C311" s="549"/>
      <c r="D311" s="549"/>
      <c r="E311" s="549"/>
      <c r="F311" s="549"/>
      <c r="G311" s="549"/>
      <c r="H311" s="570"/>
      <c r="I311" s="570"/>
      <c r="J311" s="570"/>
      <c r="K311" s="570"/>
      <c r="L311" s="570"/>
    </row>
    <row r="312" spans="1:10" s="2" customFormat="1" ht="36.75" customHeight="1">
      <c r="A312" s="530"/>
      <c r="B312" s="1116" t="s">
        <v>621</v>
      </c>
      <c r="C312" s="1116"/>
      <c r="D312" s="1116"/>
      <c r="E312" s="1116"/>
      <c r="F312" s="1116"/>
      <c r="G312" s="1116"/>
      <c r="H312" s="482"/>
      <c r="I312" s="531" t="s">
        <v>38</v>
      </c>
      <c r="J312" s="5"/>
    </row>
    <row r="313" spans="1:12" s="2" customFormat="1" ht="18.75" customHeight="1">
      <c r="A313" s="532"/>
      <c r="B313" s="1117" t="s">
        <v>633</v>
      </c>
      <c r="C313" s="1117"/>
      <c r="D313" s="1117"/>
      <c r="E313" s="1117"/>
      <c r="F313" s="1117"/>
      <c r="G313" s="1117"/>
      <c r="H313" s="533"/>
      <c r="I313" s="531"/>
      <c r="J313" s="5"/>
      <c r="L313" s="534"/>
    </row>
    <row r="314" spans="1:12" s="2" customFormat="1" ht="18.75" customHeight="1">
      <c r="A314" s="648" t="s">
        <v>661</v>
      </c>
      <c r="B314" s="569"/>
      <c r="C314" s="569"/>
      <c r="D314" s="569"/>
      <c r="E314" s="569"/>
      <c r="F314" s="569"/>
      <c r="G314" s="569"/>
      <c r="H314" s="533"/>
      <c r="I314" s="639"/>
      <c r="J314" s="5"/>
      <c r="L314" s="534"/>
    </row>
    <row r="315" spans="1:14" s="5" customFormat="1" ht="15.75" customHeight="1">
      <c r="A315" s="1119" t="s">
        <v>622</v>
      </c>
      <c r="B315" s="1120"/>
      <c r="C315" s="1120"/>
      <c r="D315" s="1120"/>
      <c r="E315" s="1120"/>
      <c r="F315" s="1120"/>
      <c r="G315" s="1121"/>
      <c r="H315" s="471"/>
      <c r="I315" s="2"/>
      <c r="J315" s="2"/>
      <c r="K315" s="1"/>
      <c r="M315" s="471"/>
      <c r="N315" s="471"/>
    </row>
    <row r="316" spans="1:16" s="5" customFormat="1" ht="26.25" customHeight="1">
      <c r="A316" s="1132" t="s">
        <v>631</v>
      </c>
      <c r="B316" s="1133"/>
      <c r="C316" s="1133"/>
      <c r="D316" s="1133"/>
      <c r="E316" s="1133"/>
      <c r="F316" s="1133"/>
      <c r="G316" s="1134"/>
      <c r="H316" s="1088"/>
      <c r="I316" s="1135"/>
      <c r="J316" s="1135"/>
      <c r="K316" s="1135"/>
      <c r="L316" s="1135"/>
      <c r="M316" s="1135"/>
      <c r="N316" s="1135"/>
      <c r="O316" s="537"/>
      <c r="P316" s="537"/>
    </row>
    <row r="317" spans="1:10" s="5" customFormat="1" ht="20.25" customHeight="1">
      <c r="A317" s="1124" t="s">
        <v>640</v>
      </c>
      <c r="B317" s="1125"/>
      <c r="C317" s="1125"/>
      <c r="D317" s="1125"/>
      <c r="E317" s="1125"/>
      <c r="F317" s="1125"/>
      <c r="G317" s="1126"/>
      <c r="H317" s="429"/>
      <c r="I317" s="531" t="s">
        <v>26</v>
      </c>
      <c r="J317" s="538" t="e">
        <f>#REF!</f>
        <v>#REF!</v>
      </c>
    </row>
    <row r="318" spans="1:12" s="5" customFormat="1" ht="12" customHeight="1">
      <c r="A318" s="1136" t="s">
        <v>14</v>
      </c>
      <c r="B318" s="1113" t="s">
        <v>553</v>
      </c>
      <c r="C318" s="1098" t="s">
        <v>623</v>
      </c>
      <c r="D318" s="1070" t="s">
        <v>552</v>
      </c>
      <c r="E318" s="1070"/>
      <c r="F318" s="1070"/>
      <c r="G318" s="1070"/>
      <c r="H318" s="540" t="s">
        <v>627</v>
      </c>
      <c r="I318" s="541"/>
      <c r="J318" s="541"/>
      <c r="K318" s="541"/>
      <c r="L318" s="541"/>
    </row>
    <row r="319" spans="1:12" s="5" customFormat="1" ht="18.75" customHeight="1">
      <c r="A319" s="1137"/>
      <c r="B319" s="1114"/>
      <c r="C319" s="1098"/>
      <c r="D319" s="1070" t="s">
        <v>642</v>
      </c>
      <c r="E319" s="1070" t="s">
        <v>643</v>
      </c>
      <c r="F319" s="1070" t="s">
        <v>644</v>
      </c>
      <c r="G319" s="1070" t="s">
        <v>625</v>
      </c>
      <c r="H319" s="540"/>
      <c r="I319" s="541"/>
      <c r="J319" s="541"/>
      <c r="K319" s="541"/>
      <c r="L319" s="541"/>
    </row>
    <row r="320" spans="1:12" s="5" customFormat="1" ht="4.5" customHeight="1" hidden="1">
      <c r="A320" s="1138"/>
      <c r="B320" s="1115"/>
      <c r="C320" s="1098"/>
      <c r="D320" s="1070"/>
      <c r="E320" s="1070"/>
      <c r="F320" s="1070"/>
      <c r="G320" s="1070"/>
      <c r="H320" s="540"/>
      <c r="I320" s="541"/>
      <c r="J320" s="541"/>
      <c r="K320" s="541"/>
      <c r="L320" s="541"/>
    </row>
    <row r="321" spans="1:12" s="5" customFormat="1" ht="29.25" customHeight="1">
      <c r="A321" s="550" t="s">
        <v>237</v>
      </c>
      <c r="B321" s="23"/>
      <c r="C321" s="8"/>
      <c r="D321" s="25">
        <v>1.5</v>
      </c>
      <c r="E321" s="25">
        <v>2.8</v>
      </c>
      <c r="F321" s="14">
        <v>18.5</v>
      </c>
      <c r="G321" s="11">
        <f>F321*4+E321*9+D321*4</f>
        <v>105.2</v>
      </c>
      <c r="H321" s="540"/>
      <c r="I321" s="541"/>
      <c r="J321" s="541"/>
      <c r="K321" s="541"/>
      <c r="L321" s="541"/>
    </row>
    <row r="322" spans="1:12" s="5" customFormat="1" ht="15">
      <c r="A322" s="558" t="s">
        <v>126</v>
      </c>
      <c r="B322" s="23"/>
      <c r="C322" s="539"/>
      <c r="D322" s="45">
        <v>7.8</v>
      </c>
      <c r="E322" s="45">
        <v>8.7</v>
      </c>
      <c r="F322" s="45">
        <v>26.4</v>
      </c>
      <c r="G322" s="11">
        <f>F322*4+E322*9+D322*4</f>
        <v>215.09999999999997</v>
      </c>
      <c r="H322" s="540"/>
      <c r="I322" s="541"/>
      <c r="J322" s="541"/>
      <c r="K322" s="541"/>
      <c r="L322" s="541"/>
    </row>
    <row r="323" spans="1:12" s="5" customFormat="1" ht="15">
      <c r="A323" s="557" t="s">
        <v>128</v>
      </c>
      <c r="B323" s="23"/>
      <c r="C323" s="542"/>
      <c r="D323" s="14">
        <v>0.2</v>
      </c>
      <c r="E323" s="25">
        <v>0</v>
      </c>
      <c r="F323" s="14">
        <v>13.7</v>
      </c>
      <c r="G323" s="13">
        <f>D323*4+E323*9+F323*4</f>
        <v>55.599999999999994</v>
      </c>
      <c r="H323" s="540"/>
      <c r="I323" s="541"/>
      <c r="J323" s="541"/>
      <c r="K323" s="541"/>
      <c r="L323" s="541"/>
    </row>
    <row r="324" spans="1:13" s="1" customFormat="1" ht="15">
      <c r="A324" s="550" t="s">
        <v>238</v>
      </c>
      <c r="B324" s="23"/>
      <c r="C324" s="38"/>
      <c r="D324" s="25">
        <v>4.9</v>
      </c>
      <c r="E324" s="25">
        <v>8.6</v>
      </c>
      <c r="F324" s="25">
        <v>14</v>
      </c>
      <c r="G324" s="13">
        <f>F324*4+E324*9+D324*4</f>
        <v>152.99999999999997</v>
      </c>
      <c r="H324" s="540"/>
      <c r="I324" s="541"/>
      <c r="J324" s="541"/>
      <c r="K324" s="541"/>
      <c r="L324" s="541"/>
      <c r="M324" s="1" t="s">
        <v>628</v>
      </c>
    </row>
    <row r="325" spans="1:12" s="1" customFormat="1" ht="15">
      <c r="A325" s="554" t="s">
        <v>19</v>
      </c>
      <c r="B325" s="23"/>
      <c r="C325" s="8"/>
      <c r="D325" s="45">
        <v>0.9399999999999998</v>
      </c>
      <c r="E325" s="45">
        <v>0.2</v>
      </c>
      <c r="F325" s="45">
        <v>8.74</v>
      </c>
      <c r="G325" s="11">
        <v>40.52</v>
      </c>
      <c r="H325" s="540"/>
      <c r="I325" s="541"/>
      <c r="J325" s="541"/>
      <c r="K325" s="541"/>
      <c r="L325" s="541"/>
    </row>
    <row r="326" spans="1:12" s="1" customFormat="1" ht="15">
      <c r="A326" s="555" t="s">
        <v>71</v>
      </c>
      <c r="B326" s="463"/>
      <c r="C326" s="8"/>
      <c r="D326" s="45">
        <v>1.6399999999999997</v>
      </c>
      <c r="E326" s="45">
        <v>0.28</v>
      </c>
      <c r="F326" s="45">
        <v>7.22</v>
      </c>
      <c r="G326" s="11">
        <v>37.96</v>
      </c>
      <c r="H326" s="1094"/>
      <c r="I326" s="1095"/>
      <c r="J326" s="1095"/>
      <c r="K326" s="1095"/>
      <c r="L326" s="1095"/>
    </row>
    <row r="327" spans="1:12" s="1" customFormat="1" ht="30" customHeight="1">
      <c r="A327" s="1096" t="s">
        <v>557</v>
      </c>
      <c r="B327" s="1097"/>
      <c r="C327" s="130"/>
      <c r="D327" s="239">
        <v>16.98</v>
      </c>
      <c r="E327" s="239">
        <v>20.580000000000002</v>
      </c>
      <c r="F327" s="239">
        <v>88.55999999999999</v>
      </c>
      <c r="G327" s="239">
        <v>607.38</v>
      </c>
      <c r="H327" s="1094"/>
      <c r="I327" s="1095"/>
      <c r="J327" s="1095"/>
      <c r="K327" s="1095"/>
      <c r="L327" s="1095"/>
    </row>
    <row r="328" spans="1:12" s="1" customFormat="1" ht="19.5">
      <c r="A328" s="1129" t="s">
        <v>624</v>
      </c>
      <c r="B328" s="1130"/>
      <c r="C328" s="1130"/>
      <c r="D328" s="1130"/>
      <c r="E328" s="1130"/>
      <c r="F328" s="1130"/>
      <c r="G328" s="1131"/>
      <c r="H328" s="1102"/>
      <c r="I328" s="1103"/>
      <c r="J328" s="1103"/>
      <c r="K328" s="1103"/>
      <c r="L328" s="1103"/>
    </row>
    <row r="329" spans="1:12" s="5" customFormat="1" ht="15">
      <c r="A329" s="550" t="s">
        <v>237</v>
      </c>
      <c r="B329" s="164"/>
      <c r="C329" s="164"/>
      <c r="D329" s="25">
        <v>2</v>
      </c>
      <c r="E329" s="25">
        <v>3.2</v>
      </c>
      <c r="F329" s="45">
        <v>20.2</v>
      </c>
      <c r="G329" s="11">
        <f>F329*4+E329*9+D329*4</f>
        <v>117.6</v>
      </c>
      <c r="H329" s="1104" t="s">
        <v>629</v>
      </c>
      <c r="I329" s="1108"/>
      <c r="J329" s="1108"/>
      <c r="K329" s="1108"/>
      <c r="L329" s="1108"/>
    </row>
    <row r="330" spans="1:14" s="5" customFormat="1" ht="15">
      <c r="A330" s="558" t="s">
        <v>126</v>
      </c>
      <c r="B330" s="164"/>
      <c r="C330" s="65"/>
      <c r="D330" s="45">
        <v>7.8</v>
      </c>
      <c r="E330" s="45">
        <v>8.7</v>
      </c>
      <c r="F330" s="45">
        <v>26.4</v>
      </c>
      <c r="G330" s="11">
        <f>F330*4+E330*9+D330*4</f>
        <v>215.09999999999997</v>
      </c>
      <c r="H330" s="1106" t="s">
        <v>35</v>
      </c>
      <c r="I330" s="1107"/>
      <c r="J330" s="1107"/>
      <c r="K330" s="1107"/>
      <c r="L330" s="1107"/>
      <c r="M330" s="430"/>
      <c r="N330" s="187"/>
    </row>
    <row r="331" spans="1:14" s="5" customFormat="1" ht="15">
      <c r="A331" s="557" t="s">
        <v>128</v>
      </c>
      <c r="B331" s="164"/>
      <c r="C331" s="7"/>
      <c r="D331" s="14">
        <v>0.2</v>
      </c>
      <c r="E331" s="14">
        <v>0</v>
      </c>
      <c r="F331" s="14">
        <v>15.7</v>
      </c>
      <c r="G331" s="13">
        <f>D331*4+E331*9+F331*4</f>
        <v>63.599999999999994</v>
      </c>
      <c r="H331" s="1106" t="s">
        <v>38</v>
      </c>
      <c r="I331" s="1107"/>
      <c r="J331" s="1107"/>
      <c r="K331" s="1107"/>
      <c r="L331" s="1107"/>
      <c r="M331" s="187"/>
      <c r="N331" s="187"/>
    </row>
    <row r="332" spans="1:14" s="5" customFormat="1" ht="15.75">
      <c r="A332" s="550" t="s">
        <v>238</v>
      </c>
      <c r="B332" s="164"/>
      <c r="C332" s="10"/>
      <c r="D332" s="25">
        <v>4.9</v>
      </c>
      <c r="E332" s="25">
        <v>8.6</v>
      </c>
      <c r="F332" s="25">
        <v>14</v>
      </c>
      <c r="G332" s="11">
        <f>F332*4+E332*9+D332*4</f>
        <v>152.99999999999997</v>
      </c>
      <c r="H332" s="1099"/>
      <c r="I332" s="1100"/>
      <c r="J332" s="1100"/>
      <c r="K332" s="1100"/>
      <c r="L332" s="1100"/>
      <c r="M332" s="187"/>
      <c r="N332" s="187"/>
    </row>
    <row r="333" spans="1:14" s="5" customFormat="1" ht="15.75" customHeight="1">
      <c r="A333" s="554" t="s">
        <v>19</v>
      </c>
      <c r="B333" s="164"/>
      <c r="C333" s="10"/>
      <c r="D333" s="45">
        <v>1.41</v>
      </c>
      <c r="E333" s="45">
        <v>0.3</v>
      </c>
      <c r="F333" s="45">
        <v>13.11</v>
      </c>
      <c r="G333" s="11">
        <v>60.78000000000001</v>
      </c>
      <c r="H333" s="543"/>
      <c r="I333" s="544"/>
      <c r="J333" s="544"/>
      <c r="K333" s="544"/>
      <c r="L333" s="544"/>
      <c r="M333" s="187"/>
      <c r="N333" s="187"/>
    </row>
    <row r="334" spans="1:14" s="5" customFormat="1" ht="15.75" customHeight="1">
      <c r="A334" s="555" t="s">
        <v>71</v>
      </c>
      <c r="B334" s="164"/>
      <c r="C334" s="10"/>
      <c r="D334" s="45">
        <v>3.28</v>
      </c>
      <c r="E334" s="45">
        <v>0.56</v>
      </c>
      <c r="F334" s="45">
        <v>14.44</v>
      </c>
      <c r="G334" s="11">
        <v>75.92</v>
      </c>
      <c r="H334" s="543"/>
      <c r="I334" s="544"/>
      <c r="J334" s="544"/>
      <c r="K334" s="544"/>
      <c r="L334" s="544"/>
      <c r="M334" s="187"/>
      <c r="N334" s="187"/>
    </row>
    <row r="335" spans="1:14" s="5" customFormat="1" ht="19.5" customHeight="1">
      <c r="A335" s="1127" t="s">
        <v>557</v>
      </c>
      <c r="B335" s="1128"/>
      <c r="C335" s="545"/>
      <c r="D335" s="278">
        <v>19.59</v>
      </c>
      <c r="E335" s="278">
        <v>21.36</v>
      </c>
      <c r="F335" s="278">
        <v>103.85</v>
      </c>
      <c r="G335" s="545">
        <v>685.9999999999999</v>
      </c>
      <c r="H335" s="1099"/>
      <c r="I335" s="1100"/>
      <c r="J335" s="1100"/>
      <c r="K335" s="1100"/>
      <c r="L335" s="1100"/>
      <c r="M335" s="472"/>
      <c r="N335" s="451"/>
    </row>
    <row r="336" spans="1:10" s="2" customFormat="1" ht="19.5" customHeight="1">
      <c r="A336" s="1111" t="s">
        <v>632</v>
      </c>
      <c r="B336" s="1111"/>
      <c r="C336" s="1111"/>
      <c r="D336" s="1111"/>
      <c r="E336" s="1111"/>
      <c r="F336" s="1111"/>
      <c r="G336" s="1111"/>
      <c r="H336" s="1111"/>
      <c r="I336" s="1111"/>
      <c r="J336" s="1111"/>
    </row>
    <row r="337" spans="1:9" s="5" customFormat="1" ht="4.5" customHeight="1">
      <c r="A337" s="546"/>
      <c r="B337" s="546"/>
      <c r="C337" s="547"/>
      <c r="D337" s="546"/>
      <c r="E337" s="546"/>
      <c r="F337" s="546"/>
      <c r="G337" s="547"/>
      <c r="H337" s="547"/>
      <c r="I337" s="547"/>
    </row>
    <row r="338" spans="1:12" s="5" customFormat="1" ht="15">
      <c r="A338" s="550"/>
      <c r="B338" s="548"/>
      <c r="C338" s="548"/>
      <c r="D338" s="548"/>
      <c r="E338" s="548"/>
      <c r="F338" s="548"/>
      <c r="G338" s="548"/>
      <c r="H338" s="1104"/>
      <c r="I338" s="1108"/>
      <c r="J338" s="1108"/>
      <c r="K338" s="1108"/>
      <c r="L338" s="1108"/>
    </row>
    <row r="339" spans="1:12" s="5" customFormat="1" ht="16.5" customHeight="1">
      <c r="A339" s="556"/>
      <c r="B339" s="548"/>
      <c r="C339" s="548"/>
      <c r="D339" s="548"/>
      <c r="E339" s="548"/>
      <c r="F339" s="548"/>
      <c r="G339" s="548"/>
      <c r="H339" s="1104"/>
      <c r="I339" s="1108"/>
      <c r="J339" s="1108"/>
      <c r="K339" s="1108"/>
      <c r="L339" s="1108"/>
    </row>
    <row r="340" spans="1:12" s="2" customFormat="1" ht="16.5" customHeight="1">
      <c r="A340" s="212"/>
      <c r="B340" s="548"/>
      <c r="C340" s="548"/>
      <c r="D340" s="548"/>
      <c r="E340" s="548"/>
      <c r="F340" s="548"/>
      <c r="G340" s="548"/>
      <c r="H340" s="1104"/>
      <c r="I340" s="1108"/>
      <c r="J340" s="1108"/>
      <c r="K340" s="1108"/>
      <c r="L340" s="1108"/>
    </row>
    <row r="341" spans="1:12" s="2" customFormat="1" ht="16.5" customHeight="1">
      <c r="A341" s="549"/>
      <c r="B341" s="549"/>
      <c r="C341" s="507"/>
      <c r="D341" s="549"/>
      <c r="E341" s="549"/>
      <c r="F341" s="549"/>
      <c r="G341" s="507"/>
      <c r="H341" s="1110"/>
      <c r="I341" s="1110"/>
      <c r="J341" s="1110"/>
      <c r="K341" s="1110"/>
      <c r="L341" s="1110"/>
    </row>
    <row r="342" spans="1:12" ht="18" customHeight="1">
      <c r="A342" s="1123" t="s">
        <v>626</v>
      </c>
      <c r="B342" s="1123"/>
      <c r="C342" s="1123"/>
      <c r="D342" s="1123"/>
      <c r="E342" s="1123"/>
      <c r="F342" s="1123"/>
      <c r="G342" s="1123"/>
      <c r="H342" s="1109">
        <v>1</v>
      </c>
      <c r="I342" s="1109"/>
      <c r="J342" s="1109"/>
      <c r="K342" s="1109"/>
      <c r="L342" s="1109"/>
    </row>
    <row r="343" spans="1:12" ht="18" customHeight="1">
      <c r="A343" s="549"/>
      <c r="B343" s="549"/>
      <c r="C343" s="549"/>
      <c r="D343" s="549"/>
      <c r="E343" s="549"/>
      <c r="F343" s="549"/>
      <c r="G343" s="549"/>
      <c r="H343" s="570"/>
      <c r="I343" s="570"/>
      <c r="J343" s="570"/>
      <c r="K343" s="570"/>
      <c r="L343" s="570"/>
    </row>
  </sheetData>
  <sheetProtection/>
  <mergeCells count="335">
    <mergeCell ref="A249:A251"/>
    <mergeCell ref="F250:F251"/>
    <mergeCell ref="E250:E251"/>
    <mergeCell ref="A79:G79"/>
    <mergeCell ref="F148:F149"/>
    <mergeCell ref="B147:B149"/>
    <mergeCell ref="D147:G147"/>
    <mergeCell ref="D148:D149"/>
    <mergeCell ref="G148:G149"/>
    <mergeCell ref="A146:G146"/>
    <mergeCell ref="A144:G144"/>
    <mergeCell ref="B142:G142"/>
    <mergeCell ref="A90:G90"/>
    <mergeCell ref="A178:G178"/>
    <mergeCell ref="A147:A149"/>
    <mergeCell ref="C147:C149"/>
    <mergeCell ref="E148:E149"/>
    <mergeCell ref="A176:G176"/>
    <mergeCell ref="B173:G173"/>
    <mergeCell ref="B174:G174"/>
    <mergeCell ref="C249:C251"/>
    <mergeCell ref="G250:G251"/>
    <mergeCell ref="A241:G241"/>
    <mergeCell ref="E212:E213"/>
    <mergeCell ref="A224:G224"/>
    <mergeCell ref="B211:B213"/>
    <mergeCell ref="D249:G249"/>
    <mergeCell ref="B249:B251"/>
    <mergeCell ref="D211:G211"/>
    <mergeCell ref="A223:B223"/>
    <mergeCell ref="A46:G46"/>
    <mergeCell ref="F82:F83"/>
    <mergeCell ref="G82:G83"/>
    <mergeCell ref="B111:B113"/>
    <mergeCell ref="D111:G111"/>
    <mergeCell ref="F112:F113"/>
    <mergeCell ref="E112:E113"/>
    <mergeCell ref="E82:E83"/>
    <mergeCell ref="A97:J97"/>
    <mergeCell ref="H100:L100"/>
    <mergeCell ref="A157:G157"/>
    <mergeCell ref="A156:B156"/>
    <mergeCell ref="A47:G47"/>
    <mergeCell ref="A89:B89"/>
    <mergeCell ref="H273:L273"/>
    <mergeCell ref="A294:G294"/>
    <mergeCell ref="A293:B293"/>
    <mergeCell ref="A282:A284"/>
    <mergeCell ref="G283:G284"/>
    <mergeCell ref="E283:E284"/>
    <mergeCell ref="A248:G248"/>
    <mergeCell ref="B243:G243"/>
    <mergeCell ref="F283:F284"/>
    <mergeCell ref="C282:C284"/>
    <mergeCell ref="A273:G273"/>
    <mergeCell ref="G319:G320"/>
    <mergeCell ref="A315:G315"/>
    <mergeCell ref="A317:G317"/>
    <mergeCell ref="A279:G279"/>
    <mergeCell ref="B275:G275"/>
    <mergeCell ref="A310:G310"/>
    <mergeCell ref="D283:D284"/>
    <mergeCell ref="A342:G342"/>
    <mergeCell ref="H340:L340"/>
    <mergeCell ref="H341:L341"/>
    <mergeCell ref="H342:L342"/>
    <mergeCell ref="H338:L338"/>
    <mergeCell ref="H339:L339"/>
    <mergeCell ref="A336:J336"/>
    <mergeCell ref="H332:L332"/>
    <mergeCell ref="A327:B327"/>
    <mergeCell ref="H327:L327"/>
    <mergeCell ref="A335:B335"/>
    <mergeCell ref="H335:L335"/>
    <mergeCell ref="A328:G328"/>
    <mergeCell ref="H328:L328"/>
    <mergeCell ref="A123:G123"/>
    <mergeCell ref="C318:C320"/>
    <mergeCell ref="D318:G318"/>
    <mergeCell ref="D319:D320"/>
    <mergeCell ref="D282:G282"/>
    <mergeCell ref="A145:G145"/>
    <mergeCell ref="B141:G141"/>
    <mergeCell ref="A189:G189"/>
    <mergeCell ref="A179:A181"/>
    <mergeCell ref="C179:C181"/>
    <mergeCell ref="H228:L228"/>
    <mergeCell ref="B282:B284"/>
    <mergeCell ref="H316:N316"/>
    <mergeCell ref="H331:L331"/>
    <mergeCell ref="H329:L329"/>
    <mergeCell ref="H309:L309"/>
    <mergeCell ref="H330:L330"/>
    <mergeCell ref="H310:L310"/>
    <mergeCell ref="H326:L326"/>
    <mergeCell ref="B318:B320"/>
    <mergeCell ref="B312:G312"/>
    <mergeCell ref="E319:E320"/>
    <mergeCell ref="A280:G280"/>
    <mergeCell ref="H280:N280"/>
    <mergeCell ref="H269:L269"/>
    <mergeCell ref="H234:L234"/>
    <mergeCell ref="A318:A320"/>
    <mergeCell ref="F319:F320"/>
    <mergeCell ref="A316:G316"/>
    <mergeCell ref="B313:G313"/>
    <mergeCell ref="H47:N47"/>
    <mergeCell ref="A246:G246"/>
    <mergeCell ref="B75:G75"/>
    <mergeCell ref="B76:G76"/>
    <mergeCell ref="B105:G105"/>
    <mergeCell ref="B106:G106"/>
    <mergeCell ref="H240:L240"/>
    <mergeCell ref="A234:B234"/>
    <mergeCell ref="B205:G205"/>
    <mergeCell ref="A208:G208"/>
    <mergeCell ref="A281:G281"/>
    <mergeCell ref="A235:J235"/>
    <mergeCell ref="H237:L237"/>
    <mergeCell ref="H238:L238"/>
    <mergeCell ref="H239:L239"/>
    <mergeCell ref="A267:J267"/>
    <mergeCell ref="A266:B266"/>
    <mergeCell ref="A258:B258"/>
    <mergeCell ref="D250:D251"/>
    <mergeCell ref="B244:G244"/>
    <mergeCell ref="H258:L258"/>
    <mergeCell ref="A197:J197"/>
    <mergeCell ref="A196:B196"/>
    <mergeCell ref="H199:L199"/>
    <mergeCell ref="H200:L200"/>
    <mergeCell ref="H187:L187"/>
    <mergeCell ref="A188:B188"/>
    <mergeCell ref="H219:L219"/>
    <mergeCell ref="H232:L232"/>
    <mergeCell ref="H233:L233"/>
    <mergeCell ref="H227:L227"/>
    <mergeCell ref="H203:L203"/>
    <mergeCell ref="C211:C213"/>
    <mergeCell ref="H202:L202"/>
    <mergeCell ref="H196:L196"/>
    <mergeCell ref="H139:L139"/>
    <mergeCell ref="H145:N145"/>
    <mergeCell ref="A203:G203"/>
    <mergeCell ref="H220:L220"/>
    <mergeCell ref="H221:L221"/>
    <mergeCell ref="H135:L135"/>
    <mergeCell ref="A139:G139"/>
    <mergeCell ref="A132:B132"/>
    <mergeCell ref="A133:J133"/>
    <mergeCell ref="H132:L132"/>
    <mergeCell ref="H259:L259"/>
    <mergeCell ref="A259:G259"/>
    <mergeCell ref="H241:L241"/>
    <mergeCell ref="H137:L137"/>
    <mergeCell ref="H138:L138"/>
    <mergeCell ref="H103:L103"/>
    <mergeCell ref="A108:G108"/>
    <mergeCell ref="C111:C113"/>
    <mergeCell ref="D112:D113"/>
    <mergeCell ref="A110:G110"/>
    <mergeCell ref="G112:G113"/>
    <mergeCell ref="A103:G103"/>
    <mergeCell ref="A109:G109"/>
    <mergeCell ref="H308:L308"/>
    <mergeCell ref="H306:L306"/>
    <mergeCell ref="A304:J304"/>
    <mergeCell ref="A303:B303"/>
    <mergeCell ref="H303:L303"/>
    <mergeCell ref="H307:L307"/>
    <mergeCell ref="H302:L302"/>
    <mergeCell ref="H271:L271"/>
    <mergeCell ref="H291:L291"/>
    <mergeCell ref="H294:L294"/>
    <mergeCell ref="H295:L295"/>
    <mergeCell ref="H292:L292"/>
    <mergeCell ref="H293:L293"/>
    <mergeCell ref="A122:B122"/>
    <mergeCell ref="A111:A113"/>
    <mergeCell ref="A247:G247"/>
    <mergeCell ref="B276:G276"/>
    <mergeCell ref="D212:D213"/>
    <mergeCell ref="A210:G210"/>
    <mergeCell ref="A211:A213"/>
    <mergeCell ref="F212:F213"/>
    <mergeCell ref="G212:G213"/>
    <mergeCell ref="B206:G206"/>
    <mergeCell ref="H131:L131"/>
    <mergeCell ref="H136:L136"/>
    <mergeCell ref="H260:L260"/>
    <mergeCell ref="H261:L261"/>
    <mergeCell ref="H222:L222"/>
    <mergeCell ref="H223:L223"/>
    <mergeCell ref="H224:L224"/>
    <mergeCell ref="H225:L225"/>
    <mergeCell ref="H247:N247"/>
    <mergeCell ref="H226:L226"/>
    <mergeCell ref="H262:L262"/>
    <mergeCell ref="H257:L257"/>
    <mergeCell ref="H298:L298"/>
    <mergeCell ref="H290:L290"/>
    <mergeCell ref="H272:L272"/>
    <mergeCell ref="H263:L263"/>
    <mergeCell ref="H266:L266"/>
    <mergeCell ref="H270:L270"/>
    <mergeCell ref="H296:L296"/>
    <mergeCell ref="H297:L297"/>
    <mergeCell ref="H188:L188"/>
    <mergeCell ref="H201:L201"/>
    <mergeCell ref="H192:L192"/>
    <mergeCell ref="H193:L193"/>
    <mergeCell ref="H189:L189"/>
    <mergeCell ref="H190:L190"/>
    <mergeCell ref="H191:L191"/>
    <mergeCell ref="B179:B181"/>
    <mergeCell ref="D179:G179"/>
    <mergeCell ref="D180:D181"/>
    <mergeCell ref="E180:E181"/>
    <mergeCell ref="F180:F181"/>
    <mergeCell ref="G180:G181"/>
    <mergeCell ref="H158:L158"/>
    <mergeCell ref="H171:L171"/>
    <mergeCell ref="A164:B164"/>
    <mergeCell ref="H164:L164"/>
    <mergeCell ref="A165:J165"/>
    <mergeCell ref="H167:L167"/>
    <mergeCell ref="H168:L168"/>
    <mergeCell ref="H169:L169"/>
    <mergeCell ref="H170:L170"/>
    <mergeCell ref="A171:G171"/>
    <mergeCell ref="H124:L124"/>
    <mergeCell ref="H109:N109"/>
    <mergeCell ref="H121:L121"/>
    <mergeCell ref="H122:L122"/>
    <mergeCell ref="H161:L161"/>
    <mergeCell ref="H155:L155"/>
    <mergeCell ref="H159:L159"/>
    <mergeCell ref="H160:L160"/>
    <mergeCell ref="H156:L156"/>
    <mergeCell ref="H157:L157"/>
    <mergeCell ref="H101:L101"/>
    <mergeCell ref="H127:L127"/>
    <mergeCell ref="H119:L119"/>
    <mergeCell ref="H120:L120"/>
    <mergeCell ref="H126:L126"/>
    <mergeCell ref="H89:L89"/>
    <mergeCell ref="H102:L102"/>
    <mergeCell ref="H92:L92"/>
    <mergeCell ref="H123:L123"/>
    <mergeCell ref="H125:L125"/>
    <mergeCell ref="A80:G80"/>
    <mergeCell ref="A81:A83"/>
    <mergeCell ref="H99:L99"/>
    <mergeCell ref="H94:L94"/>
    <mergeCell ref="H93:L93"/>
    <mergeCell ref="H96:L96"/>
    <mergeCell ref="C81:C83"/>
    <mergeCell ref="D81:G81"/>
    <mergeCell ref="H90:L90"/>
    <mergeCell ref="A96:B96"/>
    <mergeCell ref="A67:J67"/>
    <mergeCell ref="H69:L69"/>
    <mergeCell ref="A78:G78"/>
    <mergeCell ref="B81:B83"/>
    <mergeCell ref="D82:D83"/>
    <mergeCell ref="A73:G73"/>
    <mergeCell ref="H70:L70"/>
    <mergeCell ref="H71:L71"/>
    <mergeCell ref="H72:L72"/>
    <mergeCell ref="H79:N79"/>
    <mergeCell ref="H73:L73"/>
    <mergeCell ref="A58:B58"/>
    <mergeCell ref="A66:B66"/>
    <mergeCell ref="H62:L62"/>
    <mergeCell ref="H63:L63"/>
    <mergeCell ref="H59:L59"/>
    <mergeCell ref="H60:L60"/>
    <mergeCell ref="H61:L61"/>
    <mergeCell ref="H58:L58"/>
    <mergeCell ref="H66:L66"/>
    <mergeCell ref="A59:G59"/>
    <mergeCell ref="A48:G48"/>
    <mergeCell ref="A49:A51"/>
    <mergeCell ref="H57:L57"/>
    <mergeCell ref="C49:C51"/>
    <mergeCell ref="G50:G51"/>
    <mergeCell ref="D49:G49"/>
    <mergeCell ref="D50:D51"/>
    <mergeCell ref="E50:E51"/>
    <mergeCell ref="F50:F51"/>
    <mergeCell ref="B49:B51"/>
    <mergeCell ref="B1:G1"/>
    <mergeCell ref="B2:G2"/>
    <mergeCell ref="B3:G3"/>
    <mergeCell ref="B43:G43"/>
    <mergeCell ref="A5:G5"/>
    <mergeCell ref="A6:G6"/>
    <mergeCell ref="B8:B10"/>
    <mergeCell ref="A40:G40"/>
    <mergeCell ref="B44:G44"/>
    <mergeCell ref="H37:L37"/>
    <mergeCell ref="H40:L40"/>
    <mergeCell ref="H38:L38"/>
    <mergeCell ref="H39:L39"/>
    <mergeCell ref="A34:J34"/>
    <mergeCell ref="A33:B33"/>
    <mergeCell ref="H33:L33"/>
    <mergeCell ref="H36:L36"/>
    <mergeCell ref="H32:L32"/>
    <mergeCell ref="H21:L21"/>
    <mergeCell ref="A22:G22"/>
    <mergeCell ref="H22:L22"/>
    <mergeCell ref="H24:L24"/>
    <mergeCell ref="H25:L25"/>
    <mergeCell ref="H26:L26"/>
    <mergeCell ref="H27:L27"/>
    <mergeCell ref="H31:L31"/>
    <mergeCell ref="H18:L18"/>
    <mergeCell ref="H19:L19"/>
    <mergeCell ref="C8:C10"/>
    <mergeCell ref="D8:G8"/>
    <mergeCell ref="D9:D10"/>
    <mergeCell ref="E9:E10"/>
    <mergeCell ref="F9:F10"/>
    <mergeCell ref="G9:G10"/>
    <mergeCell ref="H6:N6"/>
    <mergeCell ref="H177:N177"/>
    <mergeCell ref="A177:G177"/>
    <mergeCell ref="H209:N209"/>
    <mergeCell ref="A209:G209"/>
    <mergeCell ref="A7:G7"/>
    <mergeCell ref="A8:A10"/>
    <mergeCell ref="H20:L20"/>
    <mergeCell ref="A21:B21"/>
    <mergeCell ref="H17:L17"/>
  </mergeCells>
  <printOptions/>
  <pageMargins left="0.7" right="0.7" top="0.75" bottom="0.75" header="0.3" footer="0.3"/>
  <pageSetup horizontalDpi="600" verticalDpi="600" orientation="portrait" paperSize="9" scale="74" r:id="rId1"/>
  <rowBreaks count="9" manualBreakCount="9">
    <brk id="42" max="8" man="1"/>
    <brk id="74" max="8" man="1"/>
    <brk id="104" max="8" man="1"/>
    <brk id="140" max="8" man="1"/>
    <brk id="172" max="8" man="1"/>
    <brk id="204" max="8" man="1"/>
    <brk id="242" max="8" man="1"/>
    <brk id="274" max="8" man="1"/>
    <brk id="311" max="8" man="1"/>
  </rowBreaks>
  <colBreaks count="1" manualBreakCount="1">
    <brk id="7" max="3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46"/>
  <sheetViews>
    <sheetView zoomScalePageLayoutView="0" workbookViewId="0" topLeftCell="A110">
      <selection activeCell="A110" sqref="A1:IV16384"/>
    </sheetView>
  </sheetViews>
  <sheetFormatPr defaultColWidth="9.140625" defaultRowHeight="12.75" outlineLevelCol="1"/>
  <cols>
    <col min="1" max="1" width="39.28125" style="35" customWidth="1"/>
    <col min="2" max="2" width="8.8515625" style="36" customWidth="1"/>
    <col min="3" max="3" width="8.140625" style="36" customWidth="1"/>
    <col min="4" max="4" width="7.7109375" style="36" customWidth="1"/>
    <col min="5" max="5" width="9.00390625" style="36" customWidth="1"/>
    <col min="6" max="6" width="5.8515625" style="22" hidden="1" customWidth="1" outlineLevel="1"/>
    <col min="7" max="7" width="6.57421875" style="21" hidden="1" customWidth="1" outlineLevel="1"/>
    <col min="8" max="8" width="3.421875" style="612" customWidth="1" collapsed="1"/>
    <col min="9" max="16384" width="9.140625" style="20" customWidth="1"/>
  </cols>
  <sheetData>
    <row r="1" spans="1:7" ht="27" customHeight="1">
      <c r="A1" s="983" t="s">
        <v>122</v>
      </c>
      <c r="B1" s="983"/>
      <c r="C1" s="983"/>
      <c r="D1" s="983"/>
      <c r="E1" s="983"/>
      <c r="F1" s="983"/>
      <c r="G1" s="983"/>
    </row>
    <row r="2" spans="1:7" ht="27" customHeight="1">
      <c r="A2" s="983" t="s">
        <v>123</v>
      </c>
      <c r="B2" s="983"/>
      <c r="C2" s="983"/>
      <c r="D2" s="983"/>
      <c r="E2" s="983"/>
      <c r="F2" s="94"/>
      <c r="G2" s="94"/>
    </row>
    <row r="3" spans="1:8" s="5" customFormat="1" ht="27" customHeight="1">
      <c r="A3" s="984" t="s">
        <v>31</v>
      </c>
      <c r="B3" s="984"/>
      <c r="C3" s="984"/>
      <c r="D3" s="984"/>
      <c r="E3" s="984"/>
      <c r="F3" s="984"/>
      <c r="G3" s="984"/>
      <c r="H3" s="20"/>
    </row>
    <row r="4" spans="1:8" s="5" customFormat="1" ht="27" customHeight="1">
      <c r="A4" s="991" t="s">
        <v>39</v>
      </c>
      <c r="B4" s="991"/>
      <c r="C4" s="991"/>
      <c r="D4" s="991"/>
      <c r="E4" s="991"/>
      <c r="F4" s="991"/>
      <c r="G4" s="991"/>
      <c r="H4" s="427"/>
    </row>
    <row r="5" spans="1:8" s="5" customFormat="1" ht="18" customHeight="1">
      <c r="A5" s="1070" t="s">
        <v>14</v>
      </c>
      <c r="B5" s="1070"/>
      <c r="C5" s="1070"/>
      <c r="D5" s="1070"/>
      <c r="E5" s="1070"/>
      <c r="F5" s="989" t="s">
        <v>66</v>
      </c>
      <c r="G5" s="989" t="s">
        <v>67</v>
      </c>
      <c r="H5" s="465"/>
    </row>
    <row r="6" spans="1:8" s="5" customFormat="1" ht="18" customHeight="1">
      <c r="A6" s="1070"/>
      <c r="B6" s="1070" t="s">
        <v>642</v>
      </c>
      <c r="C6" s="1070" t="s">
        <v>643</v>
      </c>
      <c r="D6" s="1070" t="s">
        <v>644</v>
      </c>
      <c r="E6" s="1070" t="s">
        <v>625</v>
      </c>
      <c r="F6" s="989"/>
      <c r="G6" s="989"/>
      <c r="H6" s="427"/>
    </row>
    <row r="7" spans="1:8" s="5" customFormat="1" ht="18" customHeight="1">
      <c r="A7" s="1070"/>
      <c r="B7" s="1070"/>
      <c r="C7" s="1070"/>
      <c r="D7" s="1070"/>
      <c r="E7" s="1070"/>
      <c r="F7" s="989"/>
      <c r="G7" s="989"/>
      <c r="H7" s="432"/>
    </row>
    <row r="8" spans="1:8" ht="18" customHeight="1">
      <c r="A8" s="567" t="s">
        <v>69</v>
      </c>
      <c r="B8" s="486">
        <f>B16+B10+B13+B15+B18+B9+B17</f>
        <v>24.384444444444448</v>
      </c>
      <c r="C8" s="486">
        <f>C16+C10+C13+C15+C18+C9+C17</f>
        <v>20.01</v>
      </c>
      <c r="D8" s="486">
        <f>D16+D10+D13+D15+D18+D9+D17</f>
        <v>109.025</v>
      </c>
      <c r="E8" s="486">
        <f>E16+E10+E13+E15+E18+E9+E17</f>
        <v>713.7277777777779</v>
      </c>
      <c r="F8" s="64"/>
      <c r="G8" s="613"/>
      <c r="H8" s="432"/>
    </row>
    <row r="9" spans="1:8" ht="18" customHeight="1">
      <c r="A9" s="27" t="s">
        <v>114</v>
      </c>
      <c r="B9" s="24">
        <v>4.044444444444444</v>
      </c>
      <c r="C9" s="24">
        <v>2.9</v>
      </c>
      <c r="D9" s="24">
        <v>12</v>
      </c>
      <c r="E9" s="28">
        <f>B9*4+C9*9+D9*4</f>
        <v>90.27777777777777</v>
      </c>
      <c r="F9" s="38"/>
      <c r="G9" s="38" t="e">
        <f>#REF!+#REF!</f>
        <v>#REF!</v>
      </c>
      <c r="H9" s="614"/>
    </row>
    <row r="10" spans="1:8" s="5" customFormat="1" ht="18" customHeight="1">
      <c r="A10" s="46" t="s">
        <v>61</v>
      </c>
      <c r="B10" s="164">
        <v>5.9</v>
      </c>
      <c r="C10" s="164">
        <v>4.4</v>
      </c>
      <c r="D10" s="164">
        <v>29.1</v>
      </c>
      <c r="E10" s="577">
        <f>D10*4+C10*9+B10*4</f>
        <v>179.6</v>
      </c>
      <c r="F10" s="7"/>
      <c r="G10" s="7" t="e">
        <f>SUM(G11:G12)</f>
        <v>#REF!</v>
      </c>
      <c r="H10" s="432"/>
    </row>
    <row r="11" spans="1:8" s="5" customFormat="1" ht="39.75" customHeight="1">
      <c r="A11" s="15" t="s">
        <v>99</v>
      </c>
      <c r="B11" s="578"/>
      <c r="C11" s="578"/>
      <c r="D11" s="578"/>
      <c r="E11" s="578"/>
      <c r="F11" s="45">
        <v>88</v>
      </c>
      <c r="G11" s="10" t="e">
        <f>#REF!*F11/1000</f>
        <v>#REF!</v>
      </c>
      <c r="H11" s="432"/>
    </row>
    <row r="12" spans="1:8" s="5" customFormat="1" ht="18" customHeight="1">
      <c r="A12" s="15" t="s">
        <v>56</v>
      </c>
      <c r="B12" s="578"/>
      <c r="C12" s="578"/>
      <c r="D12" s="578"/>
      <c r="E12" s="578"/>
      <c r="F12" s="56"/>
      <c r="G12" s="10" t="e">
        <f>#REF!*F12/1000</f>
        <v>#REF!</v>
      </c>
      <c r="H12" s="432"/>
    </row>
    <row r="13" spans="1:8" s="5" customFormat="1" ht="27" customHeight="1">
      <c r="A13" s="46" t="s">
        <v>64</v>
      </c>
      <c r="B13" s="579">
        <v>9.6</v>
      </c>
      <c r="C13" s="579">
        <v>11.3</v>
      </c>
      <c r="D13" s="579">
        <v>9.3</v>
      </c>
      <c r="E13" s="577">
        <f>D13*4+C13*9+B13*4</f>
        <v>177.3</v>
      </c>
      <c r="F13" s="7"/>
      <c r="G13" s="7" t="e">
        <f>SUM(#REF!)</f>
        <v>#REF!</v>
      </c>
      <c r="H13" s="432"/>
    </row>
    <row r="14" spans="1:8" s="1" customFormat="1" ht="18" customHeight="1">
      <c r="A14" s="46" t="s">
        <v>57</v>
      </c>
      <c r="B14" s="580">
        <v>10.5</v>
      </c>
      <c r="C14" s="580">
        <v>13.2</v>
      </c>
      <c r="D14" s="580">
        <v>5.2</v>
      </c>
      <c r="E14" s="577">
        <f>D14*4+C14*9+B14*4</f>
        <v>181.6</v>
      </c>
      <c r="F14" s="7"/>
      <c r="G14" s="7" t="e">
        <f>SUM(#REF!)</f>
        <v>#REF!</v>
      </c>
      <c r="H14" s="437"/>
    </row>
    <row r="15" spans="1:8" s="5" customFormat="1" ht="18" customHeight="1">
      <c r="A15" s="29" t="s">
        <v>33</v>
      </c>
      <c r="B15" s="165">
        <v>0.6</v>
      </c>
      <c r="C15" s="165">
        <v>0.3</v>
      </c>
      <c r="D15" s="165">
        <v>21.9</v>
      </c>
      <c r="E15" s="577">
        <f>D15*4+C15*9+B15*4</f>
        <v>92.7</v>
      </c>
      <c r="F15" s="7"/>
      <c r="G15" s="7" t="e">
        <f>SUM(#REF!)</f>
        <v>#REF!</v>
      </c>
      <c r="H15" s="432"/>
    </row>
    <row r="16" spans="1:8" s="5" customFormat="1" ht="18" customHeight="1">
      <c r="A16" s="49" t="s">
        <v>121</v>
      </c>
      <c r="B16" s="581">
        <v>1.6</v>
      </c>
      <c r="C16" s="581">
        <v>0.6</v>
      </c>
      <c r="D16" s="581">
        <v>18.2</v>
      </c>
      <c r="E16" s="577">
        <f>D16*4+C16*9+B16*4</f>
        <v>84.60000000000001</v>
      </c>
      <c r="F16" s="91"/>
      <c r="G16" s="440"/>
      <c r="H16" s="432"/>
    </row>
    <row r="17" spans="1:8" s="5" customFormat="1" ht="18" customHeight="1">
      <c r="A17" s="47" t="s">
        <v>19</v>
      </c>
      <c r="B17" s="582">
        <v>1.2299999999999998</v>
      </c>
      <c r="C17" s="582">
        <v>0.21000000000000002</v>
      </c>
      <c r="D17" s="582">
        <v>5.415</v>
      </c>
      <c r="E17" s="577">
        <v>28.47</v>
      </c>
      <c r="F17" s="45">
        <v>32.5</v>
      </c>
      <c r="G17" s="7" t="e">
        <f>#REF!*F17/1000</f>
        <v>#REF!</v>
      </c>
      <c r="H17" s="432"/>
    </row>
    <row r="18" spans="1:8" s="5" customFormat="1" ht="18" customHeight="1">
      <c r="A18" s="206" t="s">
        <v>22</v>
      </c>
      <c r="B18" s="582">
        <v>1.41</v>
      </c>
      <c r="C18" s="582">
        <v>0.3</v>
      </c>
      <c r="D18" s="582">
        <v>13.11</v>
      </c>
      <c r="E18" s="577">
        <v>60.78000000000001</v>
      </c>
      <c r="F18" s="45">
        <v>32.5</v>
      </c>
      <c r="G18" s="7" t="e">
        <f>#REF!*F18/1000</f>
        <v>#REF!</v>
      </c>
      <c r="H18" s="441"/>
    </row>
    <row r="19" spans="1:8" s="5" customFormat="1" ht="27" customHeight="1">
      <c r="A19" s="991" t="s">
        <v>40</v>
      </c>
      <c r="B19" s="991"/>
      <c r="C19" s="991"/>
      <c r="D19" s="991"/>
      <c r="E19" s="991"/>
      <c r="F19" s="991"/>
      <c r="G19" s="991"/>
      <c r="H19" s="432"/>
    </row>
    <row r="20" spans="1:8" s="5" customFormat="1" ht="18" customHeight="1">
      <c r="A20" s="1070" t="s">
        <v>14</v>
      </c>
      <c r="B20" s="1070"/>
      <c r="C20" s="1070"/>
      <c r="D20" s="1070"/>
      <c r="E20" s="1070"/>
      <c r="F20" s="989" t="s">
        <v>66</v>
      </c>
      <c r="G20" s="989" t="s">
        <v>67</v>
      </c>
      <c r="H20" s="448"/>
    </row>
    <row r="21" spans="1:8" s="5" customFormat="1" ht="18" customHeight="1">
      <c r="A21" s="1070"/>
      <c r="B21" s="1070" t="s">
        <v>642</v>
      </c>
      <c r="C21" s="1070" t="s">
        <v>643</v>
      </c>
      <c r="D21" s="1070" t="s">
        <v>644</v>
      </c>
      <c r="E21" s="1070" t="s">
        <v>625</v>
      </c>
      <c r="F21" s="989"/>
      <c r="G21" s="989"/>
      <c r="H21" s="614"/>
    </row>
    <row r="22" spans="1:8" s="5" customFormat="1" ht="18" customHeight="1">
      <c r="A22" s="1070"/>
      <c r="B22" s="1070"/>
      <c r="C22" s="1070"/>
      <c r="D22" s="1070"/>
      <c r="E22" s="1070"/>
      <c r="F22" s="989"/>
      <c r="G22" s="989"/>
      <c r="H22" s="449"/>
    </row>
    <row r="23" spans="1:8" s="5" customFormat="1" ht="18" customHeight="1">
      <c r="A23" s="567" t="s">
        <v>69</v>
      </c>
      <c r="B23" s="239">
        <f>B24+B25+B26+B27+B28+B29</f>
        <v>21.860000000000003</v>
      </c>
      <c r="C23" s="239">
        <f>C24+C25+C26+C27+C28+C29</f>
        <v>24.43</v>
      </c>
      <c r="D23" s="239">
        <f>D24+D25+D26+D27+D28+D29</f>
        <v>70.61</v>
      </c>
      <c r="E23" s="239">
        <f>E24+E25+E26+E27+E28+E29</f>
        <v>589.75</v>
      </c>
      <c r="F23" s="64"/>
      <c r="G23" s="50"/>
      <c r="H23" s="448"/>
    </row>
    <row r="24" spans="1:8" s="5" customFormat="1" ht="18" customHeight="1">
      <c r="A24" s="225" t="s">
        <v>73</v>
      </c>
      <c r="B24" s="23">
        <v>1.6</v>
      </c>
      <c r="C24" s="23">
        <v>7.4</v>
      </c>
      <c r="D24" s="24">
        <v>10</v>
      </c>
      <c r="E24" s="577">
        <f>D24*4+C24*9+B24*4</f>
        <v>113.00000000000001</v>
      </c>
      <c r="F24" s="57"/>
      <c r="G24" s="57"/>
      <c r="H24" s="614"/>
    </row>
    <row r="25" spans="1:8" s="5" customFormat="1" ht="20.25" customHeight="1">
      <c r="A25" s="96" t="s">
        <v>72</v>
      </c>
      <c r="B25" s="24">
        <v>8.9</v>
      </c>
      <c r="C25" s="24">
        <v>8.6</v>
      </c>
      <c r="D25" s="24">
        <v>26.8</v>
      </c>
      <c r="E25" s="28">
        <f>D25*4+C25*9+B25*4</f>
        <v>220.2</v>
      </c>
      <c r="F25" s="57"/>
      <c r="G25" s="57"/>
      <c r="H25" s="614"/>
    </row>
    <row r="26" spans="1:9" s="5" customFormat="1" ht="18" customHeight="1">
      <c r="A26" s="27" t="s">
        <v>74</v>
      </c>
      <c r="B26" s="24">
        <v>4</v>
      </c>
      <c r="C26" s="24">
        <v>3.9</v>
      </c>
      <c r="D26" s="24">
        <v>17.6</v>
      </c>
      <c r="E26" s="28">
        <f>B26*4+C26*9+D26*4</f>
        <v>121.5</v>
      </c>
      <c r="F26" s="57"/>
      <c r="G26" s="57"/>
      <c r="H26" s="432"/>
      <c r="I26" s="187"/>
    </row>
    <row r="27" spans="1:9" s="5" customFormat="1" ht="18" customHeight="1">
      <c r="A27" s="46" t="s">
        <v>59</v>
      </c>
      <c r="B27" s="24">
        <v>4.78</v>
      </c>
      <c r="C27" s="24">
        <v>4.05</v>
      </c>
      <c r="D27" s="24">
        <v>0.25</v>
      </c>
      <c r="E27" s="577">
        <f>D27*4+C27*9+B27*4</f>
        <v>56.56999999999999</v>
      </c>
      <c r="F27" s="45">
        <v>5</v>
      </c>
      <c r="G27" s="7" t="e">
        <f>#REF!*F27/40</f>
        <v>#REF!</v>
      </c>
      <c r="H27" s="426"/>
      <c r="I27" s="451"/>
    </row>
    <row r="28" spans="1:9" s="5" customFormat="1" ht="18" customHeight="1">
      <c r="A28" s="47" t="s">
        <v>19</v>
      </c>
      <c r="B28" s="582">
        <v>1.6400000000000001</v>
      </c>
      <c r="C28" s="582">
        <v>0.28</v>
      </c>
      <c r="D28" s="582">
        <v>7.22</v>
      </c>
      <c r="E28" s="577">
        <v>37.96</v>
      </c>
      <c r="F28" s="45">
        <v>32.5</v>
      </c>
      <c r="G28" s="7" t="e">
        <f>#REF!*F28/1000</f>
        <v>#REF!</v>
      </c>
      <c r="H28" s="426"/>
      <c r="I28" s="451"/>
    </row>
    <row r="29" spans="1:9" s="5" customFormat="1" ht="18" customHeight="1">
      <c r="A29" s="206" t="s">
        <v>22</v>
      </c>
      <c r="B29" s="582">
        <v>0.9399999999999998</v>
      </c>
      <c r="C29" s="582">
        <v>0.2</v>
      </c>
      <c r="D29" s="582">
        <v>8.74</v>
      </c>
      <c r="E29" s="577">
        <v>40.52</v>
      </c>
      <c r="F29" s="45">
        <v>32.5</v>
      </c>
      <c r="G29" s="7" t="e">
        <f>#REF!*F29/1000</f>
        <v>#REF!</v>
      </c>
      <c r="H29" s="426"/>
      <c r="I29" s="451"/>
    </row>
    <row r="30" spans="1:9" s="5" customFormat="1" ht="27" customHeight="1">
      <c r="A30" s="991" t="s">
        <v>42</v>
      </c>
      <c r="B30" s="991"/>
      <c r="C30" s="991"/>
      <c r="D30" s="991"/>
      <c r="E30" s="991"/>
      <c r="F30" s="67"/>
      <c r="G30" s="545"/>
      <c r="H30" s="426"/>
      <c r="I30" s="451"/>
    </row>
    <row r="31" spans="1:9" s="5" customFormat="1" ht="18" customHeight="1">
      <c r="A31" s="1070" t="s">
        <v>14</v>
      </c>
      <c r="B31" s="1070"/>
      <c r="C31" s="1070"/>
      <c r="D31" s="1070"/>
      <c r="E31" s="1070"/>
      <c r="F31" s="989"/>
      <c r="G31" s="989"/>
      <c r="H31" s="462"/>
      <c r="I31" s="451"/>
    </row>
    <row r="32" spans="1:9" s="5" customFormat="1" ht="18" customHeight="1">
      <c r="A32" s="1070"/>
      <c r="B32" s="1070" t="s">
        <v>642</v>
      </c>
      <c r="C32" s="1070" t="s">
        <v>643</v>
      </c>
      <c r="D32" s="1070" t="s">
        <v>644</v>
      </c>
      <c r="E32" s="1070" t="s">
        <v>625</v>
      </c>
      <c r="F32" s="989"/>
      <c r="G32" s="989"/>
      <c r="H32" s="437"/>
      <c r="I32" s="451"/>
    </row>
    <row r="33" spans="1:9" s="5" customFormat="1" ht="18" customHeight="1">
      <c r="A33" s="1070"/>
      <c r="B33" s="1070"/>
      <c r="C33" s="1070"/>
      <c r="D33" s="1070"/>
      <c r="E33" s="1070"/>
      <c r="F33" s="989"/>
      <c r="G33" s="989"/>
      <c r="H33" s="462"/>
      <c r="I33" s="451"/>
    </row>
    <row r="34" spans="1:9" s="5" customFormat="1" ht="18" customHeight="1">
      <c r="A34" s="567" t="s">
        <v>69</v>
      </c>
      <c r="B34" s="615">
        <f>B35+B36+B37+B38+B39</f>
        <v>17.76</v>
      </c>
      <c r="C34" s="486">
        <f>C35+C36+C37+C38+C39</f>
        <v>21.316470588235294</v>
      </c>
      <c r="D34" s="486">
        <f>D35+D36+D37+D38+D39</f>
        <v>76.84411764705882</v>
      </c>
      <c r="E34" s="486">
        <f>E35+E36+E37+E38+E39</f>
        <v>570.2647058823529</v>
      </c>
      <c r="F34" s="82"/>
      <c r="G34" s="82"/>
      <c r="H34" s="437"/>
      <c r="I34" s="451"/>
    </row>
    <row r="35" spans="1:8" s="5" customFormat="1" ht="27" customHeight="1">
      <c r="A35" s="96" t="s">
        <v>113</v>
      </c>
      <c r="B35" s="24">
        <v>1.5</v>
      </c>
      <c r="C35" s="24">
        <v>2.8</v>
      </c>
      <c r="D35" s="23">
        <v>18.5</v>
      </c>
      <c r="E35" s="577">
        <f>D35*4+C35*9+B35*4</f>
        <v>105.2</v>
      </c>
      <c r="F35" s="57"/>
      <c r="G35" s="57"/>
      <c r="H35" s="437"/>
    </row>
    <row r="36" spans="1:8" s="3" customFormat="1" ht="27" customHeight="1">
      <c r="A36" s="96" t="s">
        <v>103</v>
      </c>
      <c r="B36" s="24">
        <v>14.3</v>
      </c>
      <c r="C36" s="24">
        <v>18.176470588235293</v>
      </c>
      <c r="D36" s="24">
        <v>32.294117647058826</v>
      </c>
      <c r="E36" s="577">
        <f>D36*4+C36*9+B36*4</f>
        <v>349.9647058823529</v>
      </c>
      <c r="F36" s="83"/>
      <c r="G36" s="83"/>
      <c r="H36" s="20"/>
    </row>
    <row r="37" spans="1:8" s="5" customFormat="1" ht="18" customHeight="1">
      <c r="A37" s="27" t="s">
        <v>78</v>
      </c>
      <c r="B37" s="23">
        <v>0.2</v>
      </c>
      <c r="C37" s="24">
        <v>0</v>
      </c>
      <c r="D37" s="23">
        <v>13.7</v>
      </c>
      <c r="E37" s="577">
        <f>D37*4+C37*9+B37*4</f>
        <v>55.599999999999994</v>
      </c>
      <c r="F37" s="57"/>
      <c r="G37" s="57"/>
      <c r="H37" s="20"/>
    </row>
    <row r="38" spans="1:8" s="5" customFormat="1" ht="18" customHeight="1">
      <c r="A38" s="206" t="s">
        <v>22</v>
      </c>
      <c r="B38" s="582">
        <v>0.9399999999999998</v>
      </c>
      <c r="C38" s="582">
        <v>0.2</v>
      </c>
      <c r="D38" s="582">
        <v>8.74</v>
      </c>
      <c r="E38" s="577">
        <v>40.52</v>
      </c>
      <c r="F38" s="45">
        <v>32.5</v>
      </c>
      <c r="G38" s="7" t="e">
        <f>#REF!*F38/1000</f>
        <v>#REF!</v>
      </c>
      <c r="H38" s="20"/>
    </row>
    <row r="39" spans="1:8" s="5" customFormat="1" ht="18" customHeight="1">
      <c r="A39" s="47" t="s">
        <v>19</v>
      </c>
      <c r="B39" s="582">
        <v>0.8200000000000001</v>
      </c>
      <c r="C39" s="582">
        <v>0.14</v>
      </c>
      <c r="D39" s="582">
        <v>3.61</v>
      </c>
      <c r="E39" s="577">
        <v>18.98</v>
      </c>
      <c r="F39" s="57"/>
      <c r="G39" s="57"/>
      <c r="H39" s="20"/>
    </row>
    <row r="40" spans="1:8" s="5" customFormat="1" ht="27" customHeight="1">
      <c r="A40" s="991" t="s">
        <v>43</v>
      </c>
      <c r="B40" s="991"/>
      <c r="C40" s="991"/>
      <c r="D40" s="991"/>
      <c r="E40" s="991"/>
      <c r="F40" s="7"/>
      <c r="G40" s="7"/>
      <c r="H40" s="20"/>
    </row>
    <row r="41" spans="1:8" s="5" customFormat="1" ht="18" customHeight="1">
      <c r="A41" s="1070" t="s">
        <v>14</v>
      </c>
      <c r="B41" s="1070"/>
      <c r="C41" s="1070"/>
      <c r="D41" s="1070"/>
      <c r="E41" s="1070"/>
      <c r="F41" s="45"/>
      <c r="G41" s="7"/>
      <c r="H41" s="20"/>
    </row>
    <row r="42" spans="1:8" s="5" customFormat="1" ht="18" customHeight="1">
      <c r="A42" s="1070"/>
      <c r="B42" s="1070" t="s">
        <v>642</v>
      </c>
      <c r="C42" s="1070" t="s">
        <v>643</v>
      </c>
      <c r="D42" s="1070" t="s">
        <v>644</v>
      </c>
      <c r="E42" s="1070" t="s">
        <v>625</v>
      </c>
      <c r="F42" s="10"/>
      <c r="G42" s="16"/>
      <c r="H42" s="20"/>
    </row>
    <row r="43" spans="1:8" s="5" customFormat="1" ht="18" customHeight="1">
      <c r="A43" s="1070"/>
      <c r="B43" s="1070"/>
      <c r="C43" s="1070"/>
      <c r="D43" s="1070"/>
      <c r="E43" s="1070"/>
      <c r="F43" s="67"/>
      <c r="G43" s="545"/>
      <c r="H43" s="20"/>
    </row>
    <row r="44" spans="1:8" s="5" customFormat="1" ht="18" customHeight="1">
      <c r="A44" s="239" t="s">
        <v>69</v>
      </c>
      <c r="B44" s="600">
        <f>B45+B47+B48+B49+B50+B51+B52</f>
        <v>19.44</v>
      </c>
      <c r="C44" s="600">
        <f>C45+C47+C48+C49+C50+C51+C52</f>
        <v>20.83909090909091</v>
      </c>
      <c r="D44" s="600">
        <f>D45+D47+D48+D49+D50+D51+D52</f>
        <v>84.5690909090909</v>
      </c>
      <c r="E44" s="600">
        <f>E45+E47+E48+E49+E50+E51+E52</f>
        <v>603.5881818181817</v>
      </c>
      <c r="F44" s="45">
        <v>32.5</v>
      </c>
      <c r="G44" s="7"/>
      <c r="H44" s="20"/>
    </row>
    <row r="45" spans="1:8" s="5" customFormat="1" ht="25.5" customHeight="1">
      <c r="A45" s="46" t="s">
        <v>100</v>
      </c>
      <c r="B45" s="582">
        <v>0.7</v>
      </c>
      <c r="C45" s="582">
        <v>6</v>
      </c>
      <c r="D45" s="582">
        <v>3.2</v>
      </c>
      <c r="E45" s="577">
        <f>D45*4+C45*9+B45*4</f>
        <v>69.6</v>
      </c>
      <c r="F45" s="57"/>
      <c r="G45" s="57"/>
      <c r="H45" s="20"/>
    </row>
    <row r="46" spans="1:8" s="5" customFormat="1" ht="27" customHeight="1">
      <c r="A46" s="46" t="s">
        <v>117</v>
      </c>
      <c r="B46" s="24">
        <v>0.975</v>
      </c>
      <c r="C46" s="24">
        <v>6</v>
      </c>
      <c r="D46" s="24">
        <v>3.6</v>
      </c>
      <c r="E46" s="577">
        <f>D46*4+C46*9+B46*4</f>
        <v>72.30000000000001</v>
      </c>
      <c r="F46" s="68"/>
      <c r="G46" s="68" t="e">
        <f>SUM(#REF!)</f>
        <v>#REF!</v>
      </c>
      <c r="H46" s="20"/>
    </row>
    <row r="47" spans="1:8" s="5" customFormat="1" ht="27" customHeight="1">
      <c r="A47" s="15" t="s">
        <v>58</v>
      </c>
      <c r="B47" s="582">
        <v>12</v>
      </c>
      <c r="C47" s="582">
        <v>10.309090909090909</v>
      </c>
      <c r="D47" s="582">
        <v>7.20909090909091</v>
      </c>
      <c r="E47" s="577">
        <f>D47*4+C47*9+B47*4</f>
        <v>169.61818181818182</v>
      </c>
      <c r="F47" s="10"/>
      <c r="G47" s="10"/>
      <c r="H47" s="448"/>
    </row>
    <row r="48" spans="1:8" s="19" customFormat="1" ht="18.75" customHeight="1">
      <c r="A48" s="29" t="s">
        <v>23</v>
      </c>
      <c r="B48" s="586">
        <v>3</v>
      </c>
      <c r="C48" s="586">
        <v>3.75</v>
      </c>
      <c r="D48" s="586">
        <v>20.1</v>
      </c>
      <c r="E48" s="28">
        <f>D48*4+C48*9+B48*4</f>
        <v>126.15</v>
      </c>
      <c r="F48" s="10">
        <v>37.57</v>
      </c>
      <c r="G48" s="10" t="e">
        <f>#REF!*F48/1000</f>
        <v>#REF!</v>
      </c>
      <c r="H48" s="441"/>
    </row>
    <row r="49" spans="1:8" s="19" customFormat="1" ht="54.75" customHeight="1">
      <c r="A49" s="34" t="s">
        <v>79</v>
      </c>
      <c r="B49" s="586">
        <v>0.16</v>
      </c>
      <c r="C49" s="463">
        <v>0.1</v>
      </c>
      <c r="D49" s="586">
        <v>28.1</v>
      </c>
      <c r="E49" s="576">
        <f>D49*4+C49*9+B49*4</f>
        <v>113.94000000000001</v>
      </c>
      <c r="F49" s="10"/>
      <c r="G49" s="10" t="e">
        <f>#REF!*F49/1000</f>
        <v>#REF!</v>
      </c>
      <c r="H49" s="437"/>
    </row>
    <row r="50" spans="1:8" s="5" customFormat="1" ht="18" customHeight="1">
      <c r="A50" s="566" t="s">
        <v>19</v>
      </c>
      <c r="B50" s="582">
        <v>1.64</v>
      </c>
      <c r="C50" s="582">
        <v>0.28</v>
      </c>
      <c r="D50" s="582">
        <v>7.22</v>
      </c>
      <c r="E50" s="577">
        <v>37.96</v>
      </c>
      <c r="F50" s="10"/>
      <c r="G50" s="10" t="e">
        <f>#REF!*F50/1000</f>
        <v>#REF!</v>
      </c>
      <c r="H50" s="437"/>
    </row>
    <row r="51" spans="1:8" s="5" customFormat="1" ht="18" customHeight="1">
      <c r="A51" s="206" t="s">
        <v>22</v>
      </c>
      <c r="B51" s="582">
        <v>0.9399999999999998</v>
      </c>
      <c r="C51" s="582">
        <v>0.2</v>
      </c>
      <c r="D51" s="582">
        <v>8.74</v>
      </c>
      <c r="E51" s="577">
        <v>40.52</v>
      </c>
      <c r="F51" s="65"/>
      <c r="G51" s="10"/>
      <c r="H51" s="462"/>
    </row>
    <row r="52" spans="1:8" s="5" customFormat="1" ht="18" customHeight="1">
      <c r="A52" s="229" t="s">
        <v>107</v>
      </c>
      <c r="B52" s="581">
        <v>1</v>
      </c>
      <c r="C52" s="581">
        <v>0.2</v>
      </c>
      <c r="D52" s="581">
        <v>10</v>
      </c>
      <c r="E52" s="577">
        <f>D52*4+C52*9+B52*4</f>
        <v>45.8</v>
      </c>
      <c r="F52" s="10"/>
      <c r="G52" s="10"/>
      <c r="H52" s="462"/>
    </row>
    <row r="53" spans="1:8" s="5" customFormat="1" ht="27" customHeight="1">
      <c r="A53" s="985" t="s">
        <v>45</v>
      </c>
      <c r="B53" s="986"/>
      <c r="C53" s="986"/>
      <c r="D53" s="986"/>
      <c r="E53" s="986"/>
      <c r="F53" s="45">
        <v>32.5</v>
      </c>
      <c r="G53" s="7" t="e">
        <f>#REF!*F53/1000</f>
        <v>#REF!</v>
      </c>
      <c r="H53" s="462"/>
    </row>
    <row r="54" spans="1:8" s="5" customFormat="1" ht="18" customHeight="1">
      <c r="A54" s="1070" t="s">
        <v>14</v>
      </c>
      <c r="B54" s="1070"/>
      <c r="C54" s="1070"/>
      <c r="D54" s="1070"/>
      <c r="E54" s="1070"/>
      <c r="F54" s="10"/>
      <c r="G54" s="7"/>
      <c r="H54" s="462"/>
    </row>
    <row r="55" spans="1:8" s="5" customFormat="1" ht="18" customHeight="1">
      <c r="A55" s="1070"/>
      <c r="B55" s="1070" t="s">
        <v>642</v>
      </c>
      <c r="C55" s="1070" t="s">
        <v>643</v>
      </c>
      <c r="D55" s="1070" t="s">
        <v>644</v>
      </c>
      <c r="E55" s="1070" t="s">
        <v>625</v>
      </c>
      <c r="F55" s="67"/>
      <c r="G55" s="545"/>
      <c r="H55" s="462"/>
    </row>
    <row r="56" spans="1:8" s="5" customFormat="1" ht="18" customHeight="1">
      <c r="A56" s="1070"/>
      <c r="B56" s="1070"/>
      <c r="C56" s="1070"/>
      <c r="D56" s="1070"/>
      <c r="E56" s="1070"/>
      <c r="F56" s="66"/>
      <c r="G56" s="7"/>
      <c r="H56" s="588"/>
    </row>
    <row r="57" spans="1:8" s="5" customFormat="1" ht="18" customHeight="1">
      <c r="A57" s="239" t="s">
        <v>69</v>
      </c>
      <c r="B57" s="486">
        <f>B58+B59+B60+B61+B62+B63</f>
        <v>26.221333333333334</v>
      </c>
      <c r="C57" s="486">
        <f>C58+C59+C60+C61+C62+C63</f>
        <v>16.786666666666665</v>
      </c>
      <c r="D57" s="486">
        <f>D58+D59+D60+D61+D62+D63</f>
        <v>91.07</v>
      </c>
      <c r="E57" s="486">
        <f>E58+E59+E60+E61+E62+E63</f>
        <v>620.2453333333333</v>
      </c>
      <c r="F57" s="7"/>
      <c r="G57" s="7"/>
      <c r="H57" s="427"/>
    </row>
    <row r="58" spans="1:8" ht="27" customHeight="1">
      <c r="A58" s="49" t="s">
        <v>53</v>
      </c>
      <c r="B58" s="582">
        <v>6.933333333333334</v>
      </c>
      <c r="C58" s="582">
        <v>0.26666666666666666</v>
      </c>
      <c r="D58" s="582">
        <v>10</v>
      </c>
      <c r="E58" s="576">
        <v>70.13333333333334</v>
      </c>
      <c r="F58" s="69"/>
      <c r="G58" s="69"/>
      <c r="H58" s="432"/>
    </row>
    <row r="59" spans="1:8" s="5" customFormat="1" ht="18" customHeight="1">
      <c r="A59" s="46" t="s">
        <v>110</v>
      </c>
      <c r="B59" s="24">
        <v>10.728</v>
      </c>
      <c r="C59" s="24">
        <v>10.079999999999998</v>
      </c>
      <c r="D59" s="24">
        <v>17.37</v>
      </c>
      <c r="E59" s="576">
        <f>D59*4+C59*9+B59*4</f>
        <v>203.112</v>
      </c>
      <c r="F59" s="7"/>
      <c r="G59" s="7"/>
      <c r="H59" s="432"/>
    </row>
    <row r="60" spans="1:8" s="5" customFormat="1" ht="18" customHeight="1">
      <c r="A60" s="97" t="s">
        <v>80</v>
      </c>
      <c r="B60" s="168">
        <v>0.2</v>
      </c>
      <c r="C60" s="617">
        <v>0</v>
      </c>
      <c r="D60" s="617">
        <v>18.3</v>
      </c>
      <c r="E60" s="28">
        <f>B60*4+C60*9+D60*4</f>
        <v>74</v>
      </c>
      <c r="F60" s="45">
        <v>19.5</v>
      </c>
      <c r="G60" s="10" t="e">
        <f>#REF!*F60/1000</f>
        <v>#REF!</v>
      </c>
      <c r="H60" s="465"/>
    </row>
    <row r="61" spans="1:8" s="5" customFormat="1" ht="18" customHeight="1">
      <c r="A61" s="226" t="s">
        <v>19</v>
      </c>
      <c r="B61" s="582">
        <v>4.920000000000001</v>
      </c>
      <c r="C61" s="582">
        <v>0.84</v>
      </c>
      <c r="D61" s="582">
        <v>21.66</v>
      </c>
      <c r="E61" s="577">
        <v>113.88000000000001</v>
      </c>
      <c r="F61" s="7"/>
      <c r="G61" s="7"/>
      <c r="H61" s="465"/>
    </row>
    <row r="62" spans="1:8" s="5" customFormat="1" ht="18" customHeight="1">
      <c r="A62" s="206" t="s">
        <v>22</v>
      </c>
      <c r="B62" s="582">
        <v>0.9399999999999998</v>
      </c>
      <c r="C62" s="582">
        <v>0.2</v>
      </c>
      <c r="D62" s="582">
        <v>8.74</v>
      </c>
      <c r="E62" s="577">
        <v>40.52</v>
      </c>
      <c r="F62" s="57"/>
      <c r="G62" s="57"/>
      <c r="H62" s="465"/>
    </row>
    <row r="63" spans="1:8" s="5" customFormat="1" ht="27" customHeight="1">
      <c r="A63" s="96" t="s">
        <v>124</v>
      </c>
      <c r="B63" s="24">
        <v>2.5</v>
      </c>
      <c r="C63" s="24">
        <v>5.4</v>
      </c>
      <c r="D63" s="24">
        <v>15</v>
      </c>
      <c r="E63" s="28">
        <f>D63*4+C63*9+B63*4</f>
        <v>118.6</v>
      </c>
      <c r="F63" s="7"/>
      <c r="G63" s="7"/>
      <c r="H63" s="442"/>
    </row>
    <row r="64" spans="1:8" s="5" customFormat="1" ht="27" customHeight="1">
      <c r="A64" s="985" t="s">
        <v>44</v>
      </c>
      <c r="B64" s="986"/>
      <c r="C64" s="986"/>
      <c r="D64" s="986"/>
      <c r="E64" s="986"/>
      <c r="F64" s="7"/>
      <c r="G64" s="7"/>
      <c r="H64" s="590"/>
    </row>
    <row r="65" spans="1:8" s="5" customFormat="1" ht="18" customHeight="1">
      <c r="A65" s="1070" t="s">
        <v>14</v>
      </c>
      <c r="B65" s="1070"/>
      <c r="C65" s="1070"/>
      <c r="D65" s="1070"/>
      <c r="E65" s="1070"/>
      <c r="F65" s="7"/>
      <c r="G65" s="7"/>
      <c r="H65" s="465"/>
    </row>
    <row r="66" spans="1:8" s="5" customFormat="1" ht="18" customHeight="1">
      <c r="A66" s="1070"/>
      <c r="B66" s="1070" t="s">
        <v>642</v>
      </c>
      <c r="C66" s="1070" t="s">
        <v>643</v>
      </c>
      <c r="D66" s="1070" t="s">
        <v>644</v>
      </c>
      <c r="E66" s="1070" t="s">
        <v>625</v>
      </c>
      <c r="F66" s="45"/>
      <c r="G66" s="545"/>
      <c r="H66" s="432"/>
    </row>
    <row r="67" spans="1:8" s="5" customFormat="1" ht="18" customHeight="1">
      <c r="A67" s="1070"/>
      <c r="B67" s="1070"/>
      <c r="C67" s="1070"/>
      <c r="D67" s="1070"/>
      <c r="E67" s="1070"/>
      <c r="F67" s="57"/>
      <c r="G67" s="57"/>
      <c r="H67" s="432"/>
    </row>
    <row r="68" spans="1:8" s="5" customFormat="1" ht="18" customHeight="1">
      <c r="A68" s="239" t="s">
        <v>69</v>
      </c>
      <c r="B68" s="600">
        <f>B69+B70+B71+B72+B73+B74</f>
        <v>21.96</v>
      </c>
      <c r="C68" s="600">
        <f>C69+C70+C71+C72+C73+C74</f>
        <v>16.17</v>
      </c>
      <c r="D68" s="600">
        <f>D69+D70+D71+D72+D73+D74</f>
        <v>95.78</v>
      </c>
      <c r="E68" s="600">
        <f>E69+E70+E71+E72+E73+E74</f>
        <v>616.49</v>
      </c>
      <c r="F68" s="45"/>
      <c r="G68" s="7"/>
      <c r="H68" s="432"/>
    </row>
    <row r="69" spans="1:8" s="5" customFormat="1" ht="18" customHeight="1">
      <c r="A69" s="224" t="s">
        <v>55</v>
      </c>
      <c r="B69" s="618">
        <v>0.8800000000000001</v>
      </c>
      <c r="C69" s="618">
        <v>0</v>
      </c>
      <c r="D69" s="618">
        <v>0.9599999999999999</v>
      </c>
      <c r="E69" s="577">
        <v>7.359999999999999</v>
      </c>
      <c r="F69" s="57"/>
      <c r="G69" s="57"/>
      <c r="H69" s="432"/>
    </row>
    <row r="70" spans="1:8" s="5" customFormat="1" ht="18" customHeight="1">
      <c r="A70" s="29" t="s">
        <v>24</v>
      </c>
      <c r="B70" s="582">
        <v>11.16</v>
      </c>
      <c r="C70" s="582">
        <v>10.71</v>
      </c>
      <c r="D70" s="582">
        <v>23.04</v>
      </c>
      <c r="E70" s="28">
        <f>B70*4+C70*9+D70*4</f>
        <v>233.19000000000003</v>
      </c>
      <c r="F70" s="37"/>
      <c r="G70" s="10"/>
      <c r="H70" s="426"/>
    </row>
    <row r="71" spans="1:8" s="5" customFormat="1" ht="18.75" customHeight="1">
      <c r="A71" s="27" t="s">
        <v>74</v>
      </c>
      <c r="B71" s="24">
        <v>4</v>
      </c>
      <c r="C71" s="24">
        <v>3.9</v>
      </c>
      <c r="D71" s="24">
        <v>17.6</v>
      </c>
      <c r="E71" s="28">
        <f>B71*4+C71*9+D71*4</f>
        <v>121.5</v>
      </c>
      <c r="F71" s="57"/>
      <c r="G71" s="57"/>
      <c r="H71" s="441"/>
    </row>
    <row r="72" spans="1:8" s="5" customFormat="1" ht="18.75" customHeight="1">
      <c r="A72" s="226" t="s">
        <v>19</v>
      </c>
      <c r="B72" s="582">
        <v>3.2799999999999994</v>
      </c>
      <c r="C72" s="582">
        <v>0.56</v>
      </c>
      <c r="D72" s="582">
        <v>14.44</v>
      </c>
      <c r="E72" s="577">
        <v>75.92</v>
      </c>
      <c r="F72" s="7"/>
      <c r="G72" s="7" t="e">
        <f>SUM(G73:G73)</f>
        <v>#REF!</v>
      </c>
      <c r="H72" s="461"/>
    </row>
    <row r="73" spans="1:8" s="5" customFormat="1" ht="18.75" customHeight="1">
      <c r="A73" s="206" t="s">
        <v>22</v>
      </c>
      <c r="B73" s="582">
        <v>0.9399999999999998</v>
      </c>
      <c r="C73" s="582">
        <v>0.2</v>
      </c>
      <c r="D73" s="582">
        <v>8.74</v>
      </c>
      <c r="E73" s="577">
        <v>40.52</v>
      </c>
      <c r="F73" s="10">
        <v>37.05</v>
      </c>
      <c r="G73" s="10" t="e">
        <f>#REF!*F73/1000</f>
        <v>#REF!</v>
      </c>
      <c r="H73" s="426"/>
    </row>
    <row r="74" spans="1:8" s="5" customFormat="1" ht="18.75" customHeight="1">
      <c r="A74" s="229" t="s">
        <v>107</v>
      </c>
      <c r="B74" s="581">
        <v>1.7</v>
      </c>
      <c r="C74" s="581">
        <v>0.8</v>
      </c>
      <c r="D74" s="581">
        <v>31</v>
      </c>
      <c r="E74" s="577">
        <f>D74*4+C74*9+B74*4</f>
        <v>138</v>
      </c>
      <c r="F74" s="10"/>
      <c r="G74" s="10"/>
      <c r="H74" s="614"/>
    </row>
    <row r="75" spans="1:8" s="5" customFormat="1" ht="27" customHeight="1">
      <c r="A75" s="985" t="s">
        <v>46</v>
      </c>
      <c r="B75" s="986"/>
      <c r="C75" s="986"/>
      <c r="D75" s="986"/>
      <c r="E75" s="986"/>
      <c r="F75" s="45"/>
      <c r="G75" s="7"/>
      <c r="H75" s="426"/>
    </row>
    <row r="76" spans="1:8" s="5" customFormat="1" ht="18.75" customHeight="1">
      <c r="A76" s="1070" t="s">
        <v>14</v>
      </c>
      <c r="B76" s="1070"/>
      <c r="C76" s="1070"/>
      <c r="D76" s="1070"/>
      <c r="E76" s="1070"/>
      <c r="F76" s="45"/>
      <c r="G76" s="7"/>
      <c r="H76" s="426"/>
    </row>
    <row r="77" spans="1:8" s="5" customFormat="1" ht="18.75" customHeight="1">
      <c r="A77" s="1070"/>
      <c r="B77" s="1070" t="s">
        <v>642</v>
      </c>
      <c r="C77" s="1070" t="s">
        <v>643</v>
      </c>
      <c r="D77" s="1070" t="s">
        <v>644</v>
      </c>
      <c r="E77" s="1070" t="s">
        <v>625</v>
      </c>
      <c r="F77" s="67"/>
      <c r="G77" s="545"/>
      <c r="H77" s="426"/>
    </row>
    <row r="78" spans="1:8" s="5" customFormat="1" ht="18.75" customHeight="1">
      <c r="A78" s="1070"/>
      <c r="B78" s="1070"/>
      <c r="C78" s="1070"/>
      <c r="D78" s="1070"/>
      <c r="E78" s="1070"/>
      <c r="F78" s="57"/>
      <c r="G78" s="57"/>
      <c r="H78" s="426"/>
    </row>
    <row r="79" spans="1:8" s="5" customFormat="1" ht="18.75" customHeight="1">
      <c r="A79" s="239" t="s">
        <v>69</v>
      </c>
      <c r="B79" s="600">
        <f>B80+B81+B82+B85+B86+B87+B88</f>
        <v>15.94875</v>
      </c>
      <c r="C79" s="600">
        <f>C80+C81+C82+C85+C86+C87+C88</f>
        <v>18.83625</v>
      </c>
      <c r="D79" s="600">
        <f>D80+D81+D82+D85+D86+D87+D88</f>
        <v>90.47375</v>
      </c>
      <c r="E79" s="600">
        <f>E80+E81+E82+E85+E86+E87+E88</f>
        <v>595.21625</v>
      </c>
      <c r="F79" s="57"/>
      <c r="G79" s="57"/>
      <c r="H79" s="469"/>
    </row>
    <row r="80" spans="1:8" s="5" customFormat="1" ht="27" customHeight="1">
      <c r="A80" s="63" t="s">
        <v>102</v>
      </c>
      <c r="B80" s="582">
        <v>0.4</v>
      </c>
      <c r="C80" s="582">
        <v>2.7</v>
      </c>
      <c r="D80" s="582">
        <v>4.32</v>
      </c>
      <c r="E80" s="595">
        <f>D80*4+C80*9+B80*4</f>
        <v>43.18</v>
      </c>
      <c r="F80" s="10"/>
      <c r="G80" s="10"/>
      <c r="H80" s="469"/>
    </row>
    <row r="81" spans="1:8" s="5" customFormat="1" ht="27" customHeight="1">
      <c r="A81" s="46" t="s">
        <v>116</v>
      </c>
      <c r="B81" s="581">
        <v>4.1</v>
      </c>
      <c r="C81" s="581">
        <v>8.5</v>
      </c>
      <c r="D81" s="581">
        <v>3.5</v>
      </c>
      <c r="E81" s="595">
        <f>D81*4+C81*9+B81*4</f>
        <v>106.9</v>
      </c>
      <c r="F81" s="10"/>
      <c r="G81" s="10"/>
      <c r="H81" s="469"/>
    </row>
    <row r="82" spans="1:8" s="5" customFormat="1" ht="27" customHeight="1">
      <c r="A82" s="90" t="s">
        <v>104</v>
      </c>
      <c r="B82" s="582">
        <v>4.96875</v>
      </c>
      <c r="C82" s="582">
        <v>2.15625</v>
      </c>
      <c r="D82" s="582">
        <v>27.09375</v>
      </c>
      <c r="E82" s="577">
        <v>147.65624999999997</v>
      </c>
      <c r="F82" s="7"/>
      <c r="G82" s="7" t="e">
        <f>SUM(#REF!)</f>
        <v>#REF!</v>
      </c>
      <c r="H82" s="426"/>
    </row>
    <row r="83" spans="1:8" s="5" customFormat="1" ht="27" customHeight="1">
      <c r="A83" s="49" t="s">
        <v>53</v>
      </c>
      <c r="B83" s="14"/>
      <c r="C83" s="14"/>
      <c r="D83" s="14"/>
      <c r="E83" s="14"/>
      <c r="F83" s="7"/>
      <c r="G83" s="7" t="e">
        <f>SUM(G84:G85)</f>
        <v>#REF!</v>
      </c>
      <c r="H83" s="509"/>
    </row>
    <row r="84" spans="1:8" s="5" customFormat="1" ht="18" customHeight="1">
      <c r="A84" s="49" t="s">
        <v>54</v>
      </c>
      <c r="B84" s="14"/>
      <c r="C84" s="14"/>
      <c r="D84" s="14"/>
      <c r="E84" s="14"/>
      <c r="F84" s="6"/>
      <c r="G84" s="6"/>
      <c r="H84" s="427"/>
    </row>
    <row r="85" spans="1:8" s="5" customFormat="1" ht="27" customHeight="1">
      <c r="A85" s="34" t="s">
        <v>105</v>
      </c>
      <c r="B85" s="586">
        <v>0.8</v>
      </c>
      <c r="C85" s="586">
        <v>0</v>
      </c>
      <c r="D85" s="586">
        <v>22.6</v>
      </c>
      <c r="E85" s="576">
        <f>D85*4+C85*9+B85*4</f>
        <v>93.60000000000001</v>
      </c>
      <c r="F85" s="65">
        <v>356.71</v>
      </c>
      <c r="G85" s="10" t="e">
        <f>#REF!*F85/1000</f>
        <v>#REF!</v>
      </c>
      <c r="H85" s="432"/>
    </row>
    <row r="86" spans="1:8" s="5" customFormat="1" ht="18" customHeight="1">
      <c r="A86" s="566" t="s">
        <v>19</v>
      </c>
      <c r="B86" s="582">
        <v>1.64</v>
      </c>
      <c r="C86" s="582">
        <v>0.28</v>
      </c>
      <c r="D86" s="582">
        <v>7.22</v>
      </c>
      <c r="E86" s="577">
        <v>37.96</v>
      </c>
      <c r="F86" s="65"/>
      <c r="G86" s="10"/>
      <c r="H86" s="432"/>
    </row>
    <row r="87" spans="1:8" s="5" customFormat="1" ht="18" customHeight="1">
      <c r="A87" s="206" t="s">
        <v>22</v>
      </c>
      <c r="B87" s="582">
        <v>0.9399999999999998</v>
      </c>
      <c r="C87" s="582">
        <v>0.2</v>
      </c>
      <c r="D87" s="582">
        <v>8.74</v>
      </c>
      <c r="E87" s="577">
        <v>40.52</v>
      </c>
      <c r="F87" s="65"/>
      <c r="G87" s="10"/>
      <c r="H87" s="473"/>
    </row>
    <row r="88" spans="1:8" s="5" customFormat="1" ht="33.75" customHeight="1">
      <c r="A88" s="96" t="s">
        <v>119</v>
      </c>
      <c r="B88" s="24">
        <v>3.1</v>
      </c>
      <c r="C88" s="24">
        <v>5</v>
      </c>
      <c r="D88" s="24">
        <v>17</v>
      </c>
      <c r="E88" s="577">
        <f>D88*4+C88*9+B88*4</f>
        <v>125.4</v>
      </c>
      <c r="F88" s="10"/>
      <c r="G88" s="10"/>
      <c r="H88" s="432"/>
    </row>
    <row r="89" spans="1:8" s="5" customFormat="1" ht="27" customHeight="1">
      <c r="A89" s="985" t="s">
        <v>47</v>
      </c>
      <c r="B89" s="986"/>
      <c r="C89" s="986"/>
      <c r="D89" s="986"/>
      <c r="E89" s="986"/>
      <c r="F89" s="45">
        <v>32.5</v>
      </c>
      <c r="G89" s="7" t="e">
        <f>#REF!*F89/1000</f>
        <v>#REF!</v>
      </c>
      <c r="H89" s="432"/>
    </row>
    <row r="90" spans="1:8" s="5" customFormat="1" ht="18" customHeight="1">
      <c r="A90" s="1070" t="s">
        <v>14</v>
      </c>
      <c r="B90" s="1070"/>
      <c r="C90" s="1070"/>
      <c r="D90" s="1070"/>
      <c r="E90" s="1070"/>
      <c r="F90" s="45">
        <v>32.5</v>
      </c>
      <c r="G90" s="7" t="e">
        <f>#REF!*F90/1000</f>
        <v>#REF!</v>
      </c>
      <c r="H90" s="432"/>
    </row>
    <row r="91" spans="1:8" ht="18" customHeight="1">
      <c r="A91" s="1070"/>
      <c r="B91" s="1070" t="s">
        <v>642</v>
      </c>
      <c r="C91" s="1070" t="s">
        <v>643</v>
      </c>
      <c r="D91" s="1070" t="s">
        <v>644</v>
      </c>
      <c r="E91" s="1070" t="s">
        <v>625</v>
      </c>
      <c r="F91" s="56"/>
      <c r="G91" s="619" t="e">
        <f>G90+G89+#REF!+#REF!+#REF!+G82+#REF!</f>
        <v>#REF!</v>
      </c>
      <c r="H91" s="432"/>
    </row>
    <row r="92" spans="1:8" s="5" customFormat="1" ht="18" customHeight="1">
      <c r="A92" s="1070"/>
      <c r="B92" s="1070"/>
      <c r="C92" s="1070"/>
      <c r="D92" s="1070"/>
      <c r="E92" s="1070"/>
      <c r="F92" s="57"/>
      <c r="G92" s="57"/>
      <c r="H92" s="432"/>
    </row>
    <row r="93" spans="1:8" s="5" customFormat="1" ht="18" customHeight="1">
      <c r="A93" s="239" t="s">
        <v>69</v>
      </c>
      <c r="B93" s="239">
        <f>B94+B95+B96+B97+B98+B99</f>
        <v>21.8</v>
      </c>
      <c r="C93" s="239">
        <f>C94+C95+C96+C97+C98+C99</f>
        <v>16.166666666666668</v>
      </c>
      <c r="D93" s="239">
        <f>D94+D95+D96+D97+D98+D99</f>
        <v>84.44666666666666</v>
      </c>
      <c r="E93" s="239">
        <f>E94+E95+E96+E97+E98+E99</f>
        <v>570.4866666666667</v>
      </c>
      <c r="F93" s="45"/>
      <c r="G93" s="45"/>
      <c r="H93" s="432"/>
    </row>
    <row r="94" spans="1:8" s="5" customFormat="1" ht="18" customHeight="1">
      <c r="A94" s="89" t="s">
        <v>81</v>
      </c>
      <c r="B94" s="620">
        <v>6.4</v>
      </c>
      <c r="C94" s="621">
        <v>3.5</v>
      </c>
      <c r="D94" s="620">
        <v>0.54</v>
      </c>
      <c r="E94" s="577">
        <f>B94*4+C94*9+D94*4</f>
        <v>59.260000000000005</v>
      </c>
      <c r="F94" s="80"/>
      <c r="G94" s="45"/>
      <c r="H94" s="432"/>
    </row>
    <row r="95" spans="1:8" s="5" customFormat="1" ht="27" customHeight="1">
      <c r="A95" s="46" t="s">
        <v>109</v>
      </c>
      <c r="B95" s="580">
        <v>7.2</v>
      </c>
      <c r="C95" s="580">
        <v>7.916666666666667</v>
      </c>
      <c r="D95" s="580">
        <v>8.916666666666666</v>
      </c>
      <c r="E95" s="577">
        <f>B95*4+C95*9+D95*4</f>
        <v>135.71666666666667</v>
      </c>
      <c r="F95" s="66">
        <v>286</v>
      </c>
      <c r="G95" s="8" t="e">
        <f>#REF!*F95/1000</f>
        <v>#REF!</v>
      </c>
      <c r="H95" s="449"/>
    </row>
    <row r="96" spans="1:8" s="5" customFormat="1" ht="18" customHeight="1">
      <c r="A96" s="29" t="s">
        <v>23</v>
      </c>
      <c r="B96" s="586">
        <v>3</v>
      </c>
      <c r="C96" s="586">
        <v>3.75</v>
      </c>
      <c r="D96" s="586">
        <v>20.1</v>
      </c>
      <c r="E96" s="28">
        <f>D96*4+C96*9+B96*4</f>
        <v>126.15</v>
      </c>
      <c r="F96" s="10">
        <v>37.57</v>
      </c>
      <c r="G96" s="10" t="e">
        <f>#REF!*F96/1000</f>
        <v>#REF!</v>
      </c>
      <c r="H96" s="426"/>
    </row>
    <row r="97" spans="1:8" ht="54.75" customHeight="1">
      <c r="A97" s="34" t="s">
        <v>79</v>
      </c>
      <c r="B97" s="586">
        <v>0.16</v>
      </c>
      <c r="C97" s="463">
        <v>0.1</v>
      </c>
      <c r="D97" s="586">
        <v>28.1</v>
      </c>
      <c r="E97" s="576">
        <f>D97*4+C97*9+B97*4</f>
        <v>113.94000000000001</v>
      </c>
      <c r="F97" s="7"/>
      <c r="G97" s="7"/>
      <c r="H97" s="507"/>
    </row>
    <row r="98" spans="1:8" ht="18" customHeight="1">
      <c r="A98" s="226" t="s">
        <v>19</v>
      </c>
      <c r="B98" s="582">
        <v>4.099999999999999</v>
      </c>
      <c r="C98" s="582">
        <v>0.7</v>
      </c>
      <c r="D98" s="582">
        <v>18.05</v>
      </c>
      <c r="E98" s="577">
        <v>94.9</v>
      </c>
      <c r="F98" s="7"/>
      <c r="G98" s="7"/>
      <c r="H98" s="427"/>
    </row>
    <row r="99" spans="1:8" ht="18" customHeight="1">
      <c r="A99" s="206" t="s">
        <v>22</v>
      </c>
      <c r="B99" s="582">
        <v>0.9399999999999998</v>
      </c>
      <c r="C99" s="582">
        <v>0.2</v>
      </c>
      <c r="D99" s="582">
        <v>8.74</v>
      </c>
      <c r="E99" s="577">
        <v>40.52</v>
      </c>
      <c r="F99" s="7"/>
      <c r="G99" s="7"/>
      <c r="H99" s="432"/>
    </row>
    <row r="100" spans="1:8" ht="18" customHeight="1">
      <c r="A100" s="93"/>
      <c r="B100" s="622"/>
      <c r="C100" s="622"/>
      <c r="D100" s="622"/>
      <c r="E100" s="623"/>
      <c r="F100" s="92"/>
      <c r="G100" s="7"/>
      <c r="H100" s="432"/>
    </row>
    <row r="101" spans="1:8" ht="18" customHeight="1">
      <c r="A101" s="93"/>
      <c r="B101" s="622"/>
      <c r="C101" s="622"/>
      <c r="D101" s="622"/>
      <c r="E101" s="623"/>
      <c r="F101" s="92"/>
      <c r="G101" s="7"/>
      <c r="H101" s="432"/>
    </row>
    <row r="102" spans="1:8" ht="18" customHeight="1">
      <c r="A102" s="93"/>
      <c r="B102" s="622"/>
      <c r="C102" s="622"/>
      <c r="D102" s="622"/>
      <c r="E102" s="623"/>
      <c r="F102" s="92"/>
      <c r="G102" s="7"/>
      <c r="H102" s="432"/>
    </row>
    <row r="103" spans="1:8" ht="27" customHeight="1">
      <c r="A103" s="991" t="s">
        <v>49</v>
      </c>
      <c r="B103" s="991"/>
      <c r="C103" s="991"/>
      <c r="D103" s="991"/>
      <c r="E103" s="991"/>
      <c r="F103" s="7"/>
      <c r="G103" s="7"/>
      <c r="H103" s="432"/>
    </row>
    <row r="104" spans="1:8" ht="18" customHeight="1">
      <c r="A104" s="1070" t="s">
        <v>14</v>
      </c>
      <c r="B104" s="1070"/>
      <c r="C104" s="1070"/>
      <c r="D104" s="1070"/>
      <c r="E104" s="1070"/>
      <c r="F104" s="7"/>
      <c r="G104" s="7"/>
      <c r="H104" s="473"/>
    </row>
    <row r="105" spans="1:8" ht="18" customHeight="1">
      <c r="A105" s="1070"/>
      <c r="B105" s="1070" t="s">
        <v>642</v>
      </c>
      <c r="C105" s="1070" t="s">
        <v>643</v>
      </c>
      <c r="D105" s="1070" t="s">
        <v>644</v>
      </c>
      <c r="E105" s="1070" t="s">
        <v>625</v>
      </c>
      <c r="F105" s="67"/>
      <c r="G105" s="545"/>
      <c r="H105" s="474"/>
    </row>
    <row r="106" spans="1:8" ht="18" customHeight="1">
      <c r="A106" s="1070"/>
      <c r="B106" s="1070"/>
      <c r="C106" s="1070"/>
      <c r="D106" s="1070"/>
      <c r="E106" s="1070"/>
      <c r="F106" s="57"/>
      <c r="G106" s="57"/>
      <c r="H106" s="474"/>
    </row>
    <row r="107" spans="1:8" s="2" customFormat="1" ht="18" customHeight="1">
      <c r="A107" s="239" t="s">
        <v>69</v>
      </c>
      <c r="B107" s="624">
        <f>B108+B109+B110+B111+B112+B114+B115</f>
        <v>20.686666666666667</v>
      </c>
      <c r="C107" s="624">
        <f>C108+C109+C110+C111+C112+C114+C115</f>
        <v>24.259999999999998</v>
      </c>
      <c r="D107" s="624">
        <f>D108+D109+D110+D111+D112+D114+D115</f>
        <v>63.68</v>
      </c>
      <c r="E107" s="624">
        <f>E108+E109+E110+E111+E112+E114+E115</f>
        <v>555.8066666666667</v>
      </c>
      <c r="F107" s="989"/>
      <c r="G107" s="989"/>
      <c r="H107" s="614"/>
    </row>
    <row r="108" spans="1:8" s="2" customFormat="1" ht="27" customHeight="1">
      <c r="A108" s="46" t="s">
        <v>111</v>
      </c>
      <c r="B108" s="24">
        <v>0.05</v>
      </c>
      <c r="C108" s="24">
        <v>3.7</v>
      </c>
      <c r="D108" s="24">
        <v>0.05</v>
      </c>
      <c r="E108" s="28">
        <f>D108*4+C108*9+B108*4</f>
        <v>33.70000000000001</v>
      </c>
      <c r="F108" s="989"/>
      <c r="G108" s="989"/>
      <c r="H108" s="474"/>
    </row>
    <row r="109" spans="1:8" s="2" customFormat="1" ht="18" customHeight="1">
      <c r="A109" s="46" t="s">
        <v>112</v>
      </c>
      <c r="B109" s="24">
        <v>3.3</v>
      </c>
      <c r="C109" s="24">
        <v>4.2</v>
      </c>
      <c r="D109" s="24">
        <v>0</v>
      </c>
      <c r="E109" s="28">
        <f>D109*4+C109*9+B109*4</f>
        <v>51</v>
      </c>
      <c r="F109" s="51"/>
      <c r="G109" s="51"/>
      <c r="H109" s="474"/>
    </row>
    <row r="110" spans="1:8" s="39" customFormat="1" ht="18" customHeight="1">
      <c r="A110" s="206" t="s">
        <v>22</v>
      </c>
      <c r="B110" s="582">
        <v>0.94</v>
      </c>
      <c r="C110" s="582">
        <v>0.2</v>
      </c>
      <c r="D110" s="582">
        <v>8.74</v>
      </c>
      <c r="E110" s="577">
        <v>40.52</v>
      </c>
      <c r="F110" s="45"/>
      <c r="G110" s="7"/>
      <c r="H110" s="474"/>
    </row>
    <row r="111" spans="1:8" s="2" customFormat="1" ht="18" customHeight="1">
      <c r="A111" s="224" t="s">
        <v>115</v>
      </c>
      <c r="B111" s="168">
        <v>9.5</v>
      </c>
      <c r="C111" s="617">
        <v>12.1</v>
      </c>
      <c r="D111" s="24">
        <v>11.4</v>
      </c>
      <c r="E111" s="28">
        <f>D111*4+C111*9+B111*4</f>
        <v>192.5</v>
      </c>
      <c r="F111" s="45"/>
      <c r="G111" s="7"/>
      <c r="H111" s="614"/>
    </row>
    <row r="112" spans="1:8" s="4" customFormat="1" ht="18" customHeight="1">
      <c r="A112" s="225" t="s">
        <v>25</v>
      </c>
      <c r="B112" s="24">
        <v>3.4166666666666665</v>
      </c>
      <c r="C112" s="24">
        <v>3.5</v>
      </c>
      <c r="D112" s="24">
        <v>10.75</v>
      </c>
      <c r="E112" s="577">
        <f>D112*4+C112*9+B112*4</f>
        <v>88.16666666666667</v>
      </c>
      <c r="F112" s="45">
        <v>149.5</v>
      </c>
      <c r="G112" s="10" t="e">
        <f>#REF!*F112/1000</f>
        <v>#REF!</v>
      </c>
      <c r="H112" s="474"/>
    </row>
    <row r="113" spans="1:8" s="2" customFormat="1" ht="18" customHeight="1">
      <c r="A113" s="225" t="s">
        <v>65</v>
      </c>
      <c r="B113" s="582">
        <v>2.5</v>
      </c>
      <c r="C113" s="582">
        <v>5.7</v>
      </c>
      <c r="D113" s="582">
        <v>14</v>
      </c>
      <c r="E113" s="595">
        <f>D113*4+C113*9+B113*4</f>
        <v>117.30000000000001</v>
      </c>
      <c r="F113" s="45">
        <v>23.4</v>
      </c>
      <c r="G113" s="10" t="e">
        <f>#REF!*F113/1000</f>
        <v>#REF!</v>
      </c>
      <c r="H113" s="441"/>
    </row>
    <row r="114" spans="1:8" s="5" customFormat="1" ht="18" customHeight="1">
      <c r="A114" s="97" t="s">
        <v>80</v>
      </c>
      <c r="B114" s="168">
        <v>0.2</v>
      </c>
      <c r="C114" s="617">
        <v>0</v>
      </c>
      <c r="D114" s="617">
        <v>18.3</v>
      </c>
      <c r="E114" s="28">
        <f>B114*4+C114*9+D114*4</f>
        <v>74</v>
      </c>
      <c r="F114" s="45">
        <v>19.5</v>
      </c>
      <c r="G114" s="10" t="e">
        <f>#REF!*F114/1000</f>
        <v>#REF!</v>
      </c>
      <c r="H114" s="426"/>
    </row>
    <row r="115" spans="1:8" s="5" customFormat="1" ht="18" customHeight="1">
      <c r="A115" s="626" t="s">
        <v>19</v>
      </c>
      <c r="B115" s="582">
        <v>3.2800000000000002</v>
      </c>
      <c r="C115" s="582">
        <v>0.56</v>
      </c>
      <c r="D115" s="582">
        <v>14.44</v>
      </c>
      <c r="E115" s="577">
        <v>75.92</v>
      </c>
      <c r="F115" s="45">
        <v>55.9</v>
      </c>
      <c r="G115" s="10" t="e">
        <f>#REF!*F115/1000</f>
        <v>#REF!</v>
      </c>
      <c r="H115" s="426"/>
    </row>
    <row r="116" spans="1:8" s="5" customFormat="1" ht="27" customHeight="1">
      <c r="A116" s="985" t="s">
        <v>50</v>
      </c>
      <c r="B116" s="986"/>
      <c r="C116" s="986"/>
      <c r="D116" s="986"/>
      <c r="E116" s="986"/>
      <c r="F116" s="10"/>
      <c r="G116" s="10"/>
      <c r="H116" s="426"/>
    </row>
    <row r="117" spans="1:8" s="5" customFormat="1" ht="18" customHeight="1">
      <c r="A117" s="1070" t="s">
        <v>14</v>
      </c>
      <c r="B117" s="1070"/>
      <c r="C117" s="1070"/>
      <c r="D117" s="1070"/>
      <c r="E117" s="1070"/>
      <c r="F117" s="45">
        <v>32.5</v>
      </c>
      <c r="G117" s="7" t="e">
        <f>#REF!*F117/1000</f>
        <v>#REF!</v>
      </c>
      <c r="H117" s="426"/>
    </row>
    <row r="118" spans="1:8" s="5" customFormat="1" ht="18" customHeight="1">
      <c r="A118" s="1070"/>
      <c r="B118" s="1070" t="s">
        <v>642</v>
      </c>
      <c r="C118" s="1070" t="s">
        <v>643</v>
      </c>
      <c r="D118" s="1070" t="s">
        <v>644</v>
      </c>
      <c r="E118" s="1070" t="s">
        <v>625</v>
      </c>
      <c r="F118" s="10"/>
      <c r="G118" s="625" t="e">
        <f>G117+#REF!+#REF!+#REF!+#REF!+#REF!+#REF!</f>
        <v>#REF!</v>
      </c>
      <c r="H118" s="426"/>
    </row>
    <row r="119" spans="1:8" s="5" customFormat="1" ht="18" customHeight="1">
      <c r="A119" s="1070"/>
      <c r="B119" s="1070"/>
      <c r="C119" s="1070"/>
      <c r="D119" s="1070"/>
      <c r="E119" s="1070"/>
      <c r="F119" s="76"/>
      <c r="G119" s="76"/>
      <c r="H119" s="426"/>
    </row>
    <row r="120" spans="1:8" s="5" customFormat="1" ht="18" customHeight="1">
      <c r="A120" s="239" t="s">
        <v>69</v>
      </c>
      <c r="B120" s="239">
        <f>B121+B122+B123+B124+B125+B126</f>
        <v>16.98</v>
      </c>
      <c r="C120" s="239">
        <f>C121+C122+C123+C124+C125+C126</f>
        <v>20.580000000000002</v>
      </c>
      <c r="D120" s="239">
        <f>D121+D122+D123+D124+D125+D126</f>
        <v>88.55999999999999</v>
      </c>
      <c r="E120" s="239">
        <f>E121+E122+E123+E124+E125+E126</f>
        <v>607.38</v>
      </c>
      <c r="F120" s="989"/>
      <c r="G120" s="989"/>
      <c r="H120" s="426"/>
    </row>
    <row r="121" spans="1:8" s="5" customFormat="1" ht="27" customHeight="1">
      <c r="A121" s="96" t="s">
        <v>113</v>
      </c>
      <c r="B121" s="24">
        <v>1.5</v>
      </c>
      <c r="C121" s="24">
        <v>2.8</v>
      </c>
      <c r="D121" s="23">
        <v>18.5</v>
      </c>
      <c r="E121" s="577">
        <f>D121*4+C121*9+B121*4</f>
        <v>105.2</v>
      </c>
      <c r="F121" s="989"/>
      <c r="G121" s="989"/>
      <c r="H121" s="426"/>
    </row>
    <row r="122" spans="1:9" s="5" customFormat="1" ht="18" customHeight="1">
      <c r="A122" s="15" t="s">
        <v>82</v>
      </c>
      <c r="B122" s="582">
        <v>7.8</v>
      </c>
      <c r="C122" s="582">
        <v>8.7</v>
      </c>
      <c r="D122" s="582">
        <v>26.4</v>
      </c>
      <c r="E122" s="577">
        <f>D122*4+C122*9+B122*4</f>
        <v>215.09999999999997</v>
      </c>
      <c r="F122" s="57"/>
      <c r="G122" s="57"/>
      <c r="H122" s="426"/>
      <c r="I122" s="471"/>
    </row>
    <row r="123" spans="1:9" s="5" customFormat="1" ht="18" customHeight="1">
      <c r="A123" s="27" t="s">
        <v>108</v>
      </c>
      <c r="B123" s="23">
        <v>0.2</v>
      </c>
      <c r="C123" s="24">
        <v>0</v>
      </c>
      <c r="D123" s="23">
        <v>13.7</v>
      </c>
      <c r="E123" s="28">
        <f>B123*4+C123*9+D123*4</f>
        <v>55.599999999999994</v>
      </c>
      <c r="F123" s="57"/>
      <c r="G123" s="57"/>
      <c r="H123" s="432"/>
      <c r="I123" s="471"/>
    </row>
    <row r="124" spans="1:9" s="5" customFormat="1" ht="27" customHeight="1">
      <c r="A124" s="96" t="s">
        <v>120</v>
      </c>
      <c r="B124" s="24">
        <v>4.9</v>
      </c>
      <c r="C124" s="24">
        <v>8.6</v>
      </c>
      <c r="D124" s="24">
        <v>14</v>
      </c>
      <c r="E124" s="28">
        <f>D124*4+C124*9+B124*4</f>
        <v>152.99999999999997</v>
      </c>
      <c r="F124" s="45">
        <v>32.5</v>
      </c>
      <c r="G124" s="7" t="e">
        <f>#REF!*F124/1000</f>
        <v>#REF!</v>
      </c>
      <c r="H124" s="484"/>
      <c r="I124" s="471"/>
    </row>
    <row r="125" spans="1:9" s="5" customFormat="1" ht="18" customHeight="1">
      <c r="A125" s="206" t="s">
        <v>22</v>
      </c>
      <c r="B125" s="582">
        <v>0.9399999999999998</v>
      </c>
      <c r="C125" s="582">
        <v>0.2</v>
      </c>
      <c r="D125" s="582">
        <v>8.74</v>
      </c>
      <c r="E125" s="577">
        <v>40.52</v>
      </c>
      <c r="F125" s="57"/>
      <c r="G125" s="57"/>
      <c r="H125" s="484"/>
      <c r="I125" s="471"/>
    </row>
    <row r="126" spans="1:9" s="5" customFormat="1" ht="18" customHeight="1">
      <c r="A126" s="226" t="s">
        <v>19</v>
      </c>
      <c r="B126" s="582">
        <v>1.6399999999999997</v>
      </c>
      <c r="C126" s="582">
        <v>0.28</v>
      </c>
      <c r="D126" s="582">
        <v>7.22</v>
      </c>
      <c r="E126" s="577">
        <v>37.96</v>
      </c>
      <c r="F126" s="57"/>
      <c r="G126" s="57"/>
      <c r="H126" s="485"/>
      <c r="I126" s="471"/>
    </row>
    <row r="127" spans="1:9" s="5" customFormat="1" ht="18" customHeight="1">
      <c r="A127" s="35"/>
      <c r="B127" s="36"/>
      <c r="C127" s="36"/>
      <c r="D127" s="36"/>
      <c r="E127" s="36"/>
      <c r="F127" s="18"/>
      <c r="G127" s="18"/>
      <c r="H127" s="485"/>
      <c r="I127" s="471"/>
    </row>
    <row r="128" spans="1:9" s="5" customFormat="1" ht="18" customHeight="1">
      <c r="A128" s="35"/>
      <c r="B128" s="36"/>
      <c r="C128" s="36"/>
      <c r="D128" s="36"/>
      <c r="E128" s="36"/>
      <c r="F128" s="18"/>
      <c r="G128" s="18"/>
      <c r="H128" s="485"/>
      <c r="I128" s="471"/>
    </row>
    <row r="129" spans="1:9" s="5" customFormat="1" ht="18" customHeight="1">
      <c r="A129" s="35"/>
      <c r="B129" s="36"/>
      <c r="C129" s="36"/>
      <c r="D129" s="36"/>
      <c r="E129" s="36"/>
      <c r="F129" s="18"/>
      <c r="G129" s="18"/>
      <c r="H129" s="485"/>
      <c r="I129" s="471"/>
    </row>
    <row r="130" spans="1:8" s="1" customFormat="1" ht="18" customHeight="1">
      <c r="A130" s="35"/>
      <c r="B130" s="36"/>
      <c r="C130" s="36"/>
      <c r="D130" s="36"/>
      <c r="E130" s="36"/>
      <c r="F130" s="22"/>
      <c r="G130" s="21"/>
      <c r="H130" s="441"/>
    </row>
    <row r="131" spans="1:8" s="5" customFormat="1" ht="18" customHeight="1">
      <c r="A131" s="35"/>
      <c r="B131" s="36"/>
      <c r="C131" s="36"/>
      <c r="D131" s="36"/>
      <c r="E131" s="36"/>
      <c r="F131" s="22"/>
      <c r="G131" s="21"/>
      <c r="H131" s="426"/>
    </row>
    <row r="132" spans="1:8" s="5" customFormat="1" ht="18" customHeight="1">
      <c r="A132" s="35"/>
      <c r="B132" s="36"/>
      <c r="C132" s="36"/>
      <c r="D132" s="36"/>
      <c r="E132" s="36"/>
      <c r="F132" s="22"/>
      <c r="G132" s="21"/>
      <c r="H132" s="441"/>
    </row>
    <row r="133" spans="1:8" s="2" customFormat="1" ht="18" customHeight="1">
      <c r="A133" s="35"/>
      <c r="B133" s="36"/>
      <c r="C133" s="36"/>
      <c r="D133" s="36"/>
      <c r="E133" s="36"/>
      <c r="F133" s="22"/>
      <c r="G133" s="21"/>
      <c r="H133" s="474"/>
    </row>
    <row r="134" spans="1:8" s="2" customFormat="1" ht="37.5" customHeight="1">
      <c r="A134" s="35"/>
      <c r="B134" s="36"/>
      <c r="C134" s="36"/>
      <c r="D134" s="36"/>
      <c r="E134" s="36"/>
      <c r="F134" s="22"/>
      <c r="G134" s="22"/>
      <c r="H134" s="427"/>
    </row>
    <row r="135" spans="1:8" s="2" customFormat="1" ht="18" customHeight="1">
      <c r="A135" s="35"/>
      <c r="B135" s="36"/>
      <c r="C135" s="36"/>
      <c r="D135" s="36"/>
      <c r="E135" s="577"/>
      <c r="F135" s="22"/>
      <c r="G135" s="21"/>
      <c r="H135" s="432"/>
    </row>
    <row r="136" spans="1:8" s="2" customFormat="1" ht="18" customHeight="1">
      <c r="A136" s="35"/>
      <c r="B136" s="36"/>
      <c r="C136" s="36"/>
      <c r="D136" s="36"/>
      <c r="E136" s="36"/>
      <c r="F136" s="22"/>
      <c r="G136" s="21"/>
      <c r="H136" s="432"/>
    </row>
    <row r="137" spans="1:8" s="2" customFormat="1" ht="18" customHeight="1">
      <c r="A137" s="35"/>
      <c r="B137" s="36"/>
      <c r="C137" s="36"/>
      <c r="D137" s="36"/>
      <c r="E137" s="36"/>
      <c r="F137" s="22"/>
      <c r="G137" s="21"/>
      <c r="H137" s="432"/>
    </row>
    <row r="138" spans="1:8" s="2" customFormat="1" ht="18" customHeight="1">
      <c r="A138" s="35"/>
      <c r="B138" s="36"/>
      <c r="C138" s="36"/>
      <c r="D138" s="36"/>
      <c r="E138" s="36"/>
      <c r="F138" s="22"/>
      <c r="G138" s="21"/>
      <c r="H138" s="598"/>
    </row>
    <row r="139" spans="1:8" s="2" customFormat="1" ht="18" customHeight="1">
      <c r="A139" s="35"/>
      <c r="B139" s="36"/>
      <c r="C139" s="36"/>
      <c r="D139" s="36"/>
      <c r="E139" s="36"/>
      <c r="F139" s="22"/>
      <c r="G139" s="21"/>
      <c r="H139" s="432"/>
    </row>
    <row r="140" spans="1:8" s="2" customFormat="1" ht="18" customHeight="1">
      <c r="A140" s="35"/>
      <c r="B140" s="36"/>
      <c r="C140" s="36"/>
      <c r="D140" s="36"/>
      <c r="E140" s="36"/>
      <c r="F140" s="22"/>
      <c r="G140" s="21"/>
      <c r="H140" s="432"/>
    </row>
    <row r="141" spans="1:8" s="2" customFormat="1" ht="18" customHeight="1">
      <c r="A141" s="35"/>
      <c r="B141" s="36"/>
      <c r="C141" s="36"/>
      <c r="D141" s="36"/>
      <c r="E141" s="36"/>
      <c r="F141" s="36">
        <f>F140*30/100</f>
        <v>0</v>
      </c>
      <c r="G141" s="36">
        <f>G140*30/100</f>
        <v>0</v>
      </c>
      <c r="H141" s="614"/>
    </row>
    <row r="142" spans="1:8" s="2" customFormat="1" ht="18" customHeight="1">
      <c r="A142" s="35"/>
      <c r="B142" s="36"/>
      <c r="C142" s="36"/>
      <c r="D142" s="36"/>
      <c r="E142" s="36"/>
      <c r="F142" s="36">
        <f>F140*40/100</f>
        <v>0</v>
      </c>
      <c r="G142" s="36">
        <f>G140*40/100</f>
        <v>0</v>
      </c>
      <c r="H142" s="432"/>
    </row>
    <row r="143" spans="1:8" s="2" customFormat="1" ht="18" customHeight="1">
      <c r="A143" s="35"/>
      <c r="B143" s="36"/>
      <c r="C143" s="36"/>
      <c r="D143" s="36"/>
      <c r="E143" s="36"/>
      <c r="F143" s="22"/>
      <c r="G143" s="21"/>
      <c r="H143" s="462"/>
    </row>
    <row r="144" spans="1:8" s="4" customFormat="1" ht="18" customHeight="1">
      <c r="A144" s="35"/>
      <c r="B144" s="36"/>
      <c r="C144" s="36"/>
      <c r="D144" s="36"/>
      <c r="E144" s="36"/>
      <c r="F144" s="22"/>
      <c r="G144" s="21"/>
      <c r="H144" s="442"/>
    </row>
    <row r="145" spans="1:8" s="4" customFormat="1" ht="18" customHeight="1">
      <c r="A145" s="35"/>
      <c r="B145" s="36"/>
      <c r="C145" s="36"/>
      <c r="D145" s="36"/>
      <c r="E145" s="36"/>
      <c r="F145" s="22"/>
      <c r="G145" s="21"/>
      <c r="H145" s="442"/>
    </row>
    <row r="146" spans="1:8" s="4" customFormat="1" ht="18" customHeight="1">
      <c r="A146" s="35"/>
      <c r="B146" s="36"/>
      <c r="C146" s="36"/>
      <c r="D146" s="36"/>
      <c r="E146" s="36"/>
      <c r="F146" s="22"/>
      <c r="G146" s="21"/>
      <c r="H146" s="442"/>
    </row>
    <row r="147" spans="1:8" s="4" customFormat="1" ht="18" customHeight="1">
      <c r="A147" s="35"/>
      <c r="B147" s="36"/>
      <c r="C147" s="36"/>
      <c r="D147" s="36"/>
      <c r="E147" s="36"/>
      <c r="F147" s="22"/>
      <c r="G147" s="21"/>
      <c r="H147" s="442"/>
    </row>
    <row r="148" spans="1:8" s="4" customFormat="1" ht="18" customHeight="1">
      <c r="A148" s="35"/>
      <c r="B148" s="36"/>
      <c r="C148" s="36"/>
      <c r="D148" s="36"/>
      <c r="E148" s="36"/>
      <c r="F148" s="22"/>
      <c r="G148" s="21"/>
      <c r="H148" s="442"/>
    </row>
    <row r="149" spans="1:8" s="4" customFormat="1" ht="18" customHeight="1">
      <c r="A149" s="35"/>
      <c r="B149" s="36"/>
      <c r="C149" s="36"/>
      <c r="D149" s="36"/>
      <c r="E149" s="36"/>
      <c r="F149" s="22"/>
      <c r="G149" s="21"/>
      <c r="H149" s="442"/>
    </row>
    <row r="150" ht="18" customHeight="1">
      <c r="H150" s="442"/>
    </row>
    <row r="151" spans="1:8" s="4" customFormat="1" ht="37.5" customHeight="1">
      <c r="A151" s="35"/>
      <c r="B151" s="36"/>
      <c r="C151" s="36"/>
      <c r="D151" s="36"/>
      <c r="E151" s="36"/>
      <c r="F151" s="22"/>
      <c r="G151" s="21"/>
      <c r="H151" s="442"/>
    </row>
    <row r="152" spans="1:8" s="4" customFormat="1" ht="18" customHeight="1">
      <c r="A152" s="35"/>
      <c r="B152" s="36"/>
      <c r="C152" s="36"/>
      <c r="D152" s="36"/>
      <c r="E152" s="36"/>
      <c r="F152" s="22"/>
      <c r="G152" s="21"/>
      <c r="H152" s="461"/>
    </row>
    <row r="153" ht="18" customHeight="1">
      <c r="H153" s="465"/>
    </row>
    <row r="154" ht="18" customHeight="1">
      <c r="H154" s="465"/>
    </row>
    <row r="155" ht="18" customHeight="1">
      <c r="H155" s="426"/>
    </row>
    <row r="156" ht="18" customHeight="1">
      <c r="H156" s="426"/>
    </row>
    <row r="157" ht="18" customHeight="1">
      <c r="H157" s="614"/>
    </row>
    <row r="158" ht="18" customHeight="1">
      <c r="H158" s="426"/>
    </row>
    <row r="159" ht="18" customHeight="1">
      <c r="H159" s="426"/>
    </row>
    <row r="160" ht="18" customHeight="1">
      <c r="H160" s="426"/>
    </row>
    <row r="161" ht="18" customHeight="1">
      <c r="H161" s="426"/>
    </row>
    <row r="162" ht="27" customHeight="1">
      <c r="H162" s="426"/>
    </row>
    <row r="163" ht="27" customHeight="1">
      <c r="H163" s="426"/>
    </row>
    <row r="164" ht="18" customHeight="1">
      <c r="H164" s="426"/>
    </row>
    <row r="165" ht="18" customHeight="1">
      <c r="H165" s="426"/>
    </row>
    <row r="166" ht="18" customHeight="1">
      <c r="H166" s="426"/>
    </row>
    <row r="167" ht="18" customHeight="1">
      <c r="H167" s="426"/>
    </row>
    <row r="168" ht="18" customHeight="1">
      <c r="H168" s="426"/>
    </row>
    <row r="169" ht="18" customHeight="1">
      <c r="H169" s="614"/>
    </row>
    <row r="170" ht="18" customHeight="1">
      <c r="H170" s="441"/>
    </row>
    <row r="171" ht="27" customHeight="1">
      <c r="H171" s="426"/>
    </row>
    <row r="172" ht="18" customHeight="1">
      <c r="H172" s="509"/>
    </row>
    <row r="173" ht="18" customHeight="1">
      <c r="H173" s="427"/>
    </row>
    <row r="174" spans="1:8" s="44" customFormat="1" ht="18" customHeight="1">
      <c r="A174" s="35"/>
      <c r="B174" s="36"/>
      <c r="C174" s="36"/>
      <c r="D174" s="36"/>
      <c r="E174" s="36"/>
      <c r="F174" s="22"/>
      <c r="G174" s="21"/>
      <c r="H174" s="432"/>
    </row>
    <row r="175" spans="1:8" s="44" customFormat="1" ht="18" customHeight="1">
      <c r="A175" s="35"/>
      <c r="B175" s="36"/>
      <c r="C175" s="36"/>
      <c r="D175" s="36"/>
      <c r="E175" s="36"/>
      <c r="F175" s="22"/>
      <c r="G175" s="21"/>
      <c r="H175" s="432"/>
    </row>
    <row r="176" ht="18" customHeight="1">
      <c r="H176" s="432"/>
    </row>
    <row r="177" ht="18" customHeight="1">
      <c r="H177" s="449"/>
    </row>
    <row r="178" ht="18" customHeight="1">
      <c r="H178" s="437"/>
    </row>
    <row r="179" ht="18" customHeight="1">
      <c r="H179" s="614"/>
    </row>
    <row r="180" ht="18" customHeight="1">
      <c r="H180" s="448"/>
    </row>
    <row r="181" ht="18" customHeight="1">
      <c r="H181" s="448"/>
    </row>
    <row r="182" ht="18" customHeight="1">
      <c r="H182" s="20"/>
    </row>
    <row r="183" ht="18" customHeight="1">
      <c r="H183" s="437"/>
    </row>
    <row r="184" ht="18" customHeight="1">
      <c r="H184" s="437"/>
    </row>
    <row r="185" ht="18" customHeight="1">
      <c r="H185" s="437"/>
    </row>
    <row r="186" ht="18" customHeight="1">
      <c r="H186" s="462"/>
    </row>
    <row r="187" ht="18" customHeight="1">
      <c r="H187" s="426"/>
    </row>
    <row r="188" ht="18" customHeight="1">
      <c r="H188" s="426"/>
    </row>
    <row r="189" ht="18" customHeight="1">
      <c r="H189" s="426"/>
    </row>
    <row r="190" ht="18" customHeight="1">
      <c r="H190" s="426"/>
    </row>
    <row r="191" ht="18" customHeight="1">
      <c r="H191" s="614"/>
    </row>
    <row r="192" ht="18" customHeight="1">
      <c r="H192" s="474"/>
    </row>
    <row r="193" ht="18" customHeight="1">
      <c r="H193" s="427"/>
    </row>
    <row r="194" ht="18" customHeight="1">
      <c r="H194" s="614"/>
    </row>
    <row r="195" ht="18" customHeight="1">
      <c r="H195" s="432"/>
    </row>
    <row r="196" ht="18" customHeight="1">
      <c r="H196" s="432"/>
    </row>
    <row r="197" ht="18" customHeight="1">
      <c r="H197" s="461"/>
    </row>
    <row r="198" ht="18" customHeight="1">
      <c r="H198" s="449"/>
    </row>
    <row r="199" ht="18" customHeight="1">
      <c r="H199" s="432"/>
    </row>
    <row r="200" ht="18" customHeight="1">
      <c r="H200" s="432"/>
    </row>
    <row r="201" ht="18" customHeight="1">
      <c r="H201" s="432"/>
    </row>
    <row r="202" ht="27" customHeight="1">
      <c r="H202" s="432"/>
    </row>
    <row r="203" spans="1:8" s="4" customFormat="1" ht="18" customHeight="1">
      <c r="A203" s="35"/>
      <c r="B203" s="36"/>
      <c r="C203" s="36"/>
      <c r="D203" s="36"/>
      <c r="E203" s="36"/>
      <c r="F203" s="22"/>
      <c r="G203" s="21"/>
      <c r="H203" s="442"/>
    </row>
    <row r="204" spans="1:8" s="4" customFormat="1" ht="18" customHeight="1">
      <c r="A204" s="35"/>
      <c r="B204" s="36"/>
      <c r="C204" s="36"/>
      <c r="D204" s="36"/>
      <c r="E204" s="36"/>
      <c r="F204" s="22"/>
      <c r="G204" s="21"/>
      <c r="H204" s="442"/>
    </row>
    <row r="205" spans="1:8" s="4" customFormat="1" ht="18" customHeight="1">
      <c r="A205" s="35"/>
      <c r="B205" s="36"/>
      <c r="C205" s="36"/>
      <c r="D205" s="36"/>
      <c r="E205" s="36"/>
      <c r="F205" s="22"/>
      <c r="G205" s="21"/>
      <c r="H205" s="442"/>
    </row>
    <row r="206" spans="1:8" s="4" customFormat="1" ht="18" customHeight="1">
      <c r="A206" s="35"/>
      <c r="B206" s="36"/>
      <c r="C206" s="36"/>
      <c r="D206" s="36"/>
      <c r="E206" s="36"/>
      <c r="F206" s="22"/>
      <c r="G206" s="21"/>
      <c r="H206" s="442"/>
    </row>
    <row r="207" ht="18" customHeight="1">
      <c r="H207" s="614"/>
    </row>
    <row r="208" ht="18" customHeight="1">
      <c r="H208" s="442"/>
    </row>
    <row r="209" ht="18" customHeight="1">
      <c r="H209" s="448"/>
    </row>
    <row r="210" ht="18" customHeight="1">
      <c r="H210" s="448"/>
    </row>
    <row r="211" ht="18" customHeight="1">
      <c r="H211" s="441"/>
    </row>
    <row r="212" ht="18" customHeight="1">
      <c r="H212" s="426"/>
    </row>
    <row r="213" ht="18" customHeight="1">
      <c r="H213" s="426"/>
    </row>
    <row r="214" ht="18" customHeight="1">
      <c r="H214" s="426"/>
    </row>
    <row r="215" ht="18" customHeight="1">
      <c r="H215" s="448"/>
    </row>
    <row r="216" ht="18" customHeight="1">
      <c r="H216" s="448"/>
    </row>
    <row r="217" ht="18" customHeight="1">
      <c r="H217" s="448"/>
    </row>
    <row r="218" ht="18" customHeight="1">
      <c r="H218" s="461"/>
    </row>
    <row r="219" ht="18" customHeight="1">
      <c r="H219" s="441"/>
    </row>
    <row r="220" ht="18" customHeight="1">
      <c r="H220" s="614"/>
    </row>
    <row r="221" ht="37.5" customHeight="1">
      <c r="H221" s="509"/>
    </row>
    <row r="222" ht="18" customHeight="1">
      <c r="H222" s="427"/>
    </row>
    <row r="223" ht="18" customHeight="1">
      <c r="H223" s="432"/>
    </row>
    <row r="224" ht="18" customHeight="1">
      <c r="H224" s="432"/>
    </row>
    <row r="225" ht="18" customHeight="1">
      <c r="H225" s="432"/>
    </row>
    <row r="226" ht="18" customHeight="1">
      <c r="H226" s="449"/>
    </row>
    <row r="227" ht="18" customHeight="1">
      <c r="H227" s="437"/>
    </row>
    <row r="228" ht="18" customHeight="1">
      <c r="H228" s="437"/>
    </row>
    <row r="229" ht="27" customHeight="1">
      <c r="H229" s="437"/>
    </row>
    <row r="230" ht="27" customHeight="1">
      <c r="H230" s="437"/>
    </row>
    <row r="231" ht="18" customHeight="1">
      <c r="H231" s="437"/>
    </row>
    <row r="232" ht="18" customHeight="1">
      <c r="H232" s="437"/>
    </row>
    <row r="233" ht="18" customHeight="1">
      <c r="H233" s="614"/>
    </row>
    <row r="234" ht="18" customHeight="1">
      <c r="H234" s="461"/>
    </row>
    <row r="235" ht="18" customHeight="1">
      <c r="H235" s="426"/>
    </row>
    <row r="236" ht="18" customHeight="1">
      <c r="H236" s="441"/>
    </row>
    <row r="237" ht="18" customHeight="1">
      <c r="H237" s="441"/>
    </row>
    <row r="238" ht="18" customHeight="1">
      <c r="H238" s="462"/>
    </row>
    <row r="239" ht="18" customHeight="1">
      <c r="H239" s="461"/>
    </row>
    <row r="240" ht="18" customHeight="1">
      <c r="H240" s="426"/>
    </row>
    <row r="241" ht="18" customHeight="1">
      <c r="H241" s="474"/>
    </row>
    <row r="242" ht="18" customHeight="1">
      <c r="H242" s="614"/>
    </row>
    <row r="243" ht="18" customHeight="1">
      <c r="H243" s="432"/>
    </row>
    <row r="244" ht="18" customHeight="1">
      <c r="H244" s="432"/>
    </row>
    <row r="245" spans="1:8" s="4" customFormat="1" ht="18" customHeight="1">
      <c r="A245" s="35"/>
      <c r="B245" s="36"/>
      <c r="C245" s="36"/>
      <c r="D245" s="36"/>
      <c r="E245" s="36"/>
      <c r="F245" s="22"/>
      <c r="G245" s="21"/>
      <c r="H245" s="614"/>
    </row>
    <row r="246" spans="1:8" s="4" customFormat="1" ht="18" customHeight="1">
      <c r="A246" s="35"/>
      <c r="B246" s="36"/>
      <c r="C246" s="36"/>
      <c r="D246" s="36"/>
      <c r="E246" s="36"/>
      <c r="F246" s="22"/>
      <c r="G246" s="21"/>
      <c r="H246" s="598"/>
    </row>
    <row r="247" spans="1:8" s="4" customFormat="1" ht="18" customHeight="1">
      <c r="A247" s="35"/>
      <c r="B247" s="36"/>
      <c r="C247" s="36"/>
      <c r="D247" s="36"/>
      <c r="E247" s="36"/>
      <c r="F247" s="22"/>
      <c r="G247" s="21"/>
      <c r="H247" s="598"/>
    </row>
    <row r="248" spans="1:8" s="4" customFormat="1" ht="18" customHeight="1">
      <c r="A248" s="35"/>
      <c r="B248" s="36"/>
      <c r="C248" s="36"/>
      <c r="D248" s="36"/>
      <c r="E248" s="36"/>
      <c r="F248" s="22"/>
      <c r="G248" s="21"/>
      <c r="H248" s="598"/>
    </row>
    <row r="249" spans="1:8" s="4" customFormat="1" ht="18" customHeight="1">
      <c r="A249" s="35"/>
      <c r="B249" s="36"/>
      <c r="C249" s="36"/>
      <c r="D249" s="36"/>
      <c r="E249" s="36"/>
      <c r="F249" s="22"/>
      <c r="G249" s="21"/>
      <c r="H249" s="598"/>
    </row>
    <row r="250" spans="1:8" s="4" customFormat="1" ht="18" customHeight="1">
      <c r="A250" s="35"/>
      <c r="B250" s="36"/>
      <c r="C250" s="36"/>
      <c r="D250" s="36"/>
      <c r="E250" s="36"/>
      <c r="F250" s="22"/>
      <c r="G250" s="21"/>
      <c r="H250" s="598"/>
    </row>
    <row r="251" spans="1:7" s="4" customFormat="1" ht="18" customHeight="1">
      <c r="A251" s="35"/>
      <c r="B251" s="36"/>
      <c r="C251" s="36"/>
      <c r="D251" s="36"/>
      <c r="E251" s="36"/>
      <c r="F251" s="22"/>
      <c r="G251" s="21"/>
    </row>
    <row r="252" spans="1:7" s="4" customFormat="1" ht="18" customHeight="1">
      <c r="A252" s="35"/>
      <c r="B252" s="36"/>
      <c r="C252" s="36"/>
      <c r="D252" s="36"/>
      <c r="E252" s="36"/>
      <c r="F252" s="22"/>
      <c r="G252" s="21"/>
    </row>
    <row r="253" spans="1:8" s="4" customFormat="1" ht="18" customHeight="1">
      <c r="A253" s="35"/>
      <c r="B253" s="36"/>
      <c r="C253" s="36"/>
      <c r="D253" s="36"/>
      <c r="E253" s="36"/>
      <c r="F253" s="22"/>
      <c r="G253" s="21"/>
      <c r="H253" s="614"/>
    </row>
    <row r="254" spans="1:8" s="4" customFormat="1" ht="18" customHeight="1">
      <c r="A254" s="35"/>
      <c r="B254" s="36"/>
      <c r="C254" s="36"/>
      <c r="D254" s="36"/>
      <c r="E254" s="36"/>
      <c r="F254" s="22"/>
      <c r="G254" s="21"/>
      <c r="H254" s="40"/>
    </row>
    <row r="255" spans="1:8" s="4" customFormat="1" ht="27" customHeight="1">
      <c r="A255" s="35"/>
      <c r="B255" s="36"/>
      <c r="C255" s="36"/>
      <c r="D255" s="36"/>
      <c r="E255" s="36"/>
      <c r="F255" s="22"/>
      <c r="G255" s="21"/>
      <c r="H255" s="614"/>
    </row>
    <row r="256" spans="1:8" s="4" customFormat="1" ht="18" customHeight="1">
      <c r="A256" s="35"/>
      <c r="B256" s="36"/>
      <c r="C256" s="36"/>
      <c r="D256" s="36"/>
      <c r="E256" s="36"/>
      <c r="F256" s="22"/>
      <c r="G256" s="21"/>
      <c r="H256" s="20"/>
    </row>
    <row r="257" spans="1:8" s="4" customFormat="1" ht="18" customHeight="1">
      <c r="A257" s="35"/>
      <c r="B257" s="36"/>
      <c r="C257" s="36"/>
      <c r="D257" s="36"/>
      <c r="E257" s="36"/>
      <c r="F257" s="22"/>
      <c r="G257" s="21"/>
      <c r="H257" s="20"/>
    </row>
    <row r="258" spans="1:8" s="4" customFormat="1" ht="18" customHeight="1">
      <c r="A258" s="35"/>
      <c r="B258" s="36"/>
      <c r="C258" s="36"/>
      <c r="D258" s="36"/>
      <c r="E258" s="36"/>
      <c r="F258" s="22"/>
      <c r="G258" s="21"/>
      <c r="H258" s="20"/>
    </row>
    <row r="259" spans="1:8" s="4" customFormat="1" ht="18" customHeight="1">
      <c r="A259" s="35"/>
      <c r="B259" s="36"/>
      <c r="C259" s="36"/>
      <c r="D259" s="36"/>
      <c r="E259" s="36"/>
      <c r="F259" s="22"/>
      <c r="G259" s="21"/>
      <c r="H259" s="20"/>
    </row>
    <row r="260" spans="1:8" s="4" customFormat="1" ht="27" customHeight="1">
      <c r="A260" s="35"/>
      <c r="B260" s="36"/>
      <c r="C260" s="36"/>
      <c r="D260" s="36"/>
      <c r="E260" s="36"/>
      <c r="F260" s="22"/>
      <c r="G260" s="21"/>
      <c r="H260" s="614"/>
    </row>
    <row r="261" spans="1:8" s="4" customFormat="1" ht="18" customHeight="1">
      <c r="A261" s="35"/>
      <c r="B261" s="36"/>
      <c r="C261" s="36"/>
      <c r="D261" s="36"/>
      <c r="E261" s="36"/>
      <c r="F261" s="22"/>
      <c r="G261" s="21"/>
      <c r="H261" s="20"/>
    </row>
    <row r="262" spans="1:8" s="4" customFormat="1" ht="18" customHeight="1">
      <c r="A262" s="35"/>
      <c r="B262" s="36"/>
      <c r="C262" s="36"/>
      <c r="D262" s="36"/>
      <c r="E262" s="36"/>
      <c r="F262" s="22"/>
      <c r="G262" s="21"/>
      <c r="H262" s="426"/>
    </row>
    <row r="263" spans="1:8" s="4" customFormat="1" ht="27" customHeight="1">
      <c r="A263" s="35"/>
      <c r="B263" s="36"/>
      <c r="C263" s="36"/>
      <c r="D263" s="36"/>
      <c r="E263" s="36"/>
      <c r="F263" s="22"/>
      <c r="G263" s="21"/>
      <c r="H263" s="426"/>
    </row>
    <row r="264" spans="1:8" s="4" customFormat="1" ht="18" customHeight="1">
      <c r="A264" s="35"/>
      <c r="B264" s="36"/>
      <c r="C264" s="36"/>
      <c r="D264" s="36"/>
      <c r="E264" s="36"/>
      <c r="F264" s="22"/>
      <c r="G264" s="21"/>
      <c r="H264" s="426"/>
    </row>
    <row r="265" spans="1:8" s="4" customFormat="1" ht="18" customHeight="1">
      <c r="A265" s="35"/>
      <c r="B265" s="36"/>
      <c r="C265" s="36"/>
      <c r="D265" s="36"/>
      <c r="E265" s="36"/>
      <c r="F265" s="22"/>
      <c r="G265" s="21"/>
      <c r="H265" s="449"/>
    </row>
    <row r="266" spans="1:8" s="4" customFormat="1" ht="18" customHeight="1">
      <c r="A266" s="35"/>
      <c r="B266" s="36"/>
      <c r="C266" s="36"/>
      <c r="D266" s="36"/>
      <c r="E266" s="36"/>
      <c r="F266" s="22"/>
      <c r="G266" s="21"/>
      <c r="H266" s="432"/>
    </row>
    <row r="267" spans="1:8" s="4" customFormat="1" ht="18" customHeight="1">
      <c r="A267" s="35"/>
      <c r="B267" s="36"/>
      <c r="C267" s="36"/>
      <c r="D267" s="36"/>
      <c r="E267" s="36"/>
      <c r="F267" s="22"/>
      <c r="G267" s="21"/>
      <c r="H267" s="432"/>
    </row>
    <row r="268" spans="1:8" s="4" customFormat="1" ht="18" customHeight="1">
      <c r="A268" s="35"/>
      <c r="B268" s="36"/>
      <c r="C268" s="36"/>
      <c r="D268" s="36"/>
      <c r="E268" s="36"/>
      <c r="F268" s="22"/>
      <c r="G268" s="21"/>
      <c r="H268" s="432"/>
    </row>
    <row r="269" spans="1:8" s="4" customFormat="1" ht="18" customHeight="1">
      <c r="A269" s="35"/>
      <c r="B269" s="36"/>
      <c r="C269" s="36"/>
      <c r="D269" s="36"/>
      <c r="E269" s="36"/>
      <c r="F269" s="22"/>
      <c r="G269" s="21"/>
      <c r="H269" s="432"/>
    </row>
    <row r="270" spans="1:8" s="4" customFormat="1" ht="18" customHeight="1">
      <c r="A270" s="35"/>
      <c r="B270" s="36"/>
      <c r="C270" s="36"/>
      <c r="D270" s="36"/>
      <c r="E270" s="36"/>
      <c r="F270" s="22"/>
      <c r="G270" s="21"/>
      <c r="H270" s="432"/>
    </row>
    <row r="271" spans="1:8" s="40" customFormat="1" ht="18" customHeight="1">
      <c r="A271" s="35"/>
      <c r="B271" s="36"/>
      <c r="C271" s="36"/>
      <c r="D271" s="36"/>
      <c r="E271" s="36"/>
      <c r="F271" s="22"/>
      <c r="G271" s="21"/>
      <c r="H271" s="441"/>
    </row>
    <row r="272" ht="18" customHeight="1">
      <c r="H272" s="426"/>
    </row>
    <row r="273" ht="18" customHeight="1">
      <c r="H273" s="426"/>
    </row>
    <row r="274" ht="18" customHeight="1">
      <c r="H274" s="461"/>
    </row>
    <row r="275" ht="18" customHeight="1">
      <c r="H275" s="614"/>
    </row>
    <row r="276" ht="18" customHeight="1">
      <c r="H276" s="426"/>
    </row>
    <row r="277" ht="18" customHeight="1">
      <c r="H277" s="509"/>
    </row>
    <row r="278" ht="18" customHeight="1">
      <c r="H278" s="614"/>
    </row>
    <row r="279" ht="18" customHeight="1">
      <c r="H279" s="432"/>
    </row>
    <row r="280" ht="27" customHeight="1">
      <c r="H280" s="432"/>
    </row>
    <row r="281" ht="18" customHeight="1">
      <c r="H281" s="614"/>
    </row>
    <row r="282" ht="27" customHeight="1">
      <c r="H282" s="449"/>
    </row>
    <row r="283" ht="18" customHeight="1">
      <c r="H283" s="442"/>
    </row>
    <row r="284" ht="18" customHeight="1">
      <c r="H284" s="442"/>
    </row>
    <row r="285" ht="27" customHeight="1">
      <c r="H285" s="442"/>
    </row>
    <row r="286" ht="18" customHeight="1">
      <c r="H286" s="442"/>
    </row>
    <row r="287" ht="27" customHeight="1">
      <c r="H287" s="442"/>
    </row>
    <row r="288" ht="18" customHeight="1">
      <c r="H288" s="442"/>
    </row>
    <row r="289" ht="18" customHeight="1">
      <c r="H289" s="442"/>
    </row>
    <row r="290" ht="18" customHeight="1">
      <c r="H290" s="442"/>
    </row>
    <row r="291" ht="27" customHeight="1">
      <c r="H291" s="462"/>
    </row>
    <row r="292" ht="27" customHeight="1">
      <c r="H292" s="426"/>
    </row>
    <row r="293" ht="27" customHeight="1">
      <c r="H293" s="426"/>
    </row>
    <row r="294" ht="18" customHeight="1">
      <c r="H294" s="614"/>
    </row>
    <row r="295" ht="18" customHeight="1">
      <c r="H295" s="426"/>
    </row>
    <row r="296" ht="18" customHeight="1">
      <c r="H296" s="426"/>
    </row>
    <row r="297" ht="18" customHeight="1">
      <c r="H297" s="426"/>
    </row>
    <row r="298" ht="18" customHeight="1">
      <c r="H298" s="426"/>
    </row>
    <row r="299" ht="27" customHeight="1">
      <c r="H299" s="426"/>
    </row>
    <row r="300" ht="18" customHeight="1">
      <c r="H300" s="426"/>
    </row>
    <row r="301" ht="18" customHeight="1">
      <c r="H301" s="426"/>
    </row>
    <row r="302" ht="18" customHeight="1">
      <c r="H302" s="461"/>
    </row>
    <row r="303" ht="18" customHeight="1">
      <c r="H303" s="437"/>
    </row>
    <row r="304" ht="18" customHeight="1">
      <c r="H304" s="607"/>
    </row>
    <row r="305" ht="18" customHeight="1">
      <c r="H305" s="427"/>
    </row>
    <row r="306" ht="18" customHeight="1">
      <c r="H306" s="432"/>
    </row>
    <row r="307" ht="18" customHeight="1">
      <c r="H307" s="614"/>
    </row>
    <row r="308" ht="18" customHeight="1">
      <c r="H308" s="432"/>
    </row>
    <row r="309" ht="18" customHeight="1">
      <c r="H309" s="608"/>
    </row>
    <row r="310" ht="18" customHeight="1">
      <c r="H310" s="432"/>
    </row>
    <row r="311" ht="18" customHeight="1">
      <c r="H311" s="614"/>
    </row>
    <row r="312" ht="18" customHeight="1">
      <c r="H312" s="432"/>
    </row>
    <row r="313" ht="18" customHeight="1">
      <c r="H313" s="432"/>
    </row>
    <row r="314" ht="18" customHeight="1">
      <c r="H314" s="432"/>
    </row>
    <row r="315" ht="18" customHeight="1">
      <c r="H315" s="432"/>
    </row>
    <row r="316" ht="18" customHeight="1">
      <c r="H316" s="432"/>
    </row>
    <row r="317" ht="18" customHeight="1">
      <c r="H317" s="432"/>
    </row>
    <row r="318" ht="18" customHeight="1">
      <c r="H318" s="432"/>
    </row>
    <row r="319" ht="18" customHeight="1">
      <c r="H319" s="614"/>
    </row>
    <row r="320" ht="18" customHeight="1">
      <c r="H320" s="432"/>
    </row>
    <row r="321" ht="18" customHeight="1">
      <c r="H321" s="609"/>
    </row>
    <row r="322" ht="18" customHeight="1">
      <c r="H322" s="432"/>
    </row>
    <row r="323" ht="18" customHeight="1">
      <c r="H323" s="432"/>
    </row>
    <row r="324" ht="18" customHeight="1">
      <c r="H324" s="432"/>
    </row>
    <row r="325" ht="18" customHeight="1">
      <c r="H325" s="432"/>
    </row>
    <row r="326" ht="27" customHeight="1">
      <c r="H326" s="432"/>
    </row>
    <row r="327" ht="18" customHeight="1">
      <c r="H327" s="614"/>
    </row>
    <row r="328" ht="18" customHeight="1">
      <c r="H328" s="432"/>
    </row>
    <row r="329" spans="1:8" s="4" customFormat="1" ht="18" customHeight="1">
      <c r="A329" s="35"/>
      <c r="B329" s="36"/>
      <c r="C329" s="36"/>
      <c r="D329" s="36"/>
      <c r="E329" s="36"/>
      <c r="F329" s="22"/>
      <c r="G329" s="21"/>
      <c r="H329" s="432"/>
    </row>
    <row r="330" spans="1:8" s="4" customFormat="1" ht="27" customHeight="1">
      <c r="A330" s="35"/>
      <c r="B330" s="36"/>
      <c r="C330" s="36"/>
      <c r="D330" s="36"/>
      <c r="E330" s="36"/>
      <c r="F330" s="22"/>
      <c r="G330" s="21"/>
      <c r="H330" s="432"/>
    </row>
    <row r="331" spans="1:8" s="4" customFormat="1" ht="18" customHeight="1">
      <c r="A331" s="35"/>
      <c r="B331" s="36"/>
      <c r="C331" s="36"/>
      <c r="D331" s="36"/>
      <c r="E331" s="36"/>
      <c r="F331" s="22"/>
      <c r="G331" s="21"/>
      <c r="H331" s="614"/>
    </row>
    <row r="332" spans="1:8" s="4" customFormat="1" ht="18" customHeight="1">
      <c r="A332" s="35"/>
      <c r="B332" s="36"/>
      <c r="C332" s="36"/>
      <c r="D332" s="36"/>
      <c r="E332" s="36"/>
      <c r="F332" s="22"/>
      <c r="G332" s="21"/>
      <c r="H332" s="432"/>
    </row>
    <row r="333" spans="1:8" s="4" customFormat="1" ht="18" customHeight="1">
      <c r="A333" s="35"/>
      <c r="B333" s="36"/>
      <c r="C333" s="36"/>
      <c r="D333" s="36"/>
      <c r="E333" s="36"/>
      <c r="F333" s="22"/>
      <c r="G333" s="21"/>
      <c r="H333" s="432"/>
    </row>
    <row r="334" spans="1:8" s="4" customFormat="1" ht="18" customHeight="1">
      <c r="A334" s="35"/>
      <c r="B334" s="36"/>
      <c r="C334" s="36"/>
      <c r="D334" s="36"/>
      <c r="E334" s="36"/>
      <c r="F334" s="22"/>
      <c r="G334" s="21"/>
      <c r="H334" s="449"/>
    </row>
    <row r="335" spans="1:8" s="4" customFormat="1" ht="18" customHeight="1">
      <c r="A335" s="35"/>
      <c r="B335" s="36"/>
      <c r="C335" s="36"/>
      <c r="D335" s="36"/>
      <c r="E335" s="36"/>
      <c r="F335" s="22"/>
      <c r="G335" s="21"/>
      <c r="H335" s="442"/>
    </row>
    <row r="336" spans="1:8" s="4" customFormat="1" ht="18" customHeight="1">
      <c r="A336" s="35"/>
      <c r="B336" s="36"/>
      <c r="C336" s="36"/>
      <c r="D336" s="36"/>
      <c r="E336" s="36"/>
      <c r="F336" s="22"/>
      <c r="G336" s="21"/>
      <c r="H336" s="442"/>
    </row>
    <row r="337" spans="1:8" s="4" customFormat="1" ht="18" customHeight="1">
      <c r="A337" s="35"/>
      <c r="B337" s="36"/>
      <c r="C337" s="36"/>
      <c r="D337" s="36"/>
      <c r="E337" s="36"/>
      <c r="F337" s="22"/>
      <c r="G337" s="21"/>
      <c r="H337" s="442"/>
    </row>
    <row r="338" spans="1:8" s="4" customFormat="1" ht="18" customHeight="1">
      <c r="A338" s="35"/>
      <c r="B338" s="36"/>
      <c r="C338" s="36"/>
      <c r="D338" s="36"/>
      <c r="E338" s="36"/>
      <c r="F338" s="22"/>
      <c r="G338" s="21"/>
      <c r="H338" s="442"/>
    </row>
    <row r="339" spans="1:8" s="4" customFormat="1" ht="27" customHeight="1">
      <c r="A339" s="35"/>
      <c r="B339" s="36"/>
      <c r="C339" s="36"/>
      <c r="D339" s="36"/>
      <c r="E339" s="36"/>
      <c r="F339" s="22"/>
      <c r="G339" s="21"/>
      <c r="H339" s="442"/>
    </row>
    <row r="340" spans="1:8" s="4" customFormat="1" ht="18" customHeight="1">
      <c r="A340" s="35"/>
      <c r="B340" s="36"/>
      <c r="C340" s="36"/>
      <c r="D340" s="36"/>
      <c r="E340" s="36"/>
      <c r="F340" s="22"/>
      <c r="G340" s="21"/>
      <c r="H340" s="442"/>
    </row>
    <row r="341" spans="1:8" s="4" customFormat="1" ht="18" customHeight="1">
      <c r="A341" s="35"/>
      <c r="B341" s="36"/>
      <c r="C341" s="36"/>
      <c r="D341" s="36"/>
      <c r="E341" s="36"/>
      <c r="F341" s="22"/>
      <c r="G341" s="21"/>
      <c r="H341" s="442"/>
    </row>
    <row r="342" spans="1:8" s="4" customFormat="1" ht="18" customHeight="1">
      <c r="A342" s="35"/>
      <c r="B342" s="36"/>
      <c r="C342" s="36"/>
      <c r="D342" s="36"/>
      <c r="E342" s="36"/>
      <c r="F342" s="22"/>
      <c r="G342" s="21"/>
      <c r="H342" s="442"/>
    </row>
    <row r="343" spans="1:8" s="4" customFormat="1" ht="18" customHeight="1">
      <c r="A343" s="35"/>
      <c r="B343" s="36"/>
      <c r="C343" s="36"/>
      <c r="D343" s="36"/>
      <c r="E343" s="36"/>
      <c r="F343" s="22"/>
      <c r="G343" s="21"/>
      <c r="H343" s="442"/>
    </row>
    <row r="344" spans="1:8" s="4" customFormat="1" ht="18" customHeight="1">
      <c r="A344" s="35"/>
      <c r="B344" s="36"/>
      <c r="C344" s="36"/>
      <c r="D344" s="36"/>
      <c r="E344" s="36"/>
      <c r="F344" s="22"/>
      <c r="G344" s="21"/>
      <c r="H344" s="614"/>
    </row>
    <row r="345" spans="1:8" s="4" customFormat="1" ht="18" customHeight="1">
      <c r="A345" s="35"/>
      <c r="B345" s="36"/>
      <c r="C345" s="36"/>
      <c r="D345" s="36"/>
      <c r="E345" s="36"/>
      <c r="F345" s="22"/>
      <c r="G345" s="21"/>
      <c r="H345" s="426"/>
    </row>
    <row r="346" spans="1:8" s="4" customFormat="1" ht="18" customHeight="1">
      <c r="A346" s="35"/>
      <c r="B346" s="36"/>
      <c r="C346" s="36"/>
      <c r="D346" s="36"/>
      <c r="E346" s="36"/>
      <c r="F346" s="22"/>
      <c r="G346" s="21"/>
      <c r="H346" s="426"/>
    </row>
    <row r="347" spans="1:8" s="4" customFormat="1" ht="18" customHeight="1">
      <c r="A347" s="35"/>
      <c r="B347" s="36"/>
      <c r="C347" s="36"/>
      <c r="D347" s="36"/>
      <c r="E347" s="36"/>
      <c r="F347" s="22"/>
      <c r="G347" s="21"/>
      <c r="H347" s="426"/>
    </row>
    <row r="348" spans="1:8" s="4" customFormat="1" ht="18" customHeight="1">
      <c r="A348" s="35"/>
      <c r="B348" s="36"/>
      <c r="C348" s="36"/>
      <c r="D348" s="36"/>
      <c r="E348" s="36"/>
      <c r="F348" s="22"/>
      <c r="G348" s="21"/>
      <c r="H348" s="426"/>
    </row>
    <row r="349" spans="1:8" s="4" customFormat="1" ht="18" customHeight="1">
      <c r="A349" s="35"/>
      <c r="B349" s="36"/>
      <c r="C349" s="36"/>
      <c r="D349" s="36"/>
      <c r="E349" s="36"/>
      <c r="F349" s="22"/>
      <c r="G349" s="21"/>
      <c r="H349" s="426"/>
    </row>
    <row r="350" spans="1:8" s="4" customFormat="1" ht="18" customHeight="1">
      <c r="A350" s="35"/>
      <c r="B350" s="36"/>
      <c r="C350" s="36"/>
      <c r="D350" s="36"/>
      <c r="E350" s="36"/>
      <c r="F350" s="22"/>
      <c r="G350" s="21"/>
      <c r="H350" s="426"/>
    </row>
    <row r="351" spans="1:8" s="4" customFormat="1" ht="18" customHeight="1">
      <c r="A351" s="35"/>
      <c r="B351" s="36"/>
      <c r="C351" s="36"/>
      <c r="D351" s="36"/>
      <c r="E351" s="36"/>
      <c r="F351" s="22"/>
      <c r="G351" s="21"/>
      <c r="H351" s="614"/>
    </row>
    <row r="352" spans="1:8" s="4" customFormat="1" ht="18" customHeight="1">
      <c r="A352" s="35"/>
      <c r="B352" s="36"/>
      <c r="C352" s="36"/>
      <c r="D352" s="36"/>
      <c r="E352" s="36"/>
      <c r="F352" s="22"/>
      <c r="G352" s="21"/>
      <c r="H352" s="426"/>
    </row>
    <row r="353" ht="18" customHeight="1">
      <c r="H353" s="441"/>
    </row>
    <row r="354" spans="1:8" s="4" customFormat="1" ht="18" customHeight="1">
      <c r="A354" s="35"/>
      <c r="B354" s="36"/>
      <c r="C354" s="36"/>
      <c r="D354" s="36"/>
      <c r="E354" s="36"/>
      <c r="F354" s="22"/>
      <c r="G354" s="21"/>
      <c r="H354" s="426"/>
    </row>
    <row r="355" ht="18" customHeight="1">
      <c r="H355" s="426"/>
    </row>
    <row r="356" ht="18" customHeight="1">
      <c r="H356" s="441"/>
    </row>
    <row r="357" ht="18" customHeight="1">
      <c r="H357" s="461"/>
    </row>
    <row r="358" ht="18" customHeight="1">
      <c r="H358" s="441"/>
    </row>
    <row r="359" ht="37.5" customHeight="1">
      <c r="H359" s="426"/>
    </row>
    <row r="360" ht="18" customHeight="1">
      <c r="H360" s="610"/>
    </row>
    <row r="361" spans="1:8" s="40" customFormat="1" ht="18" customHeight="1">
      <c r="A361" s="35"/>
      <c r="B361" s="36"/>
      <c r="C361" s="36"/>
      <c r="D361" s="36"/>
      <c r="E361" s="36"/>
      <c r="F361" s="22"/>
      <c r="G361" s="21"/>
      <c r="H361" s="427"/>
    </row>
    <row r="362" spans="1:8" s="40" customFormat="1" ht="18" customHeight="1">
      <c r="A362" s="35"/>
      <c r="B362" s="36"/>
      <c r="C362" s="36"/>
      <c r="D362" s="36"/>
      <c r="E362" s="36"/>
      <c r="F362" s="22"/>
      <c r="G362" s="21"/>
      <c r="H362" s="432"/>
    </row>
    <row r="363" ht="18" customHeight="1">
      <c r="H363" s="432"/>
    </row>
    <row r="364" ht="27" customHeight="1">
      <c r="H364" s="432"/>
    </row>
    <row r="365" ht="18" customHeight="1">
      <c r="H365" s="473"/>
    </row>
    <row r="366" ht="49.5" customHeight="1">
      <c r="H366" s="614"/>
    </row>
    <row r="367" ht="18" customHeight="1">
      <c r="H367" s="426"/>
    </row>
    <row r="368" ht="18" customHeight="1">
      <c r="H368" s="474"/>
    </row>
    <row r="369" ht="18" customHeight="1">
      <c r="H369" s="426"/>
    </row>
    <row r="370" ht="27" customHeight="1">
      <c r="H370" s="426"/>
    </row>
    <row r="371" ht="27" customHeight="1">
      <c r="H371" s="426"/>
    </row>
    <row r="372" ht="18" customHeight="1">
      <c r="H372" s="426"/>
    </row>
    <row r="373" ht="18" customHeight="1">
      <c r="H373" s="441"/>
    </row>
    <row r="374" ht="18" customHeight="1">
      <c r="H374" s="441"/>
    </row>
    <row r="375" ht="18" customHeight="1">
      <c r="H375" s="441"/>
    </row>
    <row r="376" ht="18" customHeight="1">
      <c r="H376" s="426"/>
    </row>
    <row r="377" ht="18" customHeight="1">
      <c r="H377" s="614"/>
    </row>
    <row r="378" ht="18" customHeight="1">
      <c r="H378" s="441"/>
    </row>
    <row r="379" ht="18" customHeight="1">
      <c r="H379" s="441"/>
    </row>
    <row r="380" ht="18" customHeight="1">
      <c r="H380" s="507"/>
    </row>
    <row r="381" ht="18" customHeight="1">
      <c r="H381" s="427"/>
    </row>
    <row r="382" ht="18" customHeight="1">
      <c r="H382" s="432"/>
    </row>
    <row r="383" ht="18" customHeight="1">
      <c r="H383" s="432"/>
    </row>
    <row r="384" ht="18" customHeight="1">
      <c r="H384" s="432"/>
    </row>
    <row r="385" ht="18" customHeight="1">
      <c r="H385" s="462"/>
    </row>
    <row r="386" ht="27" customHeight="1">
      <c r="H386" s="432"/>
    </row>
    <row r="387" ht="18" customHeight="1">
      <c r="H387" s="432"/>
    </row>
    <row r="388" ht="18" customHeight="1">
      <c r="H388" s="432"/>
    </row>
    <row r="389" ht="18" customHeight="1">
      <c r="H389" s="614"/>
    </row>
    <row r="390" ht="18" customHeight="1">
      <c r="H390" s="432"/>
    </row>
    <row r="391" ht="18" customHeight="1">
      <c r="H391" s="432"/>
    </row>
    <row r="392" ht="18" customHeight="1">
      <c r="H392" s="432"/>
    </row>
    <row r="393" ht="18" customHeight="1">
      <c r="H393" s="432"/>
    </row>
    <row r="394" ht="18" customHeight="1">
      <c r="H394" s="614"/>
    </row>
    <row r="395" ht="18" customHeight="1">
      <c r="H395" s="461"/>
    </row>
    <row r="396" ht="18" customHeight="1">
      <c r="H396" s="614"/>
    </row>
    <row r="397" ht="27" customHeight="1">
      <c r="H397" s="465"/>
    </row>
    <row r="398" ht="18" customHeight="1">
      <c r="H398" s="426"/>
    </row>
    <row r="399" ht="18" customHeight="1">
      <c r="H399" s="426"/>
    </row>
    <row r="400" ht="27" customHeight="1">
      <c r="H400" s="426"/>
    </row>
    <row r="401" ht="18" customHeight="1">
      <c r="H401" s="426"/>
    </row>
    <row r="402" ht="18" customHeight="1">
      <c r="H402" s="461"/>
    </row>
    <row r="403" ht="18" customHeight="1">
      <c r="H403" s="426"/>
    </row>
    <row r="404" ht="18" customHeight="1">
      <c r="H404" s="426"/>
    </row>
    <row r="405" ht="18" customHeight="1">
      <c r="H405" s="614"/>
    </row>
    <row r="406" ht="27" customHeight="1">
      <c r="H406" s="426"/>
    </row>
    <row r="407" ht="18" customHeight="1">
      <c r="H407" s="426"/>
    </row>
    <row r="408" ht="18" customHeight="1">
      <c r="H408" s="426"/>
    </row>
    <row r="409" ht="18" customHeight="1">
      <c r="H409" s="614"/>
    </row>
    <row r="410" ht="18" customHeight="1">
      <c r="H410" s="426"/>
    </row>
    <row r="411" ht="18" customHeight="1">
      <c r="H411" s="426"/>
    </row>
    <row r="412" ht="18" customHeight="1">
      <c r="H412" s="426"/>
    </row>
    <row r="413" ht="18" customHeight="1">
      <c r="H413" s="426"/>
    </row>
    <row r="414" ht="18" customHeight="1">
      <c r="H414" s="426"/>
    </row>
    <row r="415" ht="18" customHeight="1">
      <c r="H415" s="426"/>
    </row>
    <row r="416" ht="27" customHeight="1">
      <c r="H416" s="426"/>
    </row>
    <row r="417" ht="37.5" customHeight="1">
      <c r="H417" s="426"/>
    </row>
    <row r="418" ht="18" customHeight="1">
      <c r="H418" s="441"/>
    </row>
    <row r="419" ht="18" customHeight="1">
      <c r="H419" s="614"/>
    </row>
    <row r="420" ht="18" customHeight="1">
      <c r="H420" s="441"/>
    </row>
    <row r="421" ht="18" customHeight="1">
      <c r="H421" s="426"/>
    </row>
    <row r="422" ht="18" customHeight="1">
      <c r="H422" s="509"/>
    </row>
    <row r="423" ht="18" customHeight="1">
      <c r="H423" s="426"/>
    </row>
    <row r="424" ht="18" customHeight="1">
      <c r="H424" s="426"/>
    </row>
    <row r="425" ht="18" customHeight="1">
      <c r="H425" s="426"/>
    </row>
    <row r="426" ht="18" customHeight="1">
      <c r="H426" s="426"/>
    </row>
    <row r="427" ht="18" customHeight="1">
      <c r="H427" s="426"/>
    </row>
    <row r="428" ht="18" customHeight="1">
      <c r="H428" s="426"/>
    </row>
    <row r="429" ht="18" customHeight="1">
      <c r="H429" s="426"/>
    </row>
    <row r="430" ht="37.5" customHeight="1">
      <c r="H430" s="426"/>
    </row>
    <row r="431" ht="18" customHeight="1">
      <c r="H431" s="426"/>
    </row>
    <row r="432" ht="18" customHeight="1">
      <c r="H432" s="426"/>
    </row>
    <row r="433" ht="18" customHeight="1">
      <c r="H433" s="426"/>
    </row>
    <row r="434" ht="18" customHeight="1">
      <c r="H434" s="426"/>
    </row>
    <row r="435" ht="18" customHeight="1">
      <c r="H435" s="426"/>
    </row>
    <row r="436" ht="18" customHeight="1">
      <c r="H436" s="20"/>
    </row>
    <row r="437" ht="18" customHeight="1">
      <c r="H437" s="20"/>
    </row>
    <row r="438" ht="18" customHeight="1">
      <c r="H438" s="614"/>
    </row>
    <row r="439" ht="18" customHeight="1">
      <c r="H439" s="20"/>
    </row>
    <row r="440" ht="18" customHeight="1">
      <c r="H440" s="20"/>
    </row>
    <row r="441" ht="18" customHeight="1">
      <c r="H441" s="20"/>
    </row>
    <row r="442" ht="18" customHeight="1">
      <c r="H442" s="20"/>
    </row>
    <row r="443" ht="18" customHeight="1">
      <c r="H443" s="20"/>
    </row>
    <row r="444" ht="18" customHeight="1">
      <c r="H444" s="20"/>
    </row>
    <row r="445" ht="18" customHeight="1">
      <c r="H445" s="20"/>
    </row>
    <row r="446" ht="37.5" customHeight="1">
      <c r="H446" s="20"/>
    </row>
    <row r="447" ht="18" customHeight="1">
      <c r="H447" s="20"/>
    </row>
    <row r="448" ht="18" customHeight="1">
      <c r="H448" s="20"/>
    </row>
    <row r="449" ht="18" customHeight="1">
      <c r="H449" s="20"/>
    </row>
    <row r="450" ht="18" customHeight="1">
      <c r="H450" s="20"/>
    </row>
    <row r="451" ht="18" customHeight="1">
      <c r="H451" s="614"/>
    </row>
    <row r="452" ht="18" customHeight="1">
      <c r="H452" s="20"/>
    </row>
    <row r="453" ht="18" customHeight="1">
      <c r="H453" s="20"/>
    </row>
    <row r="454" ht="18" customHeight="1">
      <c r="H454" s="20"/>
    </row>
    <row r="455" ht="18" customHeight="1">
      <c r="H455" s="20"/>
    </row>
    <row r="456" ht="27" customHeight="1">
      <c r="H456" s="20"/>
    </row>
    <row r="457" ht="18" customHeight="1">
      <c r="H457" s="20"/>
    </row>
    <row r="458" ht="18" customHeight="1">
      <c r="H458" s="614"/>
    </row>
    <row r="459" ht="18" customHeight="1">
      <c r="H459" s="20"/>
    </row>
    <row r="460" ht="27" customHeight="1">
      <c r="H460" s="20"/>
    </row>
    <row r="461" ht="27" customHeight="1">
      <c r="H461" s="20"/>
    </row>
    <row r="462" ht="18" customHeight="1">
      <c r="H462" s="614"/>
    </row>
    <row r="463" ht="18" customHeight="1">
      <c r="H463" s="20"/>
    </row>
    <row r="464" ht="18" customHeight="1">
      <c r="H464" s="20"/>
    </row>
    <row r="465" ht="18" customHeight="1">
      <c r="H465" s="20"/>
    </row>
    <row r="466" ht="18" customHeight="1">
      <c r="H466" s="20"/>
    </row>
    <row r="467" ht="18" customHeight="1">
      <c r="H467" s="20"/>
    </row>
    <row r="468" ht="18" customHeight="1">
      <c r="H468" s="20"/>
    </row>
    <row r="469" ht="37.5" customHeight="1">
      <c r="H469" s="20"/>
    </row>
    <row r="470" ht="18" customHeight="1">
      <c r="H470" s="20"/>
    </row>
    <row r="471" ht="18" customHeight="1">
      <c r="H471" s="20"/>
    </row>
    <row r="472" ht="18" customHeight="1">
      <c r="H472" s="20"/>
    </row>
    <row r="473" ht="18" customHeight="1">
      <c r="H473" s="20"/>
    </row>
    <row r="474" ht="18" customHeight="1">
      <c r="H474" s="20"/>
    </row>
    <row r="475" ht="18" customHeight="1">
      <c r="H475" s="614"/>
    </row>
    <row r="476" ht="18" customHeight="1">
      <c r="H476" s="20"/>
    </row>
    <row r="477" ht="18" customHeight="1">
      <c r="H477" s="20"/>
    </row>
    <row r="478" ht="18" customHeight="1">
      <c r="H478" s="20"/>
    </row>
    <row r="479" ht="18" customHeight="1">
      <c r="H479" s="20"/>
    </row>
    <row r="480" ht="18" customHeight="1">
      <c r="H480" s="20"/>
    </row>
    <row r="481" ht="18" customHeight="1">
      <c r="H481" s="20"/>
    </row>
    <row r="482" ht="18" customHeight="1">
      <c r="H482" s="20"/>
    </row>
    <row r="483" ht="18" customHeight="1">
      <c r="H483" s="20"/>
    </row>
    <row r="484" ht="18" customHeight="1">
      <c r="H484" s="20"/>
    </row>
    <row r="485" ht="18" customHeight="1">
      <c r="H485" s="20"/>
    </row>
    <row r="486" ht="18" customHeight="1">
      <c r="H486" s="20"/>
    </row>
    <row r="487" ht="18" customHeight="1">
      <c r="H487" s="20"/>
    </row>
    <row r="488" ht="18" customHeight="1">
      <c r="H488" s="20"/>
    </row>
    <row r="489" ht="27" customHeight="1">
      <c r="H489" s="20"/>
    </row>
    <row r="490" ht="18" customHeight="1">
      <c r="H490" s="20"/>
    </row>
    <row r="491" ht="18" customHeight="1">
      <c r="H491" s="614"/>
    </row>
    <row r="492" ht="18" customHeight="1">
      <c r="H492" s="20"/>
    </row>
    <row r="493" ht="18" customHeight="1">
      <c r="H493" s="20"/>
    </row>
    <row r="494" ht="18" customHeight="1">
      <c r="H494" s="20"/>
    </row>
    <row r="495" ht="18" customHeight="1">
      <c r="H495" s="20"/>
    </row>
    <row r="496" ht="18" customHeight="1">
      <c r="H496" s="20"/>
    </row>
    <row r="497" ht="18" customHeight="1">
      <c r="H497" s="20"/>
    </row>
    <row r="498" ht="18" customHeight="1">
      <c r="H498" s="20"/>
    </row>
    <row r="499" ht="18" customHeight="1">
      <c r="H499" s="20"/>
    </row>
    <row r="500" ht="18" customHeight="1">
      <c r="H500" s="20"/>
    </row>
    <row r="501" ht="18" customHeight="1">
      <c r="H501" s="20"/>
    </row>
    <row r="502" ht="37.5" customHeight="1">
      <c r="H502" s="20"/>
    </row>
    <row r="503" ht="18" customHeight="1">
      <c r="H503" s="20"/>
    </row>
    <row r="504" ht="18" customHeight="1">
      <c r="H504" s="20"/>
    </row>
    <row r="505" ht="18" customHeight="1">
      <c r="H505" s="20"/>
    </row>
    <row r="506" ht="18" customHeight="1">
      <c r="H506" s="614"/>
    </row>
    <row r="507" ht="18" customHeight="1">
      <c r="H507" s="20"/>
    </row>
    <row r="508" ht="27" customHeight="1">
      <c r="H508" s="20"/>
    </row>
    <row r="509" ht="27" customHeight="1">
      <c r="H509" s="20"/>
    </row>
    <row r="510" ht="18" customHeight="1">
      <c r="H510" s="20"/>
    </row>
    <row r="511" ht="18" customHeight="1">
      <c r="H511" s="20"/>
    </row>
    <row r="512" ht="18" customHeight="1">
      <c r="H512" s="20"/>
    </row>
    <row r="513" ht="18" customHeight="1">
      <c r="H513" s="20"/>
    </row>
    <row r="514" ht="18" customHeight="1">
      <c r="H514" s="20"/>
    </row>
    <row r="515" ht="27" customHeight="1">
      <c r="H515" s="20"/>
    </row>
    <row r="516" ht="18" customHeight="1">
      <c r="H516" s="614"/>
    </row>
    <row r="517" ht="18" customHeight="1">
      <c r="H517" s="20"/>
    </row>
    <row r="518" ht="18" customHeight="1">
      <c r="H518" s="20"/>
    </row>
    <row r="519" ht="18" customHeight="1">
      <c r="H519" s="20"/>
    </row>
    <row r="520" ht="18" customHeight="1">
      <c r="H520" s="20"/>
    </row>
    <row r="521" ht="18" customHeight="1">
      <c r="H521" s="20"/>
    </row>
    <row r="522" ht="18" customHeight="1">
      <c r="H522" s="20"/>
    </row>
    <row r="523" ht="27" customHeight="1">
      <c r="H523" s="20"/>
    </row>
    <row r="524" ht="27" customHeight="1">
      <c r="H524" s="20"/>
    </row>
    <row r="525" ht="18" customHeight="1">
      <c r="H525" s="20"/>
    </row>
    <row r="526" ht="18" customHeight="1">
      <c r="H526" s="20"/>
    </row>
    <row r="527" ht="18" customHeight="1">
      <c r="H527" s="20"/>
    </row>
    <row r="528" ht="37.5" customHeight="1">
      <c r="H528" s="20"/>
    </row>
    <row r="529" ht="18" customHeight="1">
      <c r="H529" s="20"/>
    </row>
    <row r="530" ht="18" customHeight="1">
      <c r="H530" s="20"/>
    </row>
    <row r="531" ht="18" customHeight="1">
      <c r="H531" s="20"/>
    </row>
    <row r="532" ht="18" customHeight="1">
      <c r="H532" s="20"/>
    </row>
    <row r="533" ht="18" customHeight="1">
      <c r="H533" s="20"/>
    </row>
    <row r="534" ht="18" customHeight="1">
      <c r="H534" s="20"/>
    </row>
    <row r="535" ht="18" customHeight="1">
      <c r="H535" s="20"/>
    </row>
    <row r="536" ht="18" customHeight="1">
      <c r="H536" s="20"/>
    </row>
    <row r="537" ht="18" customHeight="1">
      <c r="H537" s="20"/>
    </row>
    <row r="538" ht="18" customHeight="1">
      <c r="H538" s="20"/>
    </row>
    <row r="539" ht="18" customHeight="1">
      <c r="H539" s="20"/>
    </row>
    <row r="540" ht="27" customHeight="1">
      <c r="H540" s="20"/>
    </row>
    <row r="541" ht="18" customHeight="1">
      <c r="H541" s="20"/>
    </row>
    <row r="542" ht="18" customHeight="1">
      <c r="H542" s="20"/>
    </row>
    <row r="543" ht="49.5" customHeight="1">
      <c r="H543" s="20"/>
    </row>
    <row r="544" ht="18" customHeight="1">
      <c r="H544" s="20"/>
    </row>
    <row r="545" ht="18" customHeight="1">
      <c r="H545" s="20"/>
    </row>
    <row r="546" ht="18" customHeight="1">
      <c r="H546" s="20"/>
    </row>
    <row r="547" ht="18" customHeight="1"/>
    <row r="548" ht="18" customHeight="1"/>
    <row r="549" ht="27" customHeight="1"/>
    <row r="550" ht="27" customHeight="1"/>
    <row r="551" ht="34.5" customHeight="1"/>
    <row r="552" ht="27" customHeight="1"/>
    <row r="553" ht="27" customHeight="1"/>
    <row r="554" ht="18" customHeight="1"/>
    <row r="555" ht="18" customHeight="1"/>
    <row r="556" ht="21.75" customHeight="1"/>
    <row r="557" ht="34.5" customHeight="1"/>
    <row r="558" ht="28.5" customHeight="1"/>
    <row r="559" ht="16.5" customHeight="1"/>
    <row r="560" ht="23.25" customHeight="1"/>
    <row r="561" ht="16.5" customHeight="1"/>
    <row r="562" ht="16.5" customHeight="1"/>
    <row r="563" ht="16.5" customHeight="1"/>
    <row r="564" ht="17.25" customHeight="1"/>
    <row r="565" ht="22.5" customHeight="1"/>
    <row r="566" ht="17.25" customHeight="1"/>
    <row r="567" ht="22.5" customHeight="1"/>
    <row r="568" ht="27" customHeight="1"/>
    <row r="569" ht="25.5" customHeight="1"/>
    <row r="570" ht="44.25" customHeight="1"/>
    <row r="571" ht="24.75" customHeight="1"/>
    <row r="572" ht="20.25" customHeight="1"/>
    <row r="573" ht="27.75" customHeight="1"/>
    <row r="574" ht="20.25" customHeight="1"/>
    <row r="575" ht="27.75" customHeight="1"/>
    <row r="576" ht="21" customHeight="1"/>
    <row r="577" ht="15.75" customHeight="1"/>
    <row r="578" ht="15.75" customHeight="1"/>
    <row r="579" ht="26.25" customHeight="1"/>
    <row r="580" ht="18.75" customHeight="1"/>
    <row r="581" ht="23.25" customHeight="1"/>
    <row r="582" ht="27" customHeight="1"/>
    <row r="583" ht="25.5" customHeight="1"/>
    <row r="584" ht="21" customHeight="1"/>
    <row r="585" ht="20.25" customHeight="1"/>
    <row r="586" ht="18.75" customHeight="1"/>
    <row r="587" ht="23.25" customHeight="1"/>
    <row r="588" ht="15.75" customHeight="1"/>
    <row r="589" ht="24" customHeight="1"/>
    <row r="590" ht="23.25" customHeight="1"/>
    <row r="591" ht="25.5" customHeight="1"/>
    <row r="592" ht="22.5" customHeight="1"/>
    <row r="593" ht="15.75" customHeight="1"/>
    <row r="594" ht="15.75" customHeight="1"/>
    <row r="595" ht="15.75" customHeight="1"/>
    <row r="596" ht="15.75" customHeight="1"/>
    <row r="597" ht="21.75" customHeight="1"/>
    <row r="598" ht="18.75" customHeight="1"/>
    <row r="599" ht="22.5" customHeight="1"/>
    <row r="600" ht="32.25" customHeight="1"/>
    <row r="601" ht="18.75" customHeight="1"/>
    <row r="602" ht="16.5" customHeight="1"/>
    <row r="603" ht="16.5" customHeight="1"/>
    <row r="604" ht="21.75" customHeight="1"/>
    <row r="605" ht="31.5" customHeight="1"/>
    <row r="606" ht="22.5" customHeight="1"/>
    <row r="607" ht="23.25" customHeight="1"/>
  </sheetData>
  <sheetProtection/>
  <mergeCells count="83">
    <mergeCell ref="F107:F108"/>
    <mergeCell ref="G107:G108"/>
    <mergeCell ref="A116:E116"/>
    <mergeCell ref="A117:A119"/>
    <mergeCell ref="B117:E117"/>
    <mergeCell ref="B118:B119"/>
    <mergeCell ref="C118:C119"/>
    <mergeCell ref="D118:D119"/>
    <mergeCell ref="F120:F121"/>
    <mergeCell ref="G120:G121"/>
    <mergeCell ref="E118:E119"/>
    <mergeCell ref="A103:E103"/>
    <mergeCell ref="A104:A106"/>
    <mergeCell ref="B104:E104"/>
    <mergeCell ref="B105:B106"/>
    <mergeCell ref="C105:C106"/>
    <mergeCell ref="D105:D106"/>
    <mergeCell ref="E105:E106"/>
    <mergeCell ref="B77:B78"/>
    <mergeCell ref="A65:A67"/>
    <mergeCell ref="D91:D92"/>
    <mergeCell ref="E91:E92"/>
    <mergeCell ref="A89:E89"/>
    <mergeCell ref="A90:A92"/>
    <mergeCell ref="B90:E90"/>
    <mergeCell ref="B91:B92"/>
    <mergeCell ref="C91:C92"/>
    <mergeCell ref="B54:E54"/>
    <mergeCell ref="B55:B56"/>
    <mergeCell ref="A75:E75"/>
    <mergeCell ref="A76:A78"/>
    <mergeCell ref="B76:E76"/>
    <mergeCell ref="D66:D67"/>
    <mergeCell ref="C77:C78"/>
    <mergeCell ref="D77:D78"/>
    <mergeCell ref="E77:E78"/>
    <mergeCell ref="E66:E67"/>
    <mergeCell ref="A41:A43"/>
    <mergeCell ref="B41:E41"/>
    <mergeCell ref="B42:B43"/>
    <mergeCell ref="C42:C43"/>
    <mergeCell ref="D42:D43"/>
    <mergeCell ref="E42:E43"/>
    <mergeCell ref="D6:D7"/>
    <mergeCell ref="B65:E65"/>
    <mergeCell ref="B66:B67"/>
    <mergeCell ref="C66:C67"/>
    <mergeCell ref="A53:E53"/>
    <mergeCell ref="A64:E64"/>
    <mergeCell ref="C55:C56"/>
    <mergeCell ref="D55:D56"/>
    <mergeCell ref="E55:E56"/>
    <mergeCell ref="A54:A56"/>
    <mergeCell ref="G5:G7"/>
    <mergeCell ref="A40:E40"/>
    <mergeCell ref="A30:E30"/>
    <mergeCell ref="B6:B7"/>
    <mergeCell ref="A20:A22"/>
    <mergeCell ref="A5:A7"/>
    <mergeCell ref="B5:E5"/>
    <mergeCell ref="C6:C7"/>
    <mergeCell ref="B31:E31"/>
    <mergeCell ref="C21:C22"/>
    <mergeCell ref="D32:D33"/>
    <mergeCell ref="A1:G1"/>
    <mergeCell ref="A2:E2"/>
    <mergeCell ref="A3:G3"/>
    <mergeCell ref="A4:G4"/>
    <mergeCell ref="E32:E33"/>
    <mergeCell ref="F5:F7"/>
    <mergeCell ref="B21:B22"/>
    <mergeCell ref="E21:E22"/>
    <mergeCell ref="A19:G19"/>
    <mergeCell ref="E6:E7"/>
    <mergeCell ref="G20:G22"/>
    <mergeCell ref="A31:A33"/>
    <mergeCell ref="B20:E20"/>
    <mergeCell ref="F20:F22"/>
    <mergeCell ref="D21:D22"/>
    <mergeCell ref="F31:F33"/>
    <mergeCell ref="G31:G33"/>
    <mergeCell ref="B32:B33"/>
    <mergeCell ref="C32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COMBO</cp:lastModifiedBy>
  <cp:lastPrinted>2021-07-01T09:50:03Z</cp:lastPrinted>
  <dcterms:created xsi:type="dcterms:W3CDTF">1996-10-08T23:32:33Z</dcterms:created>
  <dcterms:modified xsi:type="dcterms:W3CDTF">2021-07-23T02:26:16Z</dcterms:modified>
  <cp:category/>
  <cp:version/>
  <cp:contentType/>
  <cp:contentStatus/>
</cp:coreProperties>
</file>