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еню с 1.09.21\"/>
    </mc:Choice>
  </mc:AlternateContent>
  <bookViews>
    <workbookView xWindow="1275" yWindow="1815" windowWidth="9720" windowHeight="7305" firstSheet="10" activeTab="10"/>
  </bookViews>
  <sheets>
    <sheet name="Накопительная" sheetId="4" r:id="rId1"/>
    <sheet name="пищ ценность" sheetId="5" state="hidden" r:id="rId2"/>
    <sheet name="Лист1" sheetId="6" state="hidden" r:id="rId3"/>
    <sheet name="Лист2" sheetId="7" state="hidden" r:id="rId4"/>
    <sheet name="школа" sheetId="8" state="hidden" r:id="rId5"/>
    <sheet name="ОВЗ" sheetId="11" state="hidden" r:id="rId6"/>
    <sheet name="Лист5" sheetId="12" state="hidden" r:id="rId7"/>
    <sheet name="стена" sheetId="13" state="hidden" r:id="rId8"/>
    <sheet name="1-4" sheetId="14" state="hidden" r:id="rId9"/>
    <sheet name="5-11" sheetId="15" state="hidden" r:id="rId10"/>
    <sheet name="Лист4" sheetId="37" r:id="rId11"/>
    <sheet name="ср.шк стена 2015" sheetId="17" state="hidden" r:id="rId12"/>
    <sheet name="треб 2015" sheetId="18" state="hidden" r:id="rId13"/>
  </sheets>
  <definedNames>
    <definedName name="_xlnm.Print_Area" localSheetId="10">Лист4!$2:$926</definedName>
    <definedName name="_xlnm.Print_Area" localSheetId="11">'ср.шк стена 2015'!$A$1:$AD$347</definedName>
    <definedName name="_xlnm.Print_Area" localSheetId="7">стена!$A$1:$I$343</definedName>
    <definedName name="_xlnm.Print_Area" localSheetId="4">школа!$A$1:$AF$321</definedName>
  </definedNames>
  <calcPr calcId="162913" calcOnSave="0"/>
</workbook>
</file>

<file path=xl/calcChain.xml><?xml version="1.0" encoding="utf-8"?>
<calcChain xmlns="http://schemas.openxmlformats.org/spreadsheetml/2006/main">
  <c r="Q699" i="37" l="1"/>
  <c r="Q698" i="37" s="1"/>
  <c r="O698" i="37"/>
  <c r="N698" i="37"/>
  <c r="M698" i="37"/>
  <c r="L698" i="37"/>
  <c r="K698" i="37"/>
  <c r="J698" i="37"/>
  <c r="I698" i="37"/>
  <c r="H698" i="37"/>
  <c r="Q697" i="37"/>
  <c r="Q696" i="37"/>
  <c r="Q695" i="37"/>
  <c r="Q694" i="37"/>
  <c r="Q693" i="37"/>
  <c r="Q688" i="37"/>
  <c r="Q680" i="37"/>
  <c r="Q678" i="37"/>
  <c r="Q677" i="37"/>
  <c r="Q676" i="37"/>
  <c r="Q675" i="37"/>
  <c r="Q674" i="37"/>
  <c r="Q673" i="37"/>
  <c r="Q672" i="37"/>
  <c r="Q671" i="37"/>
  <c r="Q670" i="37" s="1"/>
  <c r="Q659" i="37"/>
  <c r="Q658" i="37" s="1"/>
  <c r="O658" i="37"/>
  <c r="N658" i="37"/>
  <c r="M658" i="37"/>
  <c r="L658" i="37"/>
  <c r="K658" i="37"/>
  <c r="J658" i="37"/>
  <c r="I658" i="37"/>
  <c r="H658" i="37"/>
  <c r="Q657" i="37"/>
  <c r="Q656" i="37"/>
  <c r="Q655" i="37"/>
  <c r="Q654" i="37"/>
  <c r="Q653" i="37"/>
  <c r="Q648" i="37"/>
  <c r="Q640" i="37"/>
  <c r="Q638" i="37"/>
  <c r="Q637" i="37"/>
  <c r="Q636" i="37"/>
  <c r="Q635" i="37"/>
  <c r="Q634" i="37"/>
  <c r="Q633" i="37"/>
  <c r="Q632" i="37"/>
  <c r="Q631" i="37"/>
  <c r="Q630" i="37" s="1"/>
  <c r="Q619" i="37"/>
  <c r="Q618" i="37" s="1"/>
  <c r="O618" i="37"/>
  <c r="N618" i="37"/>
  <c r="M618" i="37"/>
  <c r="L618" i="37"/>
  <c r="K618" i="37"/>
  <c r="J618" i="37"/>
  <c r="I618" i="37"/>
  <c r="H618" i="37"/>
  <c r="Q617" i="37"/>
  <c r="Q616" i="37"/>
  <c r="Q615" i="37"/>
  <c r="Q614" i="37"/>
  <c r="Q613" i="37"/>
  <c r="Q608" i="37"/>
  <c r="Q600" i="37"/>
  <c r="Q598" i="37"/>
  <c r="Q597" i="37"/>
  <c r="Q596" i="37"/>
  <c r="Q595" i="37"/>
  <c r="Q594" i="37"/>
  <c r="Q593" i="37"/>
  <c r="Q592" i="37"/>
  <c r="Q591" i="37"/>
  <c r="Q590" i="37" s="1"/>
  <c r="Q582" i="37"/>
  <c r="O582" i="37"/>
  <c r="N582" i="37"/>
  <c r="N575" i="37" s="1"/>
  <c r="M582" i="37"/>
  <c r="M575" i="37" s="1"/>
  <c r="L582" i="37"/>
  <c r="L575" i="37" s="1"/>
  <c r="K582" i="37"/>
  <c r="K575" i="37" s="1"/>
  <c r="J582" i="37"/>
  <c r="J575" i="37" s="1"/>
  <c r="I582" i="37"/>
  <c r="I575" i="37" s="1"/>
  <c r="H582" i="37"/>
  <c r="H575" i="37" s="1"/>
  <c r="Q581" i="37"/>
  <c r="Q579" i="37"/>
  <c r="Q578" i="37"/>
  <c r="Q576" i="37"/>
  <c r="Q575" i="37" s="1"/>
  <c r="O575" i="37"/>
  <c r="Q574" i="37"/>
  <c r="Q572" i="37"/>
  <c r="Q571" i="37"/>
  <c r="Q570" i="37"/>
  <c r="Q569" i="37" s="1"/>
  <c r="Q568" i="37"/>
  <c r="Q567" i="37"/>
  <c r="Q566" i="37"/>
  <c r="Q564" i="37"/>
  <c r="Q563" i="37"/>
  <c r="Q562" i="37"/>
  <c r="Q561" i="37"/>
  <c r="Q560" i="37"/>
  <c r="Q559" i="37"/>
  <c r="Q558" i="37" s="1"/>
  <c r="Q557" i="37"/>
  <c r="Q556" i="37"/>
  <c r="Q555" i="37"/>
  <c r="Q554" i="37"/>
  <c r="Q553" i="37"/>
  <c r="Q547" i="37"/>
  <c r="O547" i="37"/>
  <c r="N547" i="37"/>
  <c r="N540" i="37" s="1"/>
  <c r="M547" i="37"/>
  <c r="M540" i="37" s="1"/>
  <c r="L547" i="37"/>
  <c r="L540" i="37" s="1"/>
  <c r="K547" i="37"/>
  <c r="K540" i="37" s="1"/>
  <c r="J547" i="37"/>
  <c r="J540" i="37" s="1"/>
  <c r="I547" i="37"/>
  <c r="I540" i="37" s="1"/>
  <c r="H547" i="37"/>
  <c r="H540" i="37" s="1"/>
  <c r="Q546" i="37"/>
  <c r="Q544" i="37"/>
  <c r="Q543" i="37"/>
  <c r="Q541" i="37"/>
  <c r="Q540" i="37" s="1"/>
  <c r="O540" i="37"/>
  <c r="Q539" i="37"/>
  <c r="Q537" i="37"/>
  <c r="Q536" i="37"/>
  <c r="Q535" i="37"/>
  <c r="Q534" i="37" s="1"/>
  <c r="Q533" i="37"/>
  <c r="Q532" i="37"/>
  <c r="Q531" i="37"/>
  <c r="Q529" i="37"/>
  <c r="Q528" i="37"/>
  <c r="Q527" i="37"/>
  <c r="Q526" i="37"/>
  <c r="Q525" i="37"/>
  <c r="Q524" i="37"/>
  <c r="Q523" i="37" s="1"/>
  <c r="Q522" i="37"/>
  <c r="Q521" i="37"/>
  <c r="Q520" i="37"/>
  <c r="Q519" i="37"/>
  <c r="Q518" i="37"/>
  <c r="Q506" i="37"/>
  <c r="Q505" i="37" s="1"/>
  <c r="Q512" i="37"/>
  <c r="O512" i="37"/>
  <c r="O505" i="37" s="1"/>
  <c r="N512" i="37"/>
  <c r="N505" i="37" s="1"/>
  <c r="M512" i="37"/>
  <c r="M505" i="37" s="1"/>
  <c r="L512" i="37"/>
  <c r="L505" i="37" s="1"/>
  <c r="K512" i="37"/>
  <c r="K505" i="37" s="1"/>
  <c r="J512" i="37"/>
  <c r="J505" i="37"/>
  <c r="I512" i="37"/>
  <c r="I505" i="37" s="1"/>
  <c r="H512" i="37"/>
  <c r="H505" i="37" s="1"/>
  <c r="Q504" i="37"/>
  <c r="Q502" i="37"/>
  <c r="Q501" i="37"/>
  <c r="Q500" i="37"/>
  <c r="Q499" i="37" s="1"/>
  <c r="Q498" i="37"/>
  <c r="Q497" i="37"/>
  <c r="Q496" i="37"/>
  <c r="Q494" i="37"/>
  <c r="Q493" i="37"/>
  <c r="Q492" i="37"/>
  <c r="Q491" i="37"/>
  <c r="Q490" i="37"/>
  <c r="Q489" i="37"/>
  <c r="Q488" i="37" s="1"/>
  <c r="Q487" i="37"/>
  <c r="Q486" i="37"/>
  <c r="Q485" i="37"/>
  <c r="Q484" i="37"/>
  <c r="Q483" i="37"/>
  <c r="Q476" i="37"/>
  <c r="Q475" i="37" s="1"/>
  <c r="O475" i="37"/>
  <c r="N475" i="37"/>
  <c r="M475" i="37"/>
  <c r="L475" i="37"/>
  <c r="K475" i="37"/>
  <c r="J475" i="37"/>
  <c r="I475" i="37"/>
  <c r="H475" i="37"/>
  <c r="Q474" i="37"/>
  <c r="Q472" i="37"/>
  <c r="Q471" i="37"/>
  <c r="Q470" i="37"/>
  <c r="Q469" i="37" s="1"/>
  <c r="Q468" i="37"/>
  <c r="Q467" i="37"/>
  <c r="Q466" i="37"/>
  <c r="Q464" i="37"/>
  <c r="Q463" i="37"/>
  <c r="Q462" i="37"/>
  <c r="Q461" i="37"/>
  <c r="Q460" i="37"/>
  <c r="Q459" i="37"/>
  <c r="Q458" i="37" s="1"/>
  <c r="Q457" i="37"/>
  <c r="Q456" i="37"/>
  <c r="Q455" i="37"/>
  <c r="Q454" i="37"/>
  <c r="Q453" i="37"/>
  <c r="O442" i="37"/>
  <c r="N442" i="37"/>
  <c r="M442" i="37"/>
  <c r="L442" i="37"/>
  <c r="K442" i="37"/>
  <c r="J442" i="37"/>
  <c r="I442" i="37"/>
  <c r="H442" i="37"/>
  <c r="Q433" i="37"/>
  <c r="Q434" i="37"/>
  <c r="O432" i="37"/>
  <c r="O435" i="37" s="1"/>
  <c r="N432" i="37"/>
  <c r="N435" i="37" s="1"/>
  <c r="M432" i="37"/>
  <c r="M435" i="37" s="1"/>
  <c r="L432" i="37"/>
  <c r="L435" i="37" s="1"/>
  <c r="K432" i="37"/>
  <c r="K435" i="37" s="1"/>
  <c r="J432" i="37"/>
  <c r="J435" i="37" s="1"/>
  <c r="I432" i="37"/>
  <c r="I435" i="37" s="1"/>
  <c r="H432" i="37"/>
  <c r="H435" i="37" s="1"/>
  <c r="Q431" i="37"/>
  <c r="Q429" i="37"/>
  <c r="Q428" i="37"/>
  <c r="Q427" i="37"/>
  <c r="Q426" i="37"/>
  <c r="Q425" i="37"/>
  <c r="Q424" i="37"/>
  <c r="Q423" i="37"/>
  <c r="Q422" i="37"/>
  <c r="Q421" i="37" s="1"/>
  <c r="Q420" i="37"/>
  <c r="Q419" i="37"/>
  <c r="Q418" i="37"/>
  <c r="O413" i="37"/>
  <c r="N413" i="37"/>
  <c r="M413" i="37"/>
  <c r="L413" i="37"/>
  <c r="K413" i="37"/>
  <c r="J413" i="37"/>
  <c r="I413" i="37"/>
  <c r="H413" i="37"/>
  <c r="Q404" i="37"/>
  <c r="Q403" i="37" s="1"/>
  <c r="Q405" i="37"/>
  <c r="O403" i="37"/>
  <c r="O406" i="37" s="1"/>
  <c r="N403" i="37"/>
  <c r="N406" i="37" s="1"/>
  <c r="M403" i="37"/>
  <c r="M406" i="37" s="1"/>
  <c r="L403" i="37"/>
  <c r="L406" i="37" s="1"/>
  <c r="K403" i="37"/>
  <c r="K406" i="37" s="1"/>
  <c r="J403" i="37"/>
  <c r="J406" i="37" s="1"/>
  <c r="I403" i="37"/>
  <c r="I406" i="37" s="1"/>
  <c r="H403" i="37"/>
  <c r="H406" i="37" s="1"/>
  <c r="Q402" i="37"/>
  <c r="Q400" i="37"/>
  <c r="Q399" i="37"/>
  <c r="Q398" i="37"/>
  <c r="Q397" i="37"/>
  <c r="Q396" i="37"/>
  <c r="Q395" i="37"/>
  <c r="Q394" i="37"/>
  <c r="Q393" i="37"/>
  <c r="Q392" i="37" s="1"/>
  <c r="Q391" i="37"/>
  <c r="Q390" i="37"/>
  <c r="Q389" i="37"/>
  <c r="O384" i="37"/>
  <c r="N384" i="37"/>
  <c r="M384" i="37"/>
  <c r="L384" i="37"/>
  <c r="K384" i="37"/>
  <c r="J384" i="37"/>
  <c r="I384" i="37"/>
  <c r="H384" i="37"/>
  <c r="Q375" i="37"/>
  <c r="Q376" i="37"/>
  <c r="O374" i="37"/>
  <c r="O377" i="37" s="1"/>
  <c r="N374" i="37"/>
  <c r="N377" i="37" s="1"/>
  <c r="M374" i="37"/>
  <c r="M377" i="37" s="1"/>
  <c r="L374" i="37"/>
  <c r="L377" i="37" s="1"/>
  <c r="K374" i="37"/>
  <c r="K377" i="37" s="1"/>
  <c r="J374" i="37"/>
  <c r="J377" i="37" s="1"/>
  <c r="I374" i="37"/>
  <c r="I377" i="37" s="1"/>
  <c r="H374" i="37"/>
  <c r="H377" i="37" s="1"/>
  <c r="Q373" i="37"/>
  <c r="Q371" i="37"/>
  <c r="Q370" i="37"/>
  <c r="Q369" i="37"/>
  <c r="Q368" i="37"/>
  <c r="Q367" i="37"/>
  <c r="Q366" i="37"/>
  <c r="Q365" i="37"/>
  <c r="Q364" i="37"/>
  <c r="Q362" i="37"/>
  <c r="Q361" i="37"/>
  <c r="Q360" i="37"/>
  <c r="Q272" i="37"/>
  <c r="AF546" i="37"/>
  <c r="AE546" i="37"/>
  <c r="AD546" i="37"/>
  <c r="AC546" i="37"/>
  <c r="AB546" i="37"/>
  <c r="AA546" i="37"/>
  <c r="Z546" i="37"/>
  <c r="Z550" i="37" s="1"/>
  <c r="Y546" i="37"/>
  <c r="Q511" i="37"/>
  <c r="Q509" i="37"/>
  <c r="Q508" i="37"/>
  <c r="AF506" i="37"/>
  <c r="AE506" i="37"/>
  <c r="AD506" i="37"/>
  <c r="AC506" i="37"/>
  <c r="AC550" i="37" s="1"/>
  <c r="AB506" i="37"/>
  <c r="AA506" i="37"/>
  <c r="Z506" i="37"/>
  <c r="Y506" i="37"/>
  <c r="AF498" i="37"/>
  <c r="AE498" i="37"/>
  <c r="AD498" i="37"/>
  <c r="AC498" i="37"/>
  <c r="AB498" i="37"/>
  <c r="AA498" i="37"/>
  <c r="Z498" i="37"/>
  <c r="Y498" i="37"/>
  <c r="Q447" i="37"/>
  <c r="O447" i="37"/>
  <c r="N447" i="37"/>
  <c r="M447" i="37"/>
  <c r="L447" i="37"/>
  <c r="K447" i="37"/>
  <c r="J447" i="37"/>
  <c r="I447" i="37"/>
  <c r="H447" i="37"/>
  <c r="Q446" i="37"/>
  <c r="Q445" i="37"/>
  <c r="Q444" i="37"/>
  <c r="AF442" i="37"/>
  <c r="AF501" i="37" s="1"/>
  <c r="AE442" i="37"/>
  <c r="AE501" i="37" s="1"/>
  <c r="AD442" i="37"/>
  <c r="AC442" i="37"/>
  <c r="AB442" i="37"/>
  <c r="AA442" i="37"/>
  <c r="AA501" i="37" s="1"/>
  <c r="Z442" i="37"/>
  <c r="Z501" i="37" s="1"/>
  <c r="Y442" i="37"/>
  <c r="Y501" i="37" s="1"/>
  <c r="AF430" i="37"/>
  <c r="AE430" i="37"/>
  <c r="AD430" i="37"/>
  <c r="AC430" i="37"/>
  <c r="AB430" i="37"/>
  <c r="AA430" i="37"/>
  <c r="Z430" i="37"/>
  <c r="Y430" i="37"/>
  <c r="AF407" i="37"/>
  <c r="AF434" i="37" s="1"/>
  <c r="AE407" i="37"/>
  <c r="AD407" i="37"/>
  <c r="AC407" i="37"/>
  <c r="AC434" i="37" s="1"/>
  <c r="AB407" i="37"/>
  <c r="AA407" i="37"/>
  <c r="AA434" i="37" s="1"/>
  <c r="Z407" i="37"/>
  <c r="Y407" i="37"/>
  <c r="Y434" i="37" s="1"/>
  <c r="AF399" i="37"/>
  <c r="AE399" i="37"/>
  <c r="AD399" i="37"/>
  <c r="AC399" i="37"/>
  <c r="AC402" i="37" s="1"/>
  <c r="AB399" i="37"/>
  <c r="AA399" i="37"/>
  <c r="Z399" i="37"/>
  <c r="Y399" i="37"/>
  <c r="AF367" i="37"/>
  <c r="AE367" i="37"/>
  <c r="AE402" i="37" s="1"/>
  <c r="AD367" i="37"/>
  <c r="AD402" i="37" s="1"/>
  <c r="AC367" i="37"/>
  <c r="AB367" i="37"/>
  <c r="AA367" i="37"/>
  <c r="Z367" i="37"/>
  <c r="Z402" i="37" s="1"/>
  <c r="Y367" i="37"/>
  <c r="Y402" i="37" s="1"/>
  <c r="AF356" i="37"/>
  <c r="AE356" i="37"/>
  <c r="AD356" i="37"/>
  <c r="AC356" i="37"/>
  <c r="AB356" i="37"/>
  <c r="AA356" i="37"/>
  <c r="Z356" i="37"/>
  <c r="Y356" i="37"/>
  <c r="Q354" i="37"/>
  <c r="Q353" i="37"/>
  <c r="Q352" i="37"/>
  <c r="Q351" i="37" s="1"/>
  <c r="Q350" i="37"/>
  <c r="O349" i="37"/>
  <c r="N349" i="37"/>
  <c r="M349" i="37"/>
  <c r="L349" i="37"/>
  <c r="K349" i="37"/>
  <c r="J349" i="37"/>
  <c r="I349" i="37"/>
  <c r="H349" i="37"/>
  <c r="Q341" i="37"/>
  <c r="Q340" i="37"/>
  <c r="O339" i="37"/>
  <c r="N339" i="37"/>
  <c r="M339" i="37"/>
  <c r="L339" i="37"/>
  <c r="K339" i="37"/>
  <c r="J339" i="37"/>
  <c r="I339" i="37"/>
  <c r="H339" i="37"/>
  <c r="Q338" i="37"/>
  <c r="Q336" i="37"/>
  <c r="Q335" i="37"/>
  <c r="Q334" i="37"/>
  <c r="AF333" i="37"/>
  <c r="AE333" i="37"/>
  <c r="AE362" i="37" s="1"/>
  <c r="AD333" i="37"/>
  <c r="AC333" i="37"/>
  <c r="AB333" i="37"/>
  <c r="AA333" i="37"/>
  <c r="AA362" i="37" s="1"/>
  <c r="Z333" i="37"/>
  <c r="Y333" i="37"/>
  <c r="Q333" i="37"/>
  <c r="Q332" i="37"/>
  <c r="Q331" i="37"/>
  <c r="Q330" i="37"/>
  <c r="Q329" i="37"/>
  <c r="Q328" i="37" s="1"/>
  <c r="Q327" i="37"/>
  <c r="Q326" i="37"/>
  <c r="AF325" i="37"/>
  <c r="AE325" i="37"/>
  <c r="AD325" i="37"/>
  <c r="AD328" i="37" s="1"/>
  <c r="AC325" i="37"/>
  <c r="AB325" i="37"/>
  <c r="AA325" i="37"/>
  <c r="Z325" i="37"/>
  <c r="Y325" i="37"/>
  <c r="Q325" i="37"/>
  <c r="Q319" i="37"/>
  <c r="Q318" i="37"/>
  <c r="Q316" i="37"/>
  <c r="Q315" i="37"/>
  <c r="Q314" i="37"/>
  <c r="Q313" i="37" s="1"/>
  <c r="Q311" i="37"/>
  <c r="Q310" i="37"/>
  <c r="Q309" i="37"/>
  <c r="Q308" i="37"/>
  <c r="Q307" i="37"/>
  <c r="Q306" i="37"/>
  <c r="Q304" i="37"/>
  <c r="Q303" i="37"/>
  <c r="Q302" i="37"/>
  <c r="Q301" i="37" s="1"/>
  <c r="Q300" i="37"/>
  <c r="Q299" i="37"/>
  <c r="O298" i="37"/>
  <c r="N298" i="37"/>
  <c r="M298" i="37"/>
  <c r="L298" i="37"/>
  <c r="K298" i="37"/>
  <c r="K342" i="37" s="1"/>
  <c r="J298" i="37"/>
  <c r="I298" i="37"/>
  <c r="H298" i="37"/>
  <c r="E295" i="37"/>
  <c r="Q291" i="37"/>
  <c r="Q285" i="37"/>
  <c r="O284" i="37"/>
  <c r="N284" i="37"/>
  <c r="N293" i="37" s="1"/>
  <c r="M284" i="37"/>
  <c r="M293" i="37" s="1"/>
  <c r="L284" i="37"/>
  <c r="K284" i="37"/>
  <c r="J284" i="37"/>
  <c r="I284" i="37"/>
  <c r="H284" i="37"/>
  <c r="Q283" i="37"/>
  <c r="Q281" i="37"/>
  <c r="Q280" i="37"/>
  <c r="AF279" i="37"/>
  <c r="AE279" i="37"/>
  <c r="AE328" i="37"/>
  <c r="AD279" i="37"/>
  <c r="AC279" i="37"/>
  <c r="AB279" i="37"/>
  <c r="AA279" i="37"/>
  <c r="AA328" i="37" s="1"/>
  <c r="Z279" i="37"/>
  <c r="Y279" i="37"/>
  <c r="Q279" i="37"/>
  <c r="Q278" i="37" s="1"/>
  <c r="Q277" i="37"/>
  <c r="Q276" i="37"/>
  <c r="Q275" i="37"/>
  <c r="Q273" i="37"/>
  <c r="Q271" i="37"/>
  <c r="AF270" i="37"/>
  <c r="AE270" i="37"/>
  <c r="AD270" i="37"/>
  <c r="AC270" i="37"/>
  <c r="AB270" i="37"/>
  <c r="AA270" i="37"/>
  <c r="Z270" i="37"/>
  <c r="Y270" i="37"/>
  <c r="Q270" i="37"/>
  <c r="Q269" i="37"/>
  <c r="Q268" i="37"/>
  <c r="Q267" i="37" s="1"/>
  <c r="Q266" i="37"/>
  <c r="Q265" i="37"/>
  <c r="Q264" i="37"/>
  <c r="Q263" i="37"/>
  <c r="Q262" i="37"/>
  <c r="Q255" i="37"/>
  <c r="Q254" i="37"/>
  <c r="Q253" i="37" s="1"/>
  <c r="Q252" i="37"/>
  <c r="Q249" i="37"/>
  <c r="Q246" i="37" s="1"/>
  <c r="O245" i="37"/>
  <c r="O293" i="37" s="1"/>
  <c r="N245" i="37"/>
  <c r="M245" i="37"/>
  <c r="L245" i="37"/>
  <c r="K245" i="37"/>
  <c r="K293" i="37" s="1"/>
  <c r="J245" i="37"/>
  <c r="I245" i="37"/>
  <c r="H245" i="37"/>
  <c r="Q239" i="37"/>
  <c r="Q232" i="37"/>
  <c r="O231" i="37"/>
  <c r="N231" i="37"/>
  <c r="M231" i="37"/>
  <c r="L231" i="37"/>
  <c r="K231" i="37"/>
  <c r="J231" i="37"/>
  <c r="I231" i="37"/>
  <c r="H231" i="37"/>
  <c r="Q230" i="37"/>
  <c r="Q228" i="37"/>
  <c r="Q227" i="37"/>
  <c r="AF226" i="37"/>
  <c r="AE226" i="37"/>
  <c r="AD226" i="37"/>
  <c r="AC226" i="37"/>
  <c r="AB226" i="37"/>
  <c r="AA226" i="37"/>
  <c r="Z226" i="37"/>
  <c r="Y226" i="37"/>
  <c r="Q226" i="37"/>
  <c r="Q225" i="37"/>
  <c r="Q224" i="37"/>
  <c r="Q217" i="37"/>
  <c r="Q216" i="37"/>
  <c r="Q215" i="37"/>
  <c r="Q214" i="37" s="1"/>
  <c r="Q213" i="37"/>
  <c r="Q211" i="37"/>
  <c r="Q210" i="37" s="1"/>
  <c r="AF204" i="37"/>
  <c r="AE204" i="37"/>
  <c r="AD204" i="37"/>
  <c r="AC204" i="37"/>
  <c r="AB204" i="37"/>
  <c r="AA204" i="37"/>
  <c r="Z204" i="37"/>
  <c r="Y204" i="37"/>
  <c r="Q204" i="37"/>
  <c r="Q203" i="37"/>
  <c r="Q202" i="37"/>
  <c r="Q201" i="37"/>
  <c r="Q200" i="37"/>
  <c r="Q199" i="37"/>
  <c r="Q198" i="37"/>
  <c r="Q197" i="37"/>
  <c r="Q196" i="37"/>
  <c r="Q194" i="37"/>
  <c r="Q193" i="37"/>
  <c r="Q192" i="37"/>
  <c r="Q191" i="37"/>
  <c r="Q179" i="37"/>
  <c r="Q178" i="37"/>
  <c r="Q177" i="37"/>
  <c r="Q175" i="37"/>
  <c r="Q174" i="37" s="1"/>
  <c r="Q173" i="37"/>
  <c r="Q172" i="37"/>
  <c r="Q171" i="37"/>
  <c r="Q170" i="37"/>
  <c r="Q169" i="37"/>
  <c r="Q168" i="37" s="1"/>
  <c r="Q166" i="37"/>
  <c r="Q165" i="37"/>
  <c r="Q164" i="37"/>
  <c r="Q163" i="37"/>
  <c r="Q162" i="37"/>
  <c r="Q156" i="37" s="1"/>
  <c r="O155" i="37"/>
  <c r="N155" i="37"/>
  <c r="N240" i="37" s="1"/>
  <c r="M155" i="37"/>
  <c r="L155" i="37"/>
  <c r="L240" i="37" s="1"/>
  <c r="K155" i="37"/>
  <c r="J155" i="37"/>
  <c r="J240" i="37" s="1"/>
  <c r="I155" i="37"/>
  <c r="H155" i="37"/>
  <c r="H240" i="37" s="1"/>
  <c r="Q137" i="37"/>
  <c r="Q136" i="37"/>
  <c r="Q135" i="37" s="1"/>
  <c r="AF134" i="37"/>
  <c r="AF215" i="37" s="1"/>
  <c r="AE134" i="37"/>
  <c r="AD134" i="37"/>
  <c r="AD215" i="37"/>
  <c r="AC134" i="37"/>
  <c r="AB134" i="37"/>
  <c r="AB215" i="37" s="1"/>
  <c r="AA134" i="37"/>
  <c r="AA215" i="37" s="1"/>
  <c r="Z134" i="37"/>
  <c r="Z215" i="37" s="1"/>
  <c r="Y134" i="37"/>
  <c r="Q134" i="37"/>
  <c r="Q133" i="37"/>
  <c r="Q130" i="37"/>
  <c r="P130" i="37"/>
  <c r="O130" i="37"/>
  <c r="Q125" i="37"/>
  <c r="Q124" i="37"/>
  <c r="Q123" i="37"/>
  <c r="AF122" i="37"/>
  <c r="AE122" i="37"/>
  <c r="AD122" i="37"/>
  <c r="AD128" i="37" s="1"/>
  <c r="AC122" i="37"/>
  <c r="AB122" i="37"/>
  <c r="AA122" i="37"/>
  <c r="Z122" i="37"/>
  <c r="Y122" i="37"/>
  <c r="Q122" i="37"/>
  <c r="Q121" i="37"/>
  <c r="Q120" i="37" s="1"/>
  <c r="Q103" i="37" s="1"/>
  <c r="Q119" i="37"/>
  <c r="Q118" i="37"/>
  <c r="Q117" i="37"/>
  <c r="Q116" i="37"/>
  <c r="Q102" i="37"/>
  <c r="Q100" i="37"/>
  <c r="Q99" i="37"/>
  <c r="Q98" i="37"/>
  <c r="Q97" i="37"/>
  <c r="Q96" i="37" s="1"/>
  <c r="Q95" i="37"/>
  <c r="O94" i="37"/>
  <c r="N94" i="37"/>
  <c r="M94" i="37"/>
  <c r="L94" i="37"/>
  <c r="K94" i="37"/>
  <c r="J94" i="37"/>
  <c r="I94" i="37"/>
  <c r="H94" i="37"/>
  <c r="Q82" i="37"/>
  <c r="Q81" i="37"/>
  <c r="Q80" i="37" s="1"/>
  <c r="AF80" i="37"/>
  <c r="AF128" i="37" s="1"/>
  <c r="AE80" i="37"/>
  <c r="AE128" i="37" s="1"/>
  <c r="AD80" i="37"/>
  <c r="AC80" i="37"/>
  <c r="AC128" i="37"/>
  <c r="AB80" i="37"/>
  <c r="AB128" i="37" s="1"/>
  <c r="AA80" i="37"/>
  <c r="Z80" i="37"/>
  <c r="Y80" i="37"/>
  <c r="Y128" i="37" s="1"/>
  <c r="Q73" i="37"/>
  <c r="O72" i="37"/>
  <c r="N72" i="37"/>
  <c r="M72" i="37"/>
  <c r="M83" i="37" s="1"/>
  <c r="L72" i="37"/>
  <c r="K72" i="37"/>
  <c r="J72" i="37"/>
  <c r="I72" i="37"/>
  <c r="I83" i="37" s="1"/>
  <c r="H72" i="37"/>
  <c r="Q71" i="37"/>
  <c r="Q70" i="37"/>
  <c r="Q69" i="37"/>
  <c r="Q68" i="37"/>
  <c r="Q67" i="37"/>
  <c r="AF64" i="37"/>
  <c r="AE64" i="37"/>
  <c r="AE69" i="37" s="1"/>
  <c r="AD64" i="37"/>
  <c r="AC64" i="37"/>
  <c r="AB64" i="37"/>
  <c r="AA64" i="37"/>
  <c r="Z64" i="37"/>
  <c r="Y64" i="37"/>
  <c r="Q62" i="37"/>
  <c r="Q54" i="37"/>
  <c r="Q52" i="37"/>
  <c r="Q51" i="37"/>
  <c r="Q50" i="37"/>
  <c r="Q49" i="37"/>
  <c r="Q48" i="37"/>
  <c r="Q47" i="37"/>
  <c r="Q46" i="37"/>
  <c r="Q45" i="37"/>
  <c r="Q44" i="37" s="1"/>
  <c r="Q37" i="37"/>
  <c r="Q26" i="37"/>
  <c r="Q25" i="37"/>
  <c r="Q24" i="37"/>
  <c r="Q23" i="37"/>
  <c r="Q22" i="37" s="1"/>
  <c r="Q21" i="37"/>
  <c r="Q18" i="37"/>
  <c r="Q17" i="37"/>
  <c r="Q16" i="37"/>
  <c r="Q15" i="37" s="1"/>
  <c r="Q14" i="37"/>
  <c r="Q13" i="37"/>
  <c r="Q12" i="37" s="1"/>
  <c r="AF11" i="37"/>
  <c r="AE11" i="37"/>
  <c r="AD11" i="37"/>
  <c r="AC11" i="37"/>
  <c r="AC69" i="37" s="1"/>
  <c r="AB11" i="37"/>
  <c r="AA11" i="37"/>
  <c r="Z11" i="37"/>
  <c r="Y11" i="37"/>
  <c r="Y69" i="37" s="1"/>
  <c r="O11" i="37"/>
  <c r="N11" i="37"/>
  <c r="M11" i="37"/>
  <c r="L11" i="37"/>
  <c r="K11" i="37"/>
  <c r="K83" i="37" s="1"/>
  <c r="J11" i="37"/>
  <c r="I11" i="37"/>
  <c r="H11" i="37"/>
  <c r="I240" i="37"/>
  <c r="AD274" i="37"/>
  <c r="AF274" i="37"/>
  <c r="L342" i="37"/>
  <c r="Z362" i="37"/>
  <c r="AD362" i="37"/>
  <c r="AF362" i="37"/>
  <c r="AE434" i="37"/>
  <c r="Z69" i="37"/>
  <c r="I342" i="37"/>
  <c r="O342" i="37"/>
  <c r="Y215" i="37"/>
  <c r="AC215" i="37"/>
  <c r="AE215" i="37"/>
  <c r="AC274" i="37"/>
  <c r="I293" i="37"/>
  <c r="AB501" i="37"/>
  <c r="AD501" i="37"/>
  <c r="AB550" i="37"/>
  <c r="AF550" i="37"/>
  <c r="Y550" i="37"/>
  <c r="F6" i="18"/>
  <c r="F7" i="18"/>
  <c r="F8" i="18"/>
  <c r="M15" i="18"/>
  <c r="M16" i="18" s="1"/>
  <c r="I50" i="18"/>
  <c r="I51" i="18" s="1"/>
  <c r="H28" i="18"/>
  <c r="H29" i="18" s="1"/>
  <c r="H15" i="18"/>
  <c r="J15" i="18"/>
  <c r="J16" i="18"/>
  <c r="G15" i="18"/>
  <c r="I15" i="18"/>
  <c r="I16" i="18" s="1"/>
  <c r="K15" i="18"/>
  <c r="K16" i="18" s="1"/>
  <c r="L15" i="18"/>
  <c r="L16" i="18"/>
  <c r="N15" i="18"/>
  <c r="N16" i="18" s="1"/>
  <c r="O15" i="18"/>
  <c r="O16" i="18"/>
  <c r="P15" i="18"/>
  <c r="P16" i="18" s="1"/>
  <c r="Q15" i="18"/>
  <c r="Q16" i="18"/>
  <c r="R15" i="18"/>
  <c r="R16" i="18" s="1"/>
  <c r="S15" i="18"/>
  <c r="S16" i="18" s="1"/>
  <c r="T15" i="18"/>
  <c r="T16" i="18" s="1"/>
  <c r="U15" i="18"/>
  <c r="U16" i="18" s="1"/>
  <c r="V15" i="18"/>
  <c r="V16" i="18" s="1"/>
  <c r="W15" i="18"/>
  <c r="W16" i="18"/>
  <c r="X15" i="18"/>
  <c r="X16" i="18" s="1"/>
  <c r="Y15" i="18"/>
  <c r="Y16" i="18" s="1"/>
  <c r="Z15" i="18"/>
  <c r="Z16" i="18" s="1"/>
  <c r="Z30" i="18"/>
  <c r="Z32" i="18" s="1"/>
  <c r="AA15" i="18"/>
  <c r="AA16" i="18" s="1"/>
  <c r="F303" i="18"/>
  <c r="F318" i="18"/>
  <c r="F319" i="18"/>
  <c r="F320" i="18"/>
  <c r="F321" i="18"/>
  <c r="F322" i="18"/>
  <c r="F323" i="18"/>
  <c r="F324" i="18"/>
  <c r="F325" i="18"/>
  <c r="F317" i="18"/>
  <c r="N314" i="18"/>
  <c r="N315" i="18" s="1"/>
  <c r="N328" i="18" s="1"/>
  <c r="N330" i="18" s="1"/>
  <c r="I314" i="18"/>
  <c r="I315" i="18" s="1"/>
  <c r="J314" i="18"/>
  <c r="J315" i="18" s="1"/>
  <c r="K314" i="18"/>
  <c r="K315" i="18" s="1"/>
  <c r="L314" i="18"/>
  <c r="L315" i="18" s="1"/>
  <c r="L328" i="18" s="1"/>
  <c r="L330" i="18" s="1"/>
  <c r="M314" i="18"/>
  <c r="M315" i="18" s="1"/>
  <c r="O314" i="18"/>
  <c r="O315" i="18" s="1"/>
  <c r="P314" i="18"/>
  <c r="P315" i="18" s="1"/>
  <c r="Q314" i="18"/>
  <c r="Q315" i="18" s="1"/>
  <c r="Q328" i="18" s="1"/>
  <c r="Q330" i="18" s="1"/>
  <c r="R314" i="18"/>
  <c r="R315" i="18" s="1"/>
  <c r="S314" i="18"/>
  <c r="S315" i="18" s="1"/>
  <c r="T314" i="18"/>
  <c r="T315" i="18"/>
  <c r="U314" i="18"/>
  <c r="U315" i="18"/>
  <c r="V314" i="18"/>
  <c r="V315" i="18"/>
  <c r="W314" i="18"/>
  <c r="W315" i="18"/>
  <c r="X314" i="18"/>
  <c r="X315" i="18"/>
  <c r="Y314" i="18"/>
  <c r="Y315" i="18"/>
  <c r="Z314" i="18"/>
  <c r="Z315" i="18"/>
  <c r="Z328" i="18" s="1"/>
  <c r="Z330" i="18" s="1"/>
  <c r="AA314" i="18"/>
  <c r="AA315" i="18"/>
  <c r="H314" i="18"/>
  <c r="H315" i="18"/>
  <c r="F304" i="18"/>
  <c r="F305" i="18"/>
  <c r="F306" i="18"/>
  <c r="F307" i="18"/>
  <c r="F308" i="18"/>
  <c r="F309" i="18"/>
  <c r="F310" i="18"/>
  <c r="F311" i="18"/>
  <c r="F312" i="18"/>
  <c r="I292" i="18"/>
  <c r="I293" i="18" s="1"/>
  <c r="J292" i="18"/>
  <c r="K292" i="18"/>
  <c r="K293" i="18" s="1"/>
  <c r="K294" i="18" s="1"/>
  <c r="K296" i="18" s="1"/>
  <c r="L292" i="18"/>
  <c r="L293" i="18" s="1"/>
  <c r="M292" i="18"/>
  <c r="M293" i="18"/>
  <c r="N292" i="18"/>
  <c r="N293" i="18" s="1"/>
  <c r="O292" i="18"/>
  <c r="P292" i="18"/>
  <c r="P293" i="18" s="1"/>
  <c r="Q292" i="18"/>
  <c r="Q293" i="18" s="1"/>
  <c r="R292" i="18"/>
  <c r="R293" i="18" s="1"/>
  <c r="S292" i="18"/>
  <c r="S293" i="18" s="1"/>
  <c r="T292" i="18"/>
  <c r="U292" i="18"/>
  <c r="U293" i="18" s="1"/>
  <c r="U294" i="18" s="1"/>
  <c r="U296" i="18" s="1"/>
  <c r="V292" i="18"/>
  <c r="V293" i="18" s="1"/>
  <c r="W292" i="18"/>
  <c r="W293" i="18" s="1"/>
  <c r="X292" i="18"/>
  <c r="X293" i="18"/>
  <c r="Y292" i="18"/>
  <c r="Y293" i="18"/>
  <c r="Z292" i="18"/>
  <c r="Z293" i="18"/>
  <c r="AA292" i="18"/>
  <c r="AA293" i="18"/>
  <c r="H292" i="18"/>
  <c r="H293" i="18"/>
  <c r="F283" i="18"/>
  <c r="F284" i="18"/>
  <c r="F285" i="18"/>
  <c r="F286" i="18"/>
  <c r="F287" i="18"/>
  <c r="F288" i="18"/>
  <c r="F289" i="18"/>
  <c r="F290" i="18"/>
  <c r="F291" i="18"/>
  <c r="F282" i="18"/>
  <c r="H279" i="18"/>
  <c r="F269" i="18"/>
  <c r="F270" i="18"/>
  <c r="F271" i="18"/>
  <c r="F272" i="18"/>
  <c r="F273" i="18"/>
  <c r="F274" i="18"/>
  <c r="F275" i="18"/>
  <c r="F276" i="18"/>
  <c r="F277" i="18"/>
  <c r="F268" i="18"/>
  <c r="I257" i="18"/>
  <c r="I258" i="18" s="1"/>
  <c r="J257" i="18"/>
  <c r="J258" i="18" s="1"/>
  <c r="K257" i="18"/>
  <c r="K258" i="18" s="1"/>
  <c r="L257" i="18"/>
  <c r="M257" i="18"/>
  <c r="M258" i="18" s="1"/>
  <c r="N257" i="18"/>
  <c r="N258" i="18" s="1"/>
  <c r="O257" i="18"/>
  <c r="O258" i="18" s="1"/>
  <c r="P257" i="18"/>
  <c r="P258" i="18" s="1"/>
  <c r="Q257" i="18"/>
  <c r="R257" i="18"/>
  <c r="R258" i="18" s="1"/>
  <c r="S257" i="18"/>
  <c r="S258" i="18" s="1"/>
  <c r="T257" i="18"/>
  <c r="T258" i="18" s="1"/>
  <c r="U257" i="18"/>
  <c r="U258" i="18"/>
  <c r="V257" i="18"/>
  <c r="W257" i="18"/>
  <c r="W258" i="18" s="1"/>
  <c r="X257" i="18"/>
  <c r="X258" i="18" s="1"/>
  <c r="Y257" i="18"/>
  <c r="Y258" i="18" s="1"/>
  <c r="Z257" i="18"/>
  <c r="Z258" i="18" s="1"/>
  <c r="AA257" i="18"/>
  <c r="AA258" i="18" s="1"/>
  <c r="H257" i="18"/>
  <c r="F250" i="18"/>
  <c r="F251" i="18"/>
  <c r="F252" i="18"/>
  <c r="F253" i="18"/>
  <c r="F254" i="18"/>
  <c r="F255" i="18"/>
  <c r="F256" i="18"/>
  <c r="F249" i="18"/>
  <c r="F240" i="18"/>
  <c r="F241" i="18"/>
  <c r="F242" i="18"/>
  <c r="F243" i="18"/>
  <c r="F244" i="18"/>
  <c r="F245" i="18"/>
  <c r="F239" i="18"/>
  <c r="H228" i="18"/>
  <c r="F219" i="18"/>
  <c r="F220" i="18"/>
  <c r="F221" i="18"/>
  <c r="F222" i="18"/>
  <c r="F223" i="18"/>
  <c r="F224" i="18"/>
  <c r="F225" i="18"/>
  <c r="F226" i="18"/>
  <c r="F227" i="18"/>
  <c r="F218" i="18"/>
  <c r="H215" i="18"/>
  <c r="H216" i="18"/>
  <c r="F206" i="18"/>
  <c r="F207" i="18"/>
  <c r="F208" i="18"/>
  <c r="F209" i="18"/>
  <c r="F210" i="18"/>
  <c r="F211" i="18"/>
  <c r="F212" i="18"/>
  <c r="F213" i="18"/>
  <c r="F214" i="18"/>
  <c r="F205" i="18"/>
  <c r="I194" i="18"/>
  <c r="I195" i="18"/>
  <c r="J194" i="18"/>
  <c r="J195" i="18" s="1"/>
  <c r="K194" i="18"/>
  <c r="K195" i="18"/>
  <c r="L194" i="18"/>
  <c r="L195" i="18" s="1"/>
  <c r="M194" i="18"/>
  <c r="M195" i="18"/>
  <c r="N194" i="18"/>
  <c r="N195" i="18" s="1"/>
  <c r="O194" i="18"/>
  <c r="O195" i="18"/>
  <c r="P194" i="18"/>
  <c r="P195" i="18" s="1"/>
  <c r="Q194" i="18"/>
  <c r="Q195" i="18"/>
  <c r="R194" i="18"/>
  <c r="R195" i="18" s="1"/>
  <c r="S194" i="18"/>
  <c r="S195" i="18"/>
  <c r="T194" i="18"/>
  <c r="T195" i="18" s="1"/>
  <c r="U194" i="18"/>
  <c r="U195" i="18" s="1"/>
  <c r="V194" i="18"/>
  <c r="V195" i="18" s="1"/>
  <c r="W194" i="18"/>
  <c r="W195" i="18" s="1"/>
  <c r="X194" i="18"/>
  <c r="X195" i="18" s="1"/>
  <c r="X196" i="18" s="1"/>
  <c r="X198" i="18" s="1"/>
  <c r="Y194" i="18"/>
  <c r="Y195" i="18" s="1"/>
  <c r="Z194" i="18"/>
  <c r="Z195" i="18" s="1"/>
  <c r="AA194" i="18"/>
  <c r="AA195" i="18" s="1"/>
  <c r="H194" i="18"/>
  <c r="G195" i="18" s="1"/>
  <c r="F186" i="18"/>
  <c r="F187" i="18"/>
  <c r="F188" i="18"/>
  <c r="F189" i="18"/>
  <c r="F191" i="18"/>
  <c r="F192" i="18"/>
  <c r="F193" i="18"/>
  <c r="F185" i="18"/>
  <c r="F174" i="18"/>
  <c r="F175" i="18"/>
  <c r="F176" i="18"/>
  <c r="F177" i="18"/>
  <c r="F178" i="18"/>
  <c r="F179" i="18"/>
  <c r="F180" i="18"/>
  <c r="F181" i="18"/>
  <c r="F173" i="18"/>
  <c r="F139" i="18"/>
  <c r="F153" i="18"/>
  <c r="F154" i="18"/>
  <c r="F155" i="18"/>
  <c r="F156" i="18"/>
  <c r="F157" i="18"/>
  <c r="F158" i="18"/>
  <c r="F159" i="18"/>
  <c r="F160" i="18"/>
  <c r="F161" i="18"/>
  <c r="F152" i="18"/>
  <c r="F140" i="18"/>
  <c r="F141" i="18"/>
  <c r="F142" i="18"/>
  <c r="F143" i="18"/>
  <c r="F144" i="18"/>
  <c r="F145" i="18"/>
  <c r="F146" i="18"/>
  <c r="F147" i="18"/>
  <c r="F148" i="18"/>
  <c r="F120" i="18"/>
  <c r="F121" i="18"/>
  <c r="F122" i="18"/>
  <c r="F123" i="18"/>
  <c r="F124" i="18"/>
  <c r="F125" i="18"/>
  <c r="F126" i="18"/>
  <c r="F127" i="18"/>
  <c r="F119" i="18"/>
  <c r="F108" i="18"/>
  <c r="F109" i="18"/>
  <c r="F110" i="18"/>
  <c r="F111" i="18"/>
  <c r="F112" i="18"/>
  <c r="F113" i="18"/>
  <c r="F114" i="18"/>
  <c r="F115" i="18"/>
  <c r="F107" i="18"/>
  <c r="H84" i="18"/>
  <c r="H85" i="18" s="1"/>
  <c r="F53" i="18"/>
  <c r="F54" i="18"/>
  <c r="F55" i="18"/>
  <c r="F56" i="18"/>
  <c r="F57" i="18"/>
  <c r="F58" i="18"/>
  <c r="F59" i="18"/>
  <c r="F60" i="18"/>
  <c r="F61" i="18"/>
  <c r="F62" i="18"/>
  <c r="F63" i="18"/>
  <c r="F40" i="18"/>
  <c r="F41" i="18"/>
  <c r="F42" i="18"/>
  <c r="F43" i="18"/>
  <c r="F44" i="18"/>
  <c r="F45" i="18"/>
  <c r="F46" i="18"/>
  <c r="F47" i="18"/>
  <c r="F48" i="18"/>
  <c r="F49" i="18"/>
  <c r="F39" i="18"/>
  <c r="F18" i="18"/>
  <c r="I28" i="18"/>
  <c r="I29" i="18" s="1"/>
  <c r="J28" i="18"/>
  <c r="J29" i="18" s="1"/>
  <c r="J30" i="18" s="1"/>
  <c r="J32" i="18" s="1"/>
  <c r="K28" i="18"/>
  <c r="K29" i="18" s="1"/>
  <c r="K30" i="18" s="1"/>
  <c r="K32" i="18" s="1"/>
  <c r="L28" i="18"/>
  <c r="L29" i="18" s="1"/>
  <c r="M28" i="18"/>
  <c r="M29" i="18" s="1"/>
  <c r="N28" i="18"/>
  <c r="N29" i="18" s="1"/>
  <c r="O28" i="18"/>
  <c r="O29" i="18" s="1"/>
  <c r="O30" i="18" s="1"/>
  <c r="O32" i="18" s="1"/>
  <c r="P28" i="18"/>
  <c r="P29" i="18" s="1"/>
  <c r="Q28" i="18"/>
  <c r="Q29" i="18" s="1"/>
  <c r="Q30" i="18" s="1"/>
  <c r="Q32" i="18" s="1"/>
  <c r="R28" i="18"/>
  <c r="R29" i="18" s="1"/>
  <c r="S28" i="18"/>
  <c r="S29" i="18" s="1"/>
  <c r="S30" i="18" s="1"/>
  <c r="S32" i="18" s="1"/>
  <c r="T28" i="18"/>
  <c r="T29" i="18" s="1"/>
  <c r="U28" i="18"/>
  <c r="U29" i="18" s="1"/>
  <c r="V28" i="18"/>
  <c r="V29" i="18" s="1"/>
  <c r="W28" i="18"/>
  <c r="W29" i="18" s="1"/>
  <c r="W30" i="18" s="1"/>
  <c r="W32" i="18" s="1"/>
  <c r="X28" i="18"/>
  <c r="X29" i="18" s="1"/>
  <c r="Y28" i="18"/>
  <c r="Y29" i="18" s="1"/>
  <c r="Z28" i="18"/>
  <c r="Z29" i="18" s="1"/>
  <c r="AA28" i="18"/>
  <c r="AA29" i="18" s="1"/>
  <c r="AA30" i="18" s="1"/>
  <c r="AA32" i="18" s="1"/>
  <c r="H50" i="18"/>
  <c r="H51" i="18" s="1"/>
  <c r="F9" i="18"/>
  <c r="F10" i="18"/>
  <c r="F11" i="18"/>
  <c r="F12" i="18"/>
  <c r="F13" i="18"/>
  <c r="F14" i="18"/>
  <c r="F19" i="18"/>
  <c r="F20" i="18"/>
  <c r="F21" i="18"/>
  <c r="F22" i="18"/>
  <c r="F23" i="18"/>
  <c r="F24" i="18"/>
  <c r="F25" i="18"/>
  <c r="F26" i="18"/>
  <c r="F27" i="18"/>
  <c r="I64" i="18"/>
  <c r="I65" i="18" s="1"/>
  <c r="J64" i="18"/>
  <c r="J65" i="18" s="1"/>
  <c r="K64" i="18"/>
  <c r="K65" i="18" s="1"/>
  <c r="L64" i="18"/>
  <c r="L65" i="18" s="1"/>
  <c r="M64" i="18"/>
  <c r="M65" i="18" s="1"/>
  <c r="N64" i="18"/>
  <c r="N65" i="18" s="1"/>
  <c r="O64" i="18"/>
  <c r="O65" i="18" s="1"/>
  <c r="P64" i="18"/>
  <c r="P65" i="18" s="1"/>
  <c r="Q64" i="18"/>
  <c r="Q65" i="18" s="1"/>
  <c r="R64" i="18"/>
  <c r="R65" i="18" s="1"/>
  <c r="S64" i="18"/>
  <c r="S65" i="18" s="1"/>
  <c r="T64" i="18"/>
  <c r="T65" i="18" s="1"/>
  <c r="U64" i="18"/>
  <c r="U65" i="18" s="1"/>
  <c r="V64" i="18"/>
  <c r="V65" i="18" s="1"/>
  <c r="W64" i="18"/>
  <c r="W65" i="18" s="1"/>
  <c r="X64" i="18"/>
  <c r="X65" i="18" s="1"/>
  <c r="Y64" i="18"/>
  <c r="Y65" i="18" s="1"/>
  <c r="Z64" i="18"/>
  <c r="Z65" i="18" s="1"/>
  <c r="AA64" i="18"/>
  <c r="AA65" i="18" s="1"/>
  <c r="H64" i="18"/>
  <c r="H65" i="18" s="1"/>
  <c r="I116" i="18"/>
  <c r="I117" i="18" s="1"/>
  <c r="H116" i="18"/>
  <c r="H117" i="18" s="1"/>
  <c r="K279" i="18"/>
  <c r="K280" i="18" s="1"/>
  <c r="L279" i="18"/>
  <c r="L280" i="18" s="1"/>
  <c r="L294" i="18" s="1"/>
  <c r="L296" i="18" s="1"/>
  <c r="M279" i="18"/>
  <c r="M280" i="18" s="1"/>
  <c r="N279" i="18"/>
  <c r="N280" i="18" s="1"/>
  <c r="O279" i="18"/>
  <c r="O280" i="18" s="1"/>
  <c r="P279" i="18"/>
  <c r="P280" i="18" s="1"/>
  <c r="P294" i="18" s="1"/>
  <c r="P296" i="18" s="1"/>
  <c r="Q279" i="18"/>
  <c r="Q280" i="18" s="1"/>
  <c r="Q294" i="18" s="1"/>
  <c r="Q296" i="18" s="1"/>
  <c r="R279" i="18"/>
  <c r="R280" i="18" s="1"/>
  <c r="R294" i="18"/>
  <c r="R296" i="18" s="1"/>
  <c r="S279" i="18"/>
  <c r="S280" i="18" s="1"/>
  <c r="T279" i="18"/>
  <c r="T280" i="18" s="1"/>
  <c r="U279" i="18"/>
  <c r="U280" i="18" s="1"/>
  <c r="V279" i="18"/>
  <c r="V280" i="18" s="1"/>
  <c r="V294" i="18" s="1"/>
  <c r="V296" i="18" s="1"/>
  <c r="W279" i="18"/>
  <c r="W280" i="18" s="1"/>
  <c r="W294" i="18"/>
  <c r="W296" i="18" s="1"/>
  <c r="X279" i="18"/>
  <c r="X280" i="18" s="1"/>
  <c r="Y279" i="18"/>
  <c r="Y280" i="18" s="1"/>
  <c r="Y294" i="18" s="1"/>
  <c r="Y296" i="18" s="1"/>
  <c r="Z279" i="18"/>
  <c r="Z280" i="18" s="1"/>
  <c r="AA279" i="18"/>
  <c r="AA280" i="18" s="1"/>
  <c r="AA294" i="18" s="1"/>
  <c r="AA296" i="18" s="1"/>
  <c r="H280" i="18"/>
  <c r="I279" i="18"/>
  <c r="I280" i="18" s="1"/>
  <c r="J279" i="18"/>
  <c r="J280" i="18"/>
  <c r="I326" i="18"/>
  <c r="I327" i="18" s="1"/>
  <c r="G314" i="18"/>
  <c r="AA326" i="18"/>
  <c r="AA327" i="18" s="1"/>
  <c r="Z326" i="18"/>
  <c r="Z327" i="18" s="1"/>
  <c r="Y326" i="18"/>
  <c r="Y327" i="18" s="1"/>
  <c r="X326" i="18"/>
  <c r="X327" i="18" s="1"/>
  <c r="W326" i="18"/>
  <c r="W327" i="18" s="1"/>
  <c r="V326" i="18"/>
  <c r="V327" i="18" s="1"/>
  <c r="U326" i="18"/>
  <c r="U327" i="18" s="1"/>
  <c r="T326" i="18"/>
  <c r="T327" i="18" s="1"/>
  <c r="S326" i="18"/>
  <c r="S327" i="18" s="1"/>
  <c r="R326" i="18"/>
  <c r="R327" i="18" s="1"/>
  <c r="Q326" i="18"/>
  <c r="Q327" i="18" s="1"/>
  <c r="P326" i="18"/>
  <c r="P327" i="18" s="1"/>
  <c r="P328" i="18"/>
  <c r="P330" i="18" s="1"/>
  <c r="O326" i="18"/>
  <c r="O327" i="18" s="1"/>
  <c r="N326" i="18"/>
  <c r="N327" i="18" s="1"/>
  <c r="M326" i="18"/>
  <c r="M327" i="18" s="1"/>
  <c r="L326" i="18"/>
  <c r="L327" i="18" s="1"/>
  <c r="K326" i="18"/>
  <c r="K327" i="18" s="1"/>
  <c r="J326" i="18"/>
  <c r="J327" i="18" s="1"/>
  <c r="H326" i="18"/>
  <c r="T293" i="18"/>
  <c r="O293" i="18"/>
  <c r="J293" i="18"/>
  <c r="G279" i="18"/>
  <c r="J246" i="18"/>
  <c r="J247" i="18" s="1"/>
  <c r="H97" i="18"/>
  <c r="H98" i="18"/>
  <c r="H128" i="18"/>
  <c r="H129" i="18" s="1"/>
  <c r="H149" i="18"/>
  <c r="H150" i="18"/>
  <c r="H162" i="18"/>
  <c r="H163" i="18" s="1"/>
  <c r="I246" i="18"/>
  <c r="I247" i="18"/>
  <c r="K246" i="18"/>
  <c r="K247" i="18" s="1"/>
  <c r="K259" i="18" s="1"/>
  <c r="K261" i="18" s="1"/>
  <c r="L246" i="18"/>
  <c r="L247" i="18"/>
  <c r="M246" i="18"/>
  <c r="M247" i="18" s="1"/>
  <c r="M259" i="18" s="1"/>
  <c r="M261" i="18" s="1"/>
  <c r="N246" i="18"/>
  <c r="N247" i="18"/>
  <c r="N259" i="18" s="1"/>
  <c r="N261" i="18" s="1"/>
  <c r="O246" i="18"/>
  <c r="O247" i="18" s="1"/>
  <c r="O259" i="18" s="1"/>
  <c r="O261" i="18" s="1"/>
  <c r="P246" i="18"/>
  <c r="P247" i="18"/>
  <c r="Q246" i="18"/>
  <c r="Q247" i="18" s="1"/>
  <c r="R246" i="18"/>
  <c r="R247" i="18"/>
  <c r="S246" i="18"/>
  <c r="S247" i="18" s="1"/>
  <c r="S259" i="18" s="1"/>
  <c r="S261" i="18" s="1"/>
  <c r="T246" i="18"/>
  <c r="T247" i="18"/>
  <c r="U246" i="18"/>
  <c r="U247" i="18" s="1"/>
  <c r="V246" i="18"/>
  <c r="V247" i="18"/>
  <c r="W246" i="18"/>
  <c r="W247" i="18" s="1"/>
  <c r="X246" i="18"/>
  <c r="X247" i="18"/>
  <c r="X259" i="18" s="1"/>
  <c r="X261" i="18" s="1"/>
  <c r="Y246" i="18"/>
  <c r="Y247" i="18" s="1"/>
  <c r="Y259" i="18" s="1"/>
  <c r="Y261" i="18" s="1"/>
  <c r="Z246" i="18"/>
  <c r="Z247" i="18"/>
  <c r="Z259" i="18" s="1"/>
  <c r="Z261" i="18" s="1"/>
  <c r="AA246" i="18"/>
  <c r="AA247" i="18"/>
  <c r="AA259" i="18" s="1"/>
  <c r="AA261" i="18" s="1"/>
  <c r="H246" i="18"/>
  <c r="H247" i="18" s="1"/>
  <c r="G246" i="18"/>
  <c r="V258" i="18"/>
  <c r="Q258" i="18"/>
  <c r="L258" i="18"/>
  <c r="AA228" i="18"/>
  <c r="AA229" i="18" s="1"/>
  <c r="Z228" i="18"/>
  <c r="Z229" i="18" s="1"/>
  <c r="Y228" i="18"/>
  <c r="Y229" i="18" s="1"/>
  <c r="X228" i="18"/>
  <c r="X229" i="18" s="1"/>
  <c r="W228" i="18"/>
  <c r="W229" i="18" s="1"/>
  <c r="V228" i="18"/>
  <c r="V229" i="18" s="1"/>
  <c r="U228" i="18"/>
  <c r="U229" i="18" s="1"/>
  <c r="T228" i="18"/>
  <c r="T229" i="18" s="1"/>
  <c r="S228" i="18"/>
  <c r="S229" i="18" s="1"/>
  <c r="R228" i="18"/>
  <c r="R229" i="18" s="1"/>
  <c r="Q228" i="18"/>
  <c r="Q229" i="18" s="1"/>
  <c r="P228" i="18"/>
  <c r="P229" i="18" s="1"/>
  <c r="O228" i="18"/>
  <c r="O229" i="18" s="1"/>
  <c r="N228" i="18"/>
  <c r="N229" i="18" s="1"/>
  <c r="M228" i="18"/>
  <c r="M229" i="18" s="1"/>
  <c r="L228" i="18"/>
  <c r="L229" i="18" s="1"/>
  <c r="K228" i="18"/>
  <c r="K229" i="18" s="1"/>
  <c r="J228" i="18"/>
  <c r="J229" i="18" s="1"/>
  <c r="I228" i="18"/>
  <c r="I229" i="18" s="1"/>
  <c r="AA215" i="18"/>
  <c r="AA216" i="18" s="1"/>
  <c r="AA230" i="18" s="1"/>
  <c r="Z215" i="18"/>
  <c r="Z216" i="18" s="1"/>
  <c r="Z230" i="18" s="1"/>
  <c r="Z232" i="18" s="1"/>
  <c r="Y215" i="18"/>
  <c r="Y216" i="18" s="1"/>
  <c r="Y230" i="18" s="1"/>
  <c r="Y232" i="18" s="1"/>
  <c r="X215" i="18"/>
  <c r="X216" i="18" s="1"/>
  <c r="X230" i="18"/>
  <c r="X232" i="18" s="1"/>
  <c r="W215" i="18"/>
  <c r="W216" i="18" s="1"/>
  <c r="W230" i="18" s="1"/>
  <c r="W232" i="18" s="1"/>
  <c r="V215" i="18"/>
  <c r="V216" i="18"/>
  <c r="U215" i="18"/>
  <c r="U216" i="18" s="1"/>
  <c r="T215" i="18"/>
  <c r="T216" i="18"/>
  <c r="S215" i="18"/>
  <c r="S216" i="18" s="1"/>
  <c r="S230" i="18" s="1"/>
  <c r="S232" i="18" s="1"/>
  <c r="R215" i="18"/>
  <c r="R216" i="18"/>
  <c r="R230" i="18" s="1"/>
  <c r="R232" i="18" s="1"/>
  <c r="Q215" i="18"/>
  <c r="Q216" i="18"/>
  <c r="P215" i="18"/>
  <c r="P216" i="18" s="1"/>
  <c r="P230" i="18"/>
  <c r="O215" i="18"/>
  <c r="O216" i="18"/>
  <c r="O230" i="18" s="1"/>
  <c r="O232" i="18" s="1"/>
  <c r="N215" i="18"/>
  <c r="N216" i="18"/>
  <c r="M215" i="18"/>
  <c r="M216" i="18"/>
  <c r="L215" i="18"/>
  <c r="L216" i="18"/>
  <c r="K215" i="18"/>
  <c r="K216" i="18" s="1"/>
  <c r="K230" i="18" s="1"/>
  <c r="K232" i="18" s="1"/>
  <c r="J215" i="18"/>
  <c r="J216" i="18" s="1"/>
  <c r="I215" i="18"/>
  <c r="I216" i="18" s="1"/>
  <c r="G215" i="18"/>
  <c r="AA182" i="18"/>
  <c r="AA183" i="18" s="1"/>
  <c r="Z182" i="18"/>
  <c r="Z183" i="18" s="1"/>
  <c r="Y182" i="18"/>
  <c r="Y183" i="18" s="1"/>
  <c r="Y196" i="18" s="1"/>
  <c r="Y198" i="18" s="1"/>
  <c r="X182" i="18"/>
  <c r="X183" i="18" s="1"/>
  <c r="W182" i="18"/>
  <c r="W183" i="18" s="1"/>
  <c r="W196" i="18" s="1"/>
  <c r="W198" i="18" s="1"/>
  <c r="V182" i="18"/>
  <c r="V183" i="18" s="1"/>
  <c r="V196" i="18"/>
  <c r="V198" i="18" s="1"/>
  <c r="U182" i="18"/>
  <c r="U183" i="18" s="1"/>
  <c r="T182" i="18"/>
  <c r="T183" i="18" s="1"/>
  <c r="S182" i="18"/>
  <c r="S183" i="18" s="1"/>
  <c r="S196" i="18" s="1"/>
  <c r="S198" i="18" s="1"/>
  <c r="R182" i="18"/>
  <c r="R183" i="18" s="1"/>
  <c r="R196" i="18" s="1"/>
  <c r="R198" i="18" s="1"/>
  <c r="Q182" i="18"/>
  <c r="Q183" i="18" s="1"/>
  <c r="Q196" i="18"/>
  <c r="Q198" i="18" s="1"/>
  <c r="P182" i="18"/>
  <c r="P183" i="18" s="1"/>
  <c r="O182" i="18"/>
  <c r="O183" i="18" s="1"/>
  <c r="O196" i="18" s="1"/>
  <c r="O198" i="18" s="1"/>
  <c r="N182" i="18"/>
  <c r="N183" i="18" s="1"/>
  <c r="M182" i="18"/>
  <c r="M183" i="18" s="1"/>
  <c r="M196" i="18" s="1"/>
  <c r="M198" i="18" s="1"/>
  <c r="L182" i="18"/>
  <c r="L183" i="18" s="1"/>
  <c r="K182" i="18"/>
  <c r="K183" i="18" s="1"/>
  <c r="K196" i="18" s="1"/>
  <c r="J182" i="18"/>
  <c r="J183" i="18" s="1"/>
  <c r="I182" i="18"/>
  <c r="I183" i="18" s="1"/>
  <c r="H182" i="18"/>
  <c r="H183" i="18" s="1"/>
  <c r="G182" i="18"/>
  <c r="G149" i="18"/>
  <c r="I149" i="18"/>
  <c r="I150" i="18" s="1"/>
  <c r="J149" i="18"/>
  <c r="J150" i="18" s="1"/>
  <c r="K149" i="18"/>
  <c r="K150" i="18" s="1"/>
  <c r="L149" i="18"/>
  <c r="L150" i="18" s="1"/>
  <c r="M149" i="18"/>
  <c r="M150" i="18" s="1"/>
  <c r="N149" i="18"/>
  <c r="N150" i="18" s="1"/>
  <c r="O149" i="18"/>
  <c r="O150" i="18" s="1"/>
  <c r="O164" i="18" s="1"/>
  <c r="O166" i="18" s="1"/>
  <c r="P149" i="18"/>
  <c r="P150" i="18" s="1"/>
  <c r="Q149" i="18"/>
  <c r="Q150" i="18" s="1"/>
  <c r="Q164" i="18" s="1"/>
  <c r="Q166" i="18" s="1"/>
  <c r="R149" i="18"/>
  <c r="R150" i="18" s="1"/>
  <c r="R164" i="18" s="1"/>
  <c r="R166" i="18" s="1"/>
  <c r="S149" i="18"/>
  <c r="S150" i="18" s="1"/>
  <c r="T149" i="18"/>
  <c r="T150" i="18" s="1"/>
  <c r="U149" i="18"/>
  <c r="U150" i="18" s="1"/>
  <c r="U164" i="18" s="1"/>
  <c r="U166" i="18" s="1"/>
  <c r="V149" i="18"/>
  <c r="V150" i="18" s="1"/>
  <c r="W149" i="18"/>
  <c r="W150" i="18" s="1"/>
  <c r="X149" i="18"/>
  <c r="X150" i="18" s="1"/>
  <c r="Y149" i="18"/>
  <c r="Y150" i="18" s="1"/>
  <c r="Z149" i="18"/>
  <c r="Z150" i="18" s="1"/>
  <c r="AA149" i="18"/>
  <c r="AA150" i="18" s="1"/>
  <c r="AA164" i="18" s="1"/>
  <c r="AA166" i="18" s="1"/>
  <c r="AA162" i="18"/>
  <c r="AA163" i="18" s="1"/>
  <c r="Z162" i="18"/>
  <c r="Z163" i="18" s="1"/>
  <c r="Y162" i="18"/>
  <c r="Y163" i="18" s="1"/>
  <c r="X162" i="18"/>
  <c r="X163" i="18" s="1"/>
  <c r="W162" i="18"/>
  <c r="W163" i="18" s="1"/>
  <c r="V162" i="18"/>
  <c r="V163" i="18" s="1"/>
  <c r="U162" i="18"/>
  <c r="U163" i="18" s="1"/>
  <c r="T162" i="18"/>
  <c r="T163" i="18" s="1"/>
  <c r="S162" i="18"/>
  <c r="S163" i="18" s="1"/>
  <c r="R162" i="18"/>
  <c r="R163" i="18" s="1"/>
  <c r="Q162" i="18"/>
  <c r="Q163" i="18" s="1"/>
  <c r="P162" i="18"/>
  <c r="P163" i="18" s="1"/>
  <c r="P164" i="18" s="1"/>
  <c r="P166" i="18" s="1"/>
  <c r="O162" i="18"/>
  <c r="O163" i="18" s="1"/>
  <c r="N162" i="18"/>
  <c r="N163" i="18" s="1"/>
  <c r="M162" i="18"/>
  <c r="M163" i="18" s="1"/>
  <c r="L162" i="18"/>
  <c r="L163" i="18" s="1"/>
  <c r="L164" i="18" s="1"/>
  <c r="L166" i="18" s="1"/>
  <c r="K162" i="18"/>
  <c r="K163" i="18" s="1"/>
  <c r="J162" i="18"/>
  <c r="J163" i="18" s="1"/>
  <c r="I162" i="18"/>
  <c r="I163" i="18" s="1"/>
  <c r="I128" i="18"/>
  <c r="I129" i="18" s="1"/>
  <c r="J128" i="18"/>
  <c r="J129" i="18" s="1"/>
  <c r="K128" i="18"/>
  <c r="K129" i="18" s="1"/>
  <c r="L128" i="18"/>
  <c r="L129" i="18" s="1"/>
  <c r="M128" i="18"/>
  <c r="M129" i="18" s="1"/>
  <c r="N128" i="18"/>
  <c r="N129" i="18" s="1"/>
  <c r="O128" i="18"/>
  <c r="O129" i="18" s="1"/>
  <c r="P128" i="18"/>
  <c r="P129" i="18" s="1"/>
  <c r="Q128" i="18"/>
  <c r="Q129" i="18" s="1"/>
  <c r="R128" i="18"/>
  <c r="R129" i="18" s="1"/>
  <c r="S128" i="18"/>
  <c r="S129" i="18" s="1"/>
  <c r="T128" i="18"/>
  <c r="T129" i="18" s="1"/>
  <c r="U128" i="18"/>
  <c r="U129" i="18" s="1"/>
  <c r="V128" i="18"/>
  <c r="V129" i="18" s="1"/>
  <c r="W128" i="18"/>
  <c r="W129" i="18" s="1"/>
  <c r="X128" i="18"/>
  <c r="X129" i="18" s="1"/>
  <c r="Y128" i="18"/>
  <c r="Y129" i="18" s="1"/>
  <c r="Z128" i="18"/>
  <c r="Z129" i="18" s="1"/>
  <c r="AA128" i="18"/>
  <c r="AA129" i="18" s="1"/>
  <c r="J116" i="18"/>
  <c r="J117" i="18" s="1"/>
  <c r="K116" i="18"/>
  <c r="K117" i="18" s="1"/>
  <c r="K130" i="18" s="1"/>
  <c r="K132" i="18" s="1"/>
  <c r="L116" i="18"/>
  <c r="L117" i="18" s="1"/>
  <c r="L130" i="18"/>
  <c r="L132" i="18" s="1"/>
  <c r="M116" i="18"/>
  <c r="M117" i="18" s="1"/>
  <c r="M130" i="18"/>
  <c r="M132" i="18" s="1"/>
  <c r="N116" i="18"/>
  <c r="N117" i="18" s="1"/>
  <c r="O116" i="18"/>
  <c r="O117" i="18" s="1"/>
  <c r="O130" i="18" s="1"/>
  <c r="O132" i="18" s="1"/>
  <c r="P116" i="18"/>
  <c r="P117" i="18"/>
  <c r="Q116" i="18"/>
  <c r="Q117" i="18"/>
  <c r="R116" i="18"/>
  <c r="R117" i="18"/>
  <c r="R130" i="18" s="1"/>
  <c r="R132" i="18" s="1"/>
  <c r="S116" i="18"/>
  <c r="S117" i="18"/>
  <c r="S130" i="18" s="1"/>
  <c r="S132" i="18" s="1"/>
  <c r="T116" i="18"/>
  <c r="T117" i="18"/>
  <c r="T130" i="18" s="1"/>
  <c r="T132" i="18" s="1"/>
  <c r="U116" i="18"/>
  <c r="U117" i="18"/>
  <c r="V116" i="18"/>
  <c r="V117" i="18" s="1"/>
  <c r="W116" i="18"/>
  <c r="W117" i="18" s="1"/>
  <c r="W130" i="18" s="1"/>
  <c r="W132" i="18" s="1"/>
  <c r="X116" i="18"/>
  <c r="X117" i="18"/>
  <c r="Y116" i="18"/>
  <c r="Y117" i="18"/>
  <c r="Z116" i="18"/>
  <c r="Z117" i="18"/>
  <c r="AA116" i="18"/>
  <c r="AA117" i="18"/>
  <c r="M84" i="18"/>
  <c r="M85" i="18"/>
  <c r="I84" i="18"/>
  <c r="I85" i="18"/>
  <c r="J84" i="18"/>
  <c r="K84" i="18"/>
  <c r="L84" i="18"/>
  <c r="L85" i="18"/>
  <c r="N84" i="18"/>
  <c r="O84" i="18"/>
  <c r="O85" i="18" s="1"/>
  <c r="P84" i="18"/>
  <c r="P85" i="18" s="1"/>
  <c r="Q84" i="18"/>
  <c r="R84" i="18"/>
  <c r="R85" i="18"/>
  <c r="S84" i="18"/>
  <c r="S85" i="18"/>
  <c r="T84" i="18"/>
  <c r="U84" i="18"/>
  <c r="U85" i="18" s="1"/>
  <c r="V84" i="18"/>
  <c r="V85" i="18" s="1"/>
  <c r="W84" i="18"/>
  <c r="W85" i="18" s="1"/>
  <c r="X84" i="18"/>
  <c r="Y84" i="18"/>
  <c r="Y85" i="18" s="1"/>
  <c r="Z84" i="18"/>
  <c r="AA84" i="18"/>
  <c r="J50" i="18"/>
  <c r="J51" i="18" s="1"/>
  <c r="J66" i="18" s="1"/>
  <c r="J68" i="18" s="1"/>
  <c r="I97" i="18"/>
  <c r="I98" i="18" s="1"/>
  <c r="J97" i="18"/>
  <c r="J98" i="18" s="1"/>
  <c r="J99" i="18" s="1"/>
  <c r="K97" i="18"/>
  <c r="K98" i="18" s="1"/>
  <c r="L97" i="18"/>
  <c r="L98" i="18" s="1"/>
  <c r="M97" i="18"/>
  <c r="M98" i="18" s="1"/>
  <c r="M99" i="18" s="1"/>
  <c r="N97" i="18"/>
  <c r="N98" i="18" s="1"/>
  <c r="N99" i="18" s="1"/>
  <c r="N101" i="18" s="1"/>
  <c r="O97" i="18"/>
  <c r="O98" i="18" s="1"/>
  <c r="P97" i="18"/>
  <c r="P98" i="18" s="1"/>
  <c r="Q97" i="18"/>
  <c r="Q98" i="18" s="1"/>
  <c r="R97" i="18"/>
  <c r="R98" i="18" s="1"/>
  <c r="S97" i="18"/>
  <c r="S98" i="18" s="1"/>
  <c r="S99" i="18" s="1"/>
  <c r="S101" i="18" s="1"/>
  <c r="T97" i="18"/>
  <c r="T98" i="18" s="1"/>
  <c r="T99" i="18" s="1"/>
  <c r="T101" i="18" s="1"/>
  <c r="U97" i="18"/>
  <c r="U98" i="18" s="1"/>
  <c r="V97" i="18"/>
  <c r="V98" i="18" s="1"/>
  <c r="W97" i="18"/>
  <c r="W98" i="18" s="1"/>
  <c r="X97" i="18"/>
  <c r="X98" i="18" s="1"/>
  <c r="Y97" i="18"/>
  <c r="Y98" i="18" s="1"/>
  <c r="Y99" i="18" s="1"/>
  <c r="Y101" i="18" s="1"/>
  <c r="Z97" i="18"/>
  <c r="Z98" i="18"/>
  <c r="Z99" i="18" s="1"/>
  <c r="Z101" i="18" s="1"/>
  <c r="AA97" i="18"/>
  <c r="AA98" i="18" s="1"/>
  <c r="G99" i="18"/>
  <c r="K50" i="18"/>
  <c r="K51" i="18" s="1"/>
  <c r="K66" i="18" s="1"/>
  <c r="K68" i="18" s="1"/>
  <c r="L50" i="18"/>
  <c r="L51" i="18" s="1"/>
  <c r="M50" i="18"/>
  <c r="M51" i="18" s="1"/>
  <c r="N50" i="18"/>
  <c r="N51" i="18" s="1"/>
  <c r="N66" i="18" s="1"/>
  <c r="N68" i="18" s="1"/>
  <c r="O50" i="18"/>
  <c r="O51" i="18" s="1"/>
  <c r="O66" i="18" s="1"/>
  <c r="O68" i="18" s="1"/>
  <c r="P50" i="18"/>
  <c r="P51" i="18" s="1"/>
  <c r="P66" i="18" s="1"/>
  <c r="P68" i="18" s="1"/>
  <c r="Q50" i="18"/>
  <c r="Q51" i="18" s="1"/>
  <c r="R50" i="18"/>
  <c r="R51" i="18" s="1"/>
  <c r="S50" i="18"/>
  <c r="S51" i="18" s="1"/>
  <c r="S66" i="18" s="1"/>
  <c r="T50" i="18"/>
  <c r="T51" i="18" s="1"/>
  <c r="T66" i="18" s="1"/>
  <c r="T68" i="18" s="1"/>
  <c r="U50" i="18"/>
  <c r="U51" i="18" s="1"/>
  <c r="V50" i="18"/>
  <c r="V51" i="18" s="1"/>
  <c r="V66" i="18" s="1"/>
  <c r="V68" i="18" s="1"/>
  <c r="W50" i="18"/>
  <c r="W51" i="18" s="1"/>
  <c r="W66" i="18" s="1"/>
  <c r="W68" i="18" s="1"/>
  <c r="X50" i="18"/>
  <c r="X51" i="18" s="1"/>
  <c r="X66" i="18" s="1"/>
  <c r="X68" i="18" s="1"/>
  <c r="Y50" i="18"/>
  <c r="Y51" i="18" s="1"/>
  <c r="Z50" i="18"/>
  <c r="Z51" i="18" s="1"/>
  <c r="AA50" i="18"/>
  <c r="AA51" i="18" s="1"/>
  <c r="AA66" i="18" s="1"/>
  <c r="AA68" i="18" s="1"/>
  <c r="H72" i="17"/>
  <c r="I72" i="17"/>
  <c r="J72" i="17"/>
  <c r="K72" i="17"/>
  <c r="L72" i="17"/>
  <c r="M72" i="17"/>
  <c r="M83" i="17" s="1"/>
  <c r="N72" i="17"/>
  <c r="O72" i="17"/>
  <c r="H11" i="17"/>
  <c r="I11" i="17"/>
  <c r="J11" i="17"/>
  <c r="K11" i="17"/>
  <c r="K83" i="17"/>
  <c r="L11" i="17"/>
  <c r="L83" i="17"/>
  <c r="M11" i="17"/>
  <c r="N11" i="17"/>
  <c r="O11" i="17"/>
  <c r="Y11" i="17"/>
  <c r="Z11" i="17"/>
  <c r="AA11" i="17"/>
  <c r="AB11" i="17"/>
  <c r="AC11" i="17"/>
  <c r="AD11" i="17"/>
  <c r="AE11" i="17"/>
  <c r="AF11" i="17"/>
  <c r="AF69" i="17"/>
  <c r="G12" i="17"/>
  <c r="X12" i="17"/>
  <c r="Q13" i="17"/>
  <c r="Q12" i="17"/>
  <c r="Q14" i="17"/>
  <c r="G15" i="17"/>
  <c r="X15" i="17"/>
  <c r="Q16" i="17"/>
  <c r="Q15" i="17" s="1"/>
  <c r="Q17" i="17"/>
  <c r="Q18" i="17"/>
  <c r="X19" i="17"/>
  <c r="G20" i="17"/>
  <c r="Q21" i="17"/>
  <c r="D23" i="17"/>
  <c r="D26" i="17" s="1"/>
  <c r="E23" i="17"/>
  <c r="E26" i="17" s="1"/>
  <c r="F23" i="17"/>
  <c r="F26" i="17" s="1"/>
  <c r="G23" i="17"/>
  <c r="Q23" i="17"/>
  <c r="Q22" i="17" s="1"/>
  <c r="U23" i="17"/>
  <c r="U26" i="17" s="1"/>
  <c r="V23" i="17"/>
  <c r="V26" i="17" s="1"/>
  <c r="W23" i="17"/>
  <c r="W26" i="17" s="1"/>
  <c r="Q24" i="17"/>
  <c r="X24" i="17"/>
  <c r="X23" i="17" s="1"/>
  <c r="X26" i="17" s="1"/>
  <c r="Q25" i="17"/>
  <c r="X25" i="17"/>
  <c r="Q26" i="17"/>
  <c r="X28" i="17"/>
  <c r="X29" i="17"/>
  <c r="X31" i="17"/>
  <c r="X35" i="17"/>
  <c r="Q37" i="17"/>
  <c r="U37" i="17"/>
  <c r="V37" i="17"/>
  <c r="W37" i="17"/>
  <c r="Q45" i="17"/>
  <c r="Q44" i="17"/>
  <c r="Q46" i="17"/>
  <c r="Q47" i="17"/>
  <c r="D48" i="17"/>
  <c r="D60" i="17"/>
  <c r="E48" i="17"/>
  <c r="E60" i="17"/>
  <c r="F48" i="17"/>
  <c r="F60" i="17"/>
  <c r="Q48" i="17"/>
  <c r="U48" i="17"/>
  <c r="U60" i="17" s="1"/>
  <c r="V48" i="17"/>
  <c r="W48" i="17"/>
  <c r="Q49" i="17"/>
  <c r="Q50" i="17"/>
  <c r="X50" i="17"/>
  <c r="Q51" i="17"/>
  <c r="Q52" i="17"/>
  <c r="G53" i="17"/>
  <c r="G48" i="17" s="1"/>
  <c r="G60" i="17" s="1"/>
  <c r="X53" i="17"/>
  <c r="Q54" i="17"/>
  <c r="Q55" i="17"/>
  <c r="U56" i="17"/>
  <c r="V56" i="17"/>
  <c r="W56" i="17"/>
  <c r="G57" i="17"/>
  <c r="X57" i="17"/>
  <c r="X58" i="17"/>
  <c r="U61" i="17"/>
  <c r="V61" i="17"/>
  <c r="W61" i="17"/>
  <c r="Q62" i="17"/>
  <c r="X63" i="17"/>
  <c r="X61" i="17" s="1"/>
  <c r="Q64" i="17"/>
  <c r="Q63" i="17"/>
  <c r="Y64" i="17"/>
  <c r="Y69" i="17"/>
  <c r="Z64" i="17"/>
  <c r="Z69" i="17"/>
  <c r="AA64" i="17"/>
  <c r="AA69" i="17"/>
  <c r="AB64" i="17"/>
  <c r="AB69" i="17"/>
  <c r="AC64" i="17"/>
  <c r="AD64" i="17"/>
  <c r="AD69" i="17" s="1"/>
  <c r="AE64" i="17"/>
  <c r="AF64" i="17"/>
  <c r="Q65" i="17"/>
  <c r="Q66" i="17"/>
  <c r="X66" i="17"/>
  <c r="Q67" i="17"/>
  <c r="Q68" i="17"/>
  <c r="Q69" i="17"/>
  <c r="U69" i="17"/>
  <c r="U73" i="17" s="1"/>
  <c r="V69" i="17"/>
  <c r="W69" i="17"/>
  <c r="Q70" i="17"/>
  <c r="X70" i="17"/>
  <c r="Q71" i="17"/>
  <c r="X71" i="17"/>
  <c r="Q73" i="17"/>
  <c r="Y80" i="17"/>
  <c r="Z80" i="17"/>
  <c r="AA80" i="17"/>
  <c r="AB80" i="17"/>
  <c r="AC80" i="17"/>
  <c r="AD80" i="17"/>
  <c r="AD128" i="17" s="1"/>
  <c r="AE80" i="17"/>
  <c r="AF80" i="17"/>
  <c r="Q81" i="17"/>
  <c r="Q80" i="17" s="1"/>
  <c r="Q82" i="17"/>
  <c r="D84" i="17"/>
  <c r="E84" i="17"/>
  <c r="F84" i="17"/>
  <c r="U84" i="17"/>
  <c r="V84" i="17"/>
  <c r="W84" i="17"/>
  <c r="G86" i="17"/>
  <c r="X87" i="17"/>
  <c r="G88" i="17"/>
  <c r="X88" i="17"/>
  <c r="D91" i="17"/>
  <c r="E91" i="17"/>
  <c r="F91" i="17"/>
  <c r="U91" i="17"/>
  <c r="U95" i="17"/>
  <c r="V91" i="17"/>
  <c r="V95" i="17"/>
  <c r="W91" i="17"/>
  <c r="W95" i="17"/>
  <c r="G92" i="17"/>
  <c r="X92" i="17"/>
  <c r="X91" i="17" s="1"/>
  <c r="G93" i="17"/>
  <c r="G91" i="17"/>
  <c r="H94" i="17"/>
  <c r="I94" i="17"/>
  <c r="J94" i="17"/>
  <c r="K94" i="17"/>
  <c r="K138" i="17" s="1"/>
  <c r="L94" i="17"/>
  <c r="L138" i="17" s="1"/>
  <c r="M94" i="17"/>
  <c r="M138" i="17" s="1"/>
  <c r="N94" i="17"/>
  <c r="N138" i="17" s="1"/>
  <c r="O94" i="17"/>
  <c r="O138" i="17" s="1"/>
  <c r="X94" i="17"/>
  <c r="Q95" i="17"/>
  <c r="U96" i="17"/>
  <c r="V96" i="17"/>
  <c r="W96" i="17"/>
  <c r="Q97" i="17"/>
  <c r="Q96" i="17" s="1"/>
  <c r="Q98" i="17"/>
  <c r="Q99" i="17"/>
  <c r="X99" i="17"/>
  <c r="X96" i="17" s="1"/>
  <c r="Q100" i="17"/>
  <c r="Q102" i="17"/>
  <c r="U103" i="17"/>
  <c r="V103" i="17"/>
  <c r="W103" i="17"/>
  <c r="Q104" i="17"/>
  <c r="X104" i="17"/>
  <c r="X106" i="17"/>
  <c r="Q116" i="17"/>
  <c r="Q117" i="17"/>
  <c r="Q118" i="17"/>
  <c r="D119" i="17"/>
  <c r="E119" i="17"/>
  <c r="E129" i="17" s="1"/>
  <c r="F119" i="17"/>
  <c r="Q119" i="17"/>
  <c r="U119" i="17"/>
  <c r="V119" i="17"/>
  <c r="W119" i="17"/>
  <c r="W129" i="17" s="1"/>
  <c r="X120" i="17"/>
  <c r="G121" i="17"/>
  <c r="G119" i="17"/>
  <c r="Q121" i="17"/>
  <c r="Q120" i="17"/>
  <c r="X121" i="17"/>
  <c r="Q122" i="17"/>
  <c r="Y122" i="17"/>
  <c r="Z122" i="17"/>
  <c r="AA122" i="17"/>
  <c r="AA128" i="17" s="1"/>
  <c r="AB122" i="17"/>
  <c r="AC122" i="17"/>
  <c r="AC128" i="17" s="1"/>
  <c r="AD122" i="17"/>
  <c r="AE122" i="17"/>
  <c r="AE128" i="17" s="1"/>
  <c r="AF122" i="17"/>
  <c r="Q123" i="17"/>
  <c r="Q124" i="17"/>
  <c r="Q125" i="17"/>
  <c r="D126" i="17"/>
  <c r="D129" i="17" s="1"/>
  <c r="E126" i="17"/>
  <c r="F126" i="17"/>
  <c r="U126" i="17"/>
  <c r="U129" i="17" s="1"/>
  <c r="V126" i="17"/>
  <c r="W126" i="17"/>
  <c r="X127" i="17"/>
  <c r="G128" i="17"/>
  <c r="G126" i="17" s="1"/>
  <c r="X128" i="17"/>
  <c r="O130" i="17"/>
  <c r="P130" i="17"/>
  <c r="Q130" i="17"/>
  <c r="J138" i="17" s="1"/>
  <c r="U130" i="17"/>
  <c r="V130" i="17"/>
  <c r="W130" i="17"/>
  <c r="X131" i="17"/>
  <c r="X130" i="17" s="1"/>
  <c r="X132" i="17"/>
  <c r="Q133" i="17"/>
  <c r="Q134" i="17"/>
  <c r="Y134" i="17"/>
  <c r="Z134" i="17"/>
  <c r="AA134" i="17"/>
  <c r="AB134" i="17"/>
  <c r="AC134" i="17"/>
  <c r="AC213" i="17" s="1"/>
  <c r="AD134" i="17"/>
  <c r="AE134" i="17"/>
  <c r="AF134" i="17"/>
  <c r="AF213" i="17" s="1"/>
  <c r="Q136" i="17"/>
  <c r="Q135" i="17" s="1"/>
  <c r="Q137" i="17"/>
  <c r="U137" i="17"/>
  <c r="U140" i="17" s="1"/>
  <c r="V137" i="17"/>
  <c r="V140" i="17" s="1"/>
  <c r="W137" i="17"/>
  <c r="W140" i="17" s="1"/>
  <c r="X138" i="17"/>
  <c r="X137" i="17" s="1"/>
  <c r="X140" i="17" s="1"/>
  <c r="X139" i="17"/>
  <c r="D155" i="17"/>
  <c r="E155" i="17"/>
  <c r="F155" i="17"/>
  <c r="H155" i="17"/>
  <c r="I155" i="17"/>
  <c r="I238" i="17" s="1"/>
  <c r="J155" i="17"/>
  <c r="K155" i="17"/>
  <c r="K238" i="17" s="1"/>
  <c r="L155" i="17"/>
  <c r="M155" i="17"/>
  <c r="M238" i="17" s="1"/>
  <c r="N155" i="17"/>
  <c r="O155" i="17"/>
  <c r="O238" i="17" s="1"/>
  <c r="U155" i="17"/>
  <c r="V155" i="17"/>
  <c r="V166" i="17" s="1"/>
  <c r="W155" i="17"/>
  <c r="G156" i="17"/>
  <c r="X156" i="17"/>
  <c r="G158" i="17"/>
  <c r="X158" i="17"/>
  <c r="G159" i="17"/>
  <c r="X159" i="17"/>
  <c r="G160" i="17"/>
  <c r="X160" i="17"/>
  <c r="X155" i="17" s="1"/>
  <c r="Q162" i="17"/>
  <c r="Q156" i="17" s="1"/>
  <c r="D163" i="17"/>
  <c r="E163" i="17"/>
  <c r="F163" i="17"/>
  <c r="Q163" i="17"/>
  <c r="U163" i="17"/>
  <c r="V163" i="17"/>
  <c r="W163" i="17"/>
  <c r="W166" i="17" s="1"/>
  <c r="G164" i="17"/>
  <c r="G163" i="17"/>
  <c r="Q164" i="17"/>
  <c r="X164" i="17"/>
  <c r="Q165" i="17"/>
  <c r="X165" i="17"/>
  <c r="Q166" i="17"/>
  <c r="U167" i="17"/>
  <c r="V167" i="17"/>
  <c r="W167" i="17"/>
  <c r="W178" i="17" s="1"/>
  <c r="X168" i="17"/>
  <c r="Q169" i="17"/>
  <c r="Q168" i="17" s="1"/>
  <c r="Q170" i="17"/>
  <c r="X170" i="17"/>
  <c r="Q171" i="17"/>
  <c r="X171" i="17"/>
  <c r="Q172" i="17"/>
  <c r="X172" i="17"/>
  <c r="Q173" i="17"/>
  <c r="Q175" i="17"/>
  <c r="Q174" i="17" s="1"/>
  <c r="U175" i="17"/>
  <c r="V175" i="17"/>
  <c r="W175" i="17"/>
  <c r="Q176" i="17"/>
  <c r="X176" i="17"/>
  <c r="X175" i="17" s="1"/>
  <c r="Q177" i="17"/>
  <c r="X177" i="17"/>
  <c r="Q178" i="17"/>
  <c r="D189" i="17"/>
  <c r="E189" i="17"/>
  <c r="F189" i="17"/>
  <c r="U189" i="17"/>
  <c r="V189" i="17"/>
  <c r="W189" i="17"/>
  <c r="Q190" i="17"/>
  <c r="G191" i="17"/>
  <c r="Q191" i="17"/>
  <c r="X191" i="17"/>
  <c r="G192" i="17"/>
  <c r="Q192" i="17"/>
  <c r="X192" i="17"/>
  <c r="X189" i="17" s="1"/>
  <c r="Q193" i="17"/>
  <c r="Q195" i="17"/>
  <c r="Q196" i="17"/>
  <c r="D197" i="17"/>
  <c r="E197" i="17"/>
  <c r="F197" i="17"/>
  <c r="F201" i="17" s="1"/>
  <c r="Q197" i="17"/>
  <c r="U197" i="17"/>
  <c r="V197" i="17"/>
  <c r="V201" i="17" s="1"/>
  <c r="W197" i="17"/>
  <c r="W201" i="17" s="1"/>
  <c r="G198" i="17"/>
  <c r="Q198" i="17"/>
  <c r="X198" i="17"/>
  <c r="G199" i="17"/>
  <c r="Q199" i="17"/>
  <c r="X199" i="17"/>
  <c r="G200" i="17"/>
  <c r="G197" i="17" s="1"/>
  <c r="Q200" i="17"/>
  <c r="X200" i="17"/>
  <c r="Q201" i="17"/>
  <c r="Q202" i="17"/>
  <c r="U202" i="17"/>
  <c r="U215" i="17"/>
  <c r="V202" i="17"/>
  <c r="W202" i="17"/>
  <c r="W215" i="17" s="1"/>
  <c r="Q203" i="17"/>
  <c r="Y203" i="17"/>
  <c r="Z203" i="17"/>
  <c r="AA203" i="17"/>
  <c r="AA213" i="17" s="1"/>
  <c r="AB203" i="17"/>
  <c r="AB213" i="17"/>
  <c r="AC203" i="17"/>
  <c r="AD203" i="17"/>
  <c r="AD213" i="17" s="1"/>
  <c r="AE203" i="17"/>
  <c r="AF203" i="17"/>
  <c r="X204" i="17"/>
  <c r="X205" i="17"/>
  <c r="Q210" i="17"/>
  <c r="Q209" i="17" s="1"/>
  <c r="Q211" i="17"/>
  <c r="U211" i="17"/>
  <c r="V211" i="17"/>
  <c r="V215" i="17" s="1"/>
  <c r="W211" i="17"/>
  <c r="X212" i="17"/>
  <c r="Q213" i="17"/>
  <c r="Q212" i="17" s="1"/>
  <c r="X213" i="17"/>
  <c r="Q214" i="17"/>
  <c r="X214" i="17"/>
  <c r="Q215" i="17"/>
  <c r="Q222" i="17"/>
  <c r="Q223" i="17"/>
  <c r="Q224" i="17"/>
  <c r="Y224" i="17"/>
  <c r="Z224" i="17"/>
  <c r="Z269" i="17" s="1"/>
  <c r="AA224" i="17"/>
  <c r="AB224" i="17"/>
  <c r="AC224" i="17"/>
  <c r="AD224" i="17"/>
  <c r="AE224" i="17"/>
  <c r="AE269" i="17"/>
  <c r="AF224" i="17"/>
  <c r="Q225" i="17"/>
  <c r="Q226" i="17"/>
  <c r="U226" i="17"/>
  <c r="V226" i="17"/>
  <c r="W226" i="17"/>
  <c r="X227" i="17"/>
  <c r="G228" i="17"/>
  <c r="Q228" i="17"/>
  <c r="H229" i="17"/>
  <c r="I229" i="17"/>
  <c r="J229" i="17"/>
  <c r="K229" i="17"/>
  <c r="L229" i="17"/>
  <c r="M229" i="17"/>
  <c r="N229" i="17"/>
  <c r="O229" i="17"/>
  <c r="X229" i="17"/>
  <c r="Q230" i="17"/>
  <c r="D235" i="17"/>
  <c r="D238" i="17" s="1"/>
  <c r="E235" i="17"/>
  <c r="E238" i="17" s="1"/>
  <c r="F235" i="17"/>
  <c r="F238" i="17" s="1"/>
  <c r="U235" i="17"/>
  <c r="V235" i="17"/>
  <c r="W235" i="17"/>
  <c r="X236" i="17"/>
  <c r="G237" i="17"/>
  <c r="G235" i="17" s="1"/>
  <c r="G238" i="17" s="1"/>
  <c r="Q237" i="17"/>
  <c r="X237" i="17"/>
  <c r="X235" i="17" s="1"/>
  <c r="U239" i="17"/>
  <c r="V239" i="17"/>
  <c r="W239" i="17"/>
  <c r="X240" i="17"/>
  <c r="X242" i="17"/>
  <c r="X239" i="17"/>
  <c r="H243" i="17"/>
  <c r="H288" i="17"/>
  <c r="I243" i="17"/>
  <c r="J243" i="17"/>
  <c r="J288" i="17" s="1"/>
  <c r="K243" i="17"/>
  <c r="L243" i="17"/>
  <c r="L288" i="17" s="1"/>
  <c r="M243" i="17"/>
  <c r="N243" i="17"/>
  <c r="O243" i="17"/>
  <c r="Q245" i="17"/>
  <c r="Q244" i="17" s="1"/>
  <c r="Q246" i="17"/>
  <c r="Q247" i="17"/>
  <c r="U247" i="17"/>
  <c r="V247" i="17"/>
  <c r="W247" i="17"/>
  <c r="X248" i="17"/>
  <c r="Q249" i="17"/>
  <c r="Q248" i="17"/>
  <c r="X249" i="17"/>
  <c r="Q250" i="17"/>
  <c r="Q257" i="17"/>
  <c r="Q258" i="17"/>
  <c r="Q259" i="17"/>
  <c r="Q260" i="17"/>
  <c r="D261" i="17"/>
  <c r="E261" i="17"/>
  <c r="E270" i="17" s="1"/>
  <c r="F261" i="17"/>
  <c r="Q261" i="17"/>
  <c r="U261" i="17"/>
  <c r="V261" i="17"/>
  <c r="W261" i="17"/>
  <c r="G262" i="17"/>
  <c r="X262" i="17"/>
  <c r="G263" i="17"/>
  <c r="Q263" i="17"/>
  <c r="Q262" i="17"/>
  <c r="X263" i="17"/>
  <c r="X261" i="17"/>
  <c r="Q264" i="17"/>
  <c r="Q265" i="17"/>
  <c r="Y265" i="17"/>
  <c r="Z265" i="17"/>
  <c r="AA265" i="17"/>
  <c r="AB265" i="17"/>
  <c r="AB269" i="17" s="1"/>
  <c r="AC265" i="17"/>
  <c r="AD265" i="17"/>
  <c r="AE265" i="17"/>
  <c r="AF265" i="17"/>
  <c r="AF269" i="17" s="1"/>
  <c r="Q266" i="17"/>
  <c r="D267" i="17"/>
  <c r="D270" i="17" s="1"/>
  <c r="E267" i="17"/>
  <c r="F267" i="17"/>
  <c r="F270" i="17" s="1"/>
  <c r="Q267" i="17"/>
  <c r="U267" i="17"/>
  <c r="V267" i="17"/>
  <c r="W267" i="17"/>
  <c r="W270" i="17" s="1"/>
  <c r="Q268" i="17"/>
  <c r="X268" i="17"/>
  <c r="G269" i="17"/>
  <c r="G267" i="17" s="1"/>
  <c r="Q269" i="17"/>
  <c r="X269" i="17"/>
  <c r="X267" i="17" s="1"/>
  <c r="Q270" i="17"/>
  <c r="Q271" i="17"/>
  <c r="U271" i="17"/>
  <c r="V271" i="17"/>
  <c r="W271" i="17"/>
  <c r="W280" i="17" s="1"/>
  <c r="Q272" i="17"/>
  <c r="X272" i="17"/>
  <c r="X273" i="17"/>
  <c r="Q274" i="17"/>
  <c r="Q273" i="17" s="1"/>
  <c r="Y274" i="17"/>
  <c r="Y322" i="17" s="1"/>
  <c r="Z274" i="17"/>
  <c r="AA274" i="17"/>
  <c r="AB274" i="17"/>
  <c r="AB322" i="17" s="1"/>
  <c r="AC274" i="17"/>
  <c r="AD274" i="17"/>
  <c r="AE274" i="17"/>
  <c r="AF274" i="17"/>
  <c r="Q275" i="17"/>
  <c r="Q276" i="17"/>
  <c r="U277" i="17"/>
  <c r="V277" i="17"/>
  <c r="V280" i="17" s="1"/>
  <c r="W277" i="17"/>
  <c r="Q278" i="17"/>
  <c r="X278" i="17"/>
  <c r="X277" i="17" s="1"/>
  <c r="H279" i="17"/>
  <c r="I279" i="17"/>
  <c r="J279" i="17"/>
  <c r="K279" i="17"/>
  <c r="K288" i="17" s="1"/>
  <c r="L279" i="17"/>
  <c r="M279" i="17"/>
  <c r="M288" i="17" s="1"/>
  <c r="N279" i="17"/>
  <c r="N288" i="17"/>
  <c r="O279" i="17"/>
  <c r="X279" i="17"/>
  <c r="Q280" i="17"/>
  <c r="Q286" i="17"/>
  <c r="Q279" i="17" s="1"/>
  <c r="D290" i="17"/>
  <c r="D301" i="17" s="1"/>
  <c r="E290" i="17"/>
  <c r="F290" i="17"/>
  <c r="U290" i="17"/>
  <c r="V290" i="17"/>
  <c r="W290" i="17"/>
  <c r="G292" i="17"/>
  <c r="X292" i="17"/>
  <c r="H293" i="17"/>
  <c r="I293" i="17"/>
  <c r="J293" i="17"/>
  <c r="K293" i="17"/>
  <c r="L293" i="17"/>
  <c r="M293" i="17"/>
  <c r="M336" i="17" s="1"/>
  <c r="N293" i="17"/>
  <c r="O293" i="17"/>
  <c r="O336" i="17" s="1"/>
  <c r="Q294" i="17"/>
  <c r="G295" i="17"/>
  <c r="Q295" i="17"/>
  <c r="X295" i="17"/>
  <c r="X290" i="17" s="1"/>
  <c r="Q297" i="17"/>
  <c r="Q296" i="17"/>
  <c r="D298" i="17"/>
  <c r="E298" i="17"/>
  <c r="E301" i="17" s="1"/>
  <c r="F298" i="17"/>
  <c r="F301" i="17"/>
  <c r="Q298" i="17"/>
  <c r="U298" i="17"/>
  <c r="V298" i="17"/>
  <c r="W298" i="17"/>
  <c r="W301" i="17" s="1"/>
  <c r="Q299" i="17"/>
  <c r="X299" i="17"/>
  <c r="G300" i="17"/>
  <c r="G298" i="17" s="1"/>
  <c r="Q300" i="17"/>
  <c r="X300" i="17"/>
  <c r="Q301" i="17"/>
  <c r="Q302" i="17"/>
  <c r="U302" i="17"/>
  <c r="V302" i="17"/>
  <c r="V313" i="17"/>
  <c r="W302" i="17"/>
  <c r="Q303" i="17"/>
  <c r="Q304" i="17"/>
  <c r="X304" i="17"/>
  <c r="X302" i="17" s="1"/>
  <c r="Q305" i="17"/>
  <c r="X307" i="17"/>
  <c r="Q308" i="17"/>
  <c r="Q307" i="17" s="1"/>
  <c r="Q309" i="17"/>
  <c r="Q310" i="17"/>
  <c r="U310" i="17"/>
  <c r="V310" i="17"/>
  <c r="W310" i="17"/>
  <c r="W313" i="17" s="1"/>
  <c r="Q311" i="17"/>
  <c r="X311" i="17"/>
  <c r="Q312" i="17"/>
  <c r="X312" i="17"/>
  <c r="Q313" i="17"/>
  <c r="Q319" i="17"/>
  <c r="Y319" i="17"/>
  <c r="Z319" i="17"/>
  <c r="Z322" i="17" s="1"/>
  <c r="AA319" i="17"/>
  <c r="AA322" i="17"/>
  <c r="AB319" i="17"/>
  <c r="AC319" i="17"/>
  <c r="AD319" i="17"/>
  <c r="AE319" i="17"/>
  <c r="AF319" i="17"/>
  <c r="Q320" i="17"/>
  <c r="Q321" i="17"/>
  <c r="D323" i="17"/>
  <c r="E323" i="17"/>
  <c r="F323" i="17"/>
  <c r="Q323" i="17"/>
  <c r="Q322" i="17"/>
  <c r="Q324" i="17"/>
  <c r="G325" i="17"/>
  <c r="Q325" i="17"/>
  <c r="X325" i="17"/>
  <c r="Q326" i="17"/>
  <c r="G327" i="17"/>
  <c r="G323" i="17" s="1"/>
  <c r="Q327" i="17"/>
  <c r="X327" i="17"/>
  <c r="Y327" i="17"/>
  <c r="Z327" i="17"/>
  <c r="Z354" i="17" s="1"/>
  <c r="AA327" i="17"/>
  <c r="AA354" i="17" s="1"/>
  <c r="AB327" i="17"/>
  <c r="AC327" i="17"/>
  <c r="AD327" i="17"/>
  <c r="AD354" i="17" s="1"/>
  <c r="AE327" i="17"/>
  <c r="AF327" i="17"/>
  <c r="Q328" i="17"/>
  <c r="Q329" i="17"/>
  <c r="D330" i="17"/>
  <c r="D334" i="17" s="1"/>
  <c r="E330" i="17"/>
  <c r="F330" i="17"/>
  <c r="F334" i="17" s="1"/>
  <c r="Q330" i="17"/>
  <c r="U330" i="17"/>
  <c r="U334" i="17" s="1"/>
  <c r="V330" i="17"/>
  <c r="V334" i="17" s="1"/>
  <c r="W330" i="17"/>
  <c r="W334" i="17" s="1"/>
  <c r="G331" i="17"/>
  <c r="G330" i="17" s="1"/>
  <c r="X331" i="17"/>
  <c r="Q332" i="17"/>
  <c r="X332" i="17"/>
  <c r="H333" i="17"/>
  <c r="I333" i="17"/>
  <c r="J333" i="17"/>
  <c r="K333" i="17"/>
  <c r="L333" i="17"/>
  <c r="M333" i="17"/>
  <c r="N333" i="17"/>
  <c r="N336" i="17" s="1"/>
  <c r="O333" i="17"/>
  <c r="Q334" i="17"/>
  <c r="Q335" i="17"/>
  <c r="X337" i="17"/>
  <c r="X339" i="17"/>
  <c r="H341" i="17"/>
  <c r="I341" i="17"/>
  <c r="J341" i="17"/>
  <c r="K341" i="17"/>
  <c r="L341" i="17"/>
  <c r="M341" i="17"/>
  <c r="M368" i="17" s="1"/>
  <c r="N341" i="17"/>
  <c r="N368" i="17" s="1"/>
  <c r="O341" i="17"/>
  <c r="Q342" i="17"/>
  <c r="U342" i="17"/>
  <c r="U346" i="17"/>
  <c r="V342" i="17"/>
  <c r="V346" i="17"/>
  <c r="W342" i="17"/>
  <c r="W346" i="17"/>
  <c r="X343" i="17"/>
  <c r="Q344" i="17"/>
  <c r="Q343" i="17" s="1"/>
  <c r="X344" i="17"/>
  <c r="Q345" i="17"/>
  <c r="Q346" i="17"/>
  <c r="Q348" i="17"/>
  <c r="Y348" i="17"/>
  <c r="Y354" i="17" s="1"/>
  <c r="Z348" i="17"/>
  <c r="AA348" i="17"/>
  <c r="AB348" i="17"/>
  <c r="AB354" i="17" s="1"/>
  <c r="AC348" i="17"/>
  <c r="AC354" i="17"/>
  <c r="AD348" i="17"/>
  <c r="AE348" i="17"/>
  <c r="AE354" i="17" s="1"/>
  <c r="AF348" i="17"/>
  <c r="AF354" i="17"/>
  <c r="Q349" i="17"/>
  <c r="Q350" i="17"/>
  <c r="Q351" i="17"/>
  <c r="Q352" i="17"/>
  <c r="Q353" i="17"/>
  <c r="Q354" i="17"/>
  <c r="Q355" i="17"/>
  <c r="Q357" i="17"/>
  <c r="Q356" i="17" s="1"/>
  <c r="Q358" i="17"/>
  <c r="Q359" i="17"/>
  <c r="Y359" i="17"/>
  <c r="Z359" i="17"/>
  <c r="Z394" i="17" s="1"/>
  <c r="AA359" i="17"/>
  <c r="AB359" i="17"/>
  <c r="AC359" i="17"/>
  <c r="AD359" i="17"/>
  <c r="AD394" i="17" s="1"/>
  <c r="AE359" i="17"/>
  <c r="AF359" i="17"/>
  <c r="Q361" i="17"/>
  <c r="H362" i="17"/>
  <c r="I362" i="17"/>
  <c r="J362" i="17"/>
  <c r="K362" i="17"/>
  <c r="K368" i="17" s="1"/>
  <c r="L362" i="17"/>
  <c r="M362" i="17"/>
  <c r="N362" i="17"/>
  <c r="O362" i="17"/>
  <c r="Q363" i="17"/>
  <c r="Q365" i="17"/>
  <c r="Q366" i="17"/>
  <c r="Q367" i="17"/>
  <c r="H373" i="17"/>
  <c r="I373" i="17"/>
  <c r="J373" i="17"/>
  <c r="K373" i="17"/>
  <c r="L373" i="17"/>
  <c r="M373" i="17"/>
  <c r="N373" i="17"/>
  <c r="N409" i="17" s="1"/>
  <c r="O373" i="17"/>
  <c r="Q375" i="17"/>
  <c r="Q374" i="17" s="1"/>
  <c r="Q376" i="17"/>
  <c r="Q377" i="17"/>
  <c r="Q378" i="17"/>
  <c r="Q379" i="17"/>
  <c r="Q380" i="17"/>
  <c r="Q383" i="17"/>
  <c r="Q382" i="17"/>
  <c r="Q384" i="17"/>
  <c r="Q385" i="17"/>
  <c r="Q386" i="17"/>
  <c r="Q388" i="17"/>
  <c r="Q387" i="17" s="1"/>
  <c r="Q389" i="17"/>
  <c r="Q390" i="17"/>
  <c r="Q391" i="17"/>
  <c r="Y391" i="17"/>
  <c r="Z391" i="17"/>
  <c r="AA391" i="17"/>
  <c r="AB391" i="17"/>
  <c r="AC391" i="17"/>
  <c r="AD391" i="17"/>
  <c r="AE391" i="17"/>
  <c r="AE394" i="17" s="1"/>
  <c r="AF391" i="17"/>
  <c r="Q394" i="17"/>
  <c r="Q393" i="17" s="1"/>
  <c r="Q395" i="17"/>
  <c r="Q396" i="17"/>
  <c r="Q397" i="17"/>
  <c r="Q398" i="17"/>
  <c r="Y399" i="17"/>
  <c r="Z399" i="17"/>
  <c r="AA399" i="17"/>
  <c r="AB399" i="17"/>
  <c r="AC399" i="17"/>
  <c r="AD399" i="17"/>
  <c r="AE399" i="17"/>
  <c r="AE426" i="17" s="1"/>
  <c r="AF399" i="17"/>
  <c r="Q400" i="17"/>
  <c r="Q401" i="17"/>
  <c r="Q402" i="17"/>
  <c r="Q403" i="17"/>
  <c r="Q405" i="17"/>
  <c r="H406" i="17"/>
  <c r="I406" i="17"/>
  <c r="J406" i="17"/>
  <c r="K406" i="17"/>
  <c r="L406" i="17"/>
  <c r="L409" i="17" s="1"/>
  <c r="M406" i="17"/>
  <c r="M409" i="17" s="1"/>
  <c r="N406" i="17"/>
  <c r="O406" i="17"/>
  <c r="Q407" i="17"/>
  <c r="Q408" i="17"/>
  <c r="H418" i="17"/>
  <c r="I418" i="17"/>
  <c r="J418" i="17"/>
  <c r="K418" i="17"/>
  <c r="L418" i="17"/>
  <c r="M418" i="17"/>
  <c r="N418" i="17"/>
  <c r="N443" i="17" s="1"/>
  <c r="O418" i="17"/>
  <c r="Q420" i="17"/>
  <c r="Q419" i="17"/>
  <c r="Q421" i="17"/>
  <c r="Y422" i="17"/>
  <c r="Z422" i="17"/>
  <c r="AA422" i="17"/>
  <c r="AA426" i="17" s="1"/>
  <c r="AB422" i="17"/>
  <c r="AC422" i="17"/>
  <c r="AC426" i="17" s="1"/>
  <c r="AD422" i="17"/>
  <c r="AD426" i="17"/>
  <c r="AE422" i="17"/>
  <c r="AF422" i="17"/>
  <c r="AF426" i="17" s="1"/>
  <c r="Q423" i="17"/>
  <c r="Q422" i="17" s="1"/>
  <c r="Q424" i="17"/>
  <c r="Q425" i="17"/>
  <c r="Q426" i="17"/>
  <c r="Q427" i="17"/>
  <c r="Q428" i="17"/>
  <c r="Q429" i="17"/>
  <c r="Q430" i="17"/>
  <c r="Q431" i="17"/>
  <c r="Q433" i="17"/>
  <c r="Q434" i="17"/>
  <c r="Y434" i="17"/>
  <c r="Z434" i="17"/>
  <c r="Z493" i="17"/>
  <c r="AA434" i="17"/>
  <c r="AB434" i="17"/>
  <c r="AB493" i="17" s="1"/>
  <c r="AC434" i="17"/>
  <c r="AD434" i="17"/>
  <c r="AD493" i="17" s="1"/>
  <c r="AE434" i="17"/>
  <c r="AF434" i="17"/>
  <c r="Q436" i="17"/>
  <c r="Q437" i="17"/>
  <c r="Q438" i="17"/>
  <c r="H439" i="17"/>
  <c r="I439" i="17"/>
  <c r="I443" i="17"/>
  <c r="J439" i="17"/>
  <c r="K439" i="17"/>
  <c r="L439" i="17"/>
  <c r="M439" i="17"/>
  <c r="M560" i="17" s="1"/>
  <c r="N439" i="17"/>
  <c r="O439" i="17"/>
  <c r="O443" i="17" s="1"/>
  <c r="Q440" i="17"/>
  <c r="Q441" i="17"/>
  <c r="H448" i="17"/>
  <c r="I448" i="17"/>
  <c r="J448" i="17"/>
  <c r="K448" i="17"/>
  <c r="L448" i="17"/>
  <c r="M448" i="17"/>
  <c r="N448" i="17"/>
  <c r="O448" i="17"/>
  <c r="O507" i="17" s="1"/>
  <c r="Q449" i="17"/>
  <c r="Q451" i="17"/>
  <c r="Q450" i="17" s="1"/>
  <c r="Q452" i="17"/>
  <c r="Q453" i="17"/>
  <c r="Q454" i="17"/>
  <c r="Q455" i="17"/>
  <c r="Q456" i="17"/>
  <c r="Q457" i="17"/>
  <c r="Q458" i="17"/>
  <c r="Q460" i="17"/>
  <c r="Q461" i="17"/>
  <c r="Q462" i="17"/>
  <c r="Q463" i="17"/>
  <c r="Q464" i="17"/>
  <c r="Q465" i="17"/>
  <c r="Q466" i="17"/>
  <c r="Q467" i="17"/>
  <c r="Q468" i="17"/>
  <c r="Q470" i="17"/>
  <c r="Q469" i="17" s="1"/>
  <c r="Q471" i="17"/>
  <c r="Q472" i="17"/>
  <c r="Q473" i="17"/>
  <c r="Q474" i="17"/>
  <c r="Q475" i="17"/>
  <c r="Q476" i="17"/>
  <c r="Q477" i="17"/>
  <c r="Q480" i="17"/>
  <c r="Q479" i="17"/>
  <c r="Q481" i="17"/>
  <c r="Q482" i="17"/>
  <c r="Q483" i="17"/>
  <c r="Q484" i="17"/>
  <c r="Q485" i="17"/>
  <c r="Q486" i="17"/>
  <c r="Q487" i="17"/>
  <c r="Q488" i="17"/>
  <c r="Q489" i="17"/>
  <c r="Q490" i="17"/>
  <c r="Y490" i="17"/>
  <c r="Y493" i="17"/>
  <c r="Z490" i="17"/>
  <c r="AA490" i="17"/>
  <c r="AA493" i="17" s="1"/>
  <c r="AB490" i="17"/>
  <c r="AC490" i="17"/>
  <c r="AD490" i="17"/>
  <c r="AE490" i="17"/>
  <c r="AE493" i="17" s="1"/>
  <c r="AF490" i="17"/>
  <c r="Q491" i="17"/>
  <c r="Q492" i="17"/>
  <c r="Q493" i="17"/>
  <c r="Q494" i="17"/>
  <c r="Q495" i="17"/>
  <c r="Q496" i="17"/>
  <c r="Q497" i="17"/>
  <c r="Y498" i="17"/>
  <c r="Z498" i="17"/>
  <c r="AA498" i="17"/>
  <c r="AB498" i="17"/>
  <c r="AC498" i="17"/>
  <c r="AC544" i="17" s="1"/>
  <c r="AD498" i="17"/>
  <c r="AE498" i="17"/>
  <c r="AF498" i="17"/>
  <c r="Q499" i="17"/>
  <c r="Q498" i="17" s="1"/>
  <c r="Q500" i="17"/>
  <c r="Q501" i="17"/>
  <c r="Q503" i="17"/>
  <c r="H504" i="17"/>
  <c r="H507" i="17" s="1"/>
  <c r="I504" i="17"/>
  <c r="J504" i="17"/>
  <c r="J507" i="17" s="1"/>
  <c r="K504" i="17"/>
  <c r="L504" i="17"/>
  <c r="L507" i="17"/>
  <c r="M504" i="17"/>
  <c r="N504" i="17"/>
  <c r="O504" i="17"/>
  <c r="Q505" i="17"/>
  <c r="Q504" i="17" s="1"/>
  <c r="Q506" i="17"/>
  <c r="H512" i="17"/>
  <c r="H557" i="17" s="1"/>
  <c r="I512" i="17"/>
  <c r="J512" i="17"/>
  <c r="J557" i="17" s="1"/>
  <c r="K512" i="17"/>
  <c r="L512" i="17"/>
  <c r="L557" i="17" s="1"/>
  <c r="M512" i="17"/>
  <c r="M557" i="17"/>
  <c r="N512" i="17"/>
  <c r="O512" i="17"/>
  <c r="Q513" i="17"/>
  <c r="Q516" i="17"/>
  <c r="Q515" i="17" s="1"/>
  <c r="Q517" i="17"/>
  <c r="Q518" i="17"/>
  <c r="Q519" i="17"/>
  <c r="Q520" i="17"/>
  <c r="Q521" i="17"/>
  <c r="Q523" i="17"/>
  <c r="Q524" i="17"/>
  <c r="Q527" i="17"/>
  <c r="Q526" i="17" s="1"/>
  <c r="Q528" i="17"/>
  <c r="Q529" i="17"/>
  <c r="Q530" i="17"/>
  <c r="Q531" i="17"/>
  <c r="Q532" i="17"/>
  <c r="Q533" i="17"/>
  <c r="Q534" i="17"/>
  <c r="Q535" i="17"/>
  <c r="Q537" i="17"/>
  <c r="Q536" i="17" s="1"/>
  <c r="Q538" i="17"/>
  <c r="Y538" i="17"/>
  <c r="Z538" i="17"/>
  <c r="AA538" i="17"/>
  <c r="AB538" i="17"/>
  <c r="AB545" i="17" s="1"/>
  <c r="AC538" i="17"/>
  <c r="AC545" i="17" s="1"/>
  <c r="AC542" i="17"/>
  <c r="AD538" i="17"/>
  <c r="AE538" i="17"/>
  <c r="AE545" i="17" s="1"/>
  <c r="AF538" i="17"/>
  <c r="AF542" i="17"/>
  <c r="Q539" i="17"/>
  <c r="Q540" i="17"/>
  <c r="Q541" i="17"/>
  <c r="Q542" i="17"/>
  <c r="Q543" i="17"/>
  <c r="Q544" i="17"/>
  <c r="Q545" i="17"/>
  <c r="Q546" i="17"/>
  <c r="Q547" i="17"/>
  <c r="Q548" i="17"/>
  <c r="Q549" i="17"/>
  <c r="Q551" i="17"/>
  <c r="H552" i="17"/>
  <c r="I552" i="17"/>
  <c r="I560" i="17" s="1"/>
  <c r="J552" i="17"/>
  <c r="K552" i="17"/>
  <c r="L552" i="17"/>
  <c r="L560" i="17"/>
  <c r="M552" i="17"/>
  <c r="N552" i="17"/>
  <c r="N557" i="17" s="1"/>
  <c r="O552" i="17"/>
  <c r="Q553" i="17"/>
  <c r="Q555" i="17"/>
  <c r="Q556" i="17"/>
  <c r="Q558" i="17"/>
  <c r="B7" i="15"/>
  <c r="C7" i="15"/>
  <c r="D7" i="15"/>
  <c r="F7" i="15"/>
  <c r="E8" i="15"/>
  <c r="G8" i="15"/>
  <c r="E9" i="15"/>
  <c r="G10" i="15"/>
  <c r="G9" i="15"/>
  <c r="G7" i="15" s="1"/>
  <c r="G11" i="15"/>
  <c r="E12" i="15"/>
  <c r="G12" i="15"/>
  <c r="E13" i="15"/>
  <c r="G13" i="15"/>
  <c r="E14" i="15"/>
  <c r="E15" i="15"/>
  <c r="E7" i="15"/>
  <c r="G17" i="15"/>
  <c r="B22" i="15"/>
  <c r="C22" i="15"/>
  <c r="D22" i="15"/>
  <c r="E23" i="15"/>
  <c r="E24" i="15"/>
  <c r="E25" i="15"/>
  <c r="E26" i="15"/>
  <c r="E22" i="15" s="1"/>
  <c r="G26" i="15"/>
  <c r="G27" i="15"/>
  <c r="B33" i="15"/>
  <c r="C33" i="15"/>
  <c r="D33" i="15"/>
  <c r="F33" i="15"/>
  <c r="E34" i="15"/>
  <c r="E35" i="15"/>
  <c r="E33" i="15" s="1"/>
  <c r="E36" i="15"/>
  <c r="G37" i="15"/>
  <c r="G33" i="15" s="1"/>
  <c r="B43" i="15"/>
  <c r="C43" i="15"/>
  <c r="D43" i="15"/>
  <c r="E44" i="15"/>
  <c r="G44" i="15"/>
  <c r="E45" i="15"/>
  <c r="G45" i="15"/>
  <c r="E46" i="15"/>
  <c r="G46" i="15"/>
  <c r="E47" i="15"/>
  <c r="G47" i="15"/>
  <c r="E48" i="15"/>
  <c r="G50" i="15"/>
  <c r="E51" i="15"/>
  <c r="G51" i="15"/>
  <c r="B56" i="15"/>
  <c r="C56" i="15"/>
  <c r="D56" i="15"/>
  <c r="E58" i="15"/>
  <c r="E59" i="15"/>
  <c r="E56" i="15" s="1"/>
  <c r="G61" i="15"/>
  <c r="E62" i="15"/>
  <c r="B67" i="15"/>
  <c r="C67" i="15"/>
  <c r="D67" i="15"/>
  <c r="E68" i="15"/>
  <c r="G68" i="15"/>
  <c r="E69" i="15"/>
  <c r="G69" i="15"/>
  <c r="E70" i="15"/>
  <c r="G71" i="15"/>
  <c r="G72" i="15"/>
  <c r="E73" i="15"/>
  <c r="G73" i="15"/>
  <c r="B78" i="15"/>
  <c r="C78" i="15"/>
  <c r="D78" i="15"/>
  <c r="D123" i="15" s="1"/>
  <c r="E79" i="15"/>
  <c r="G79" i="15"/>
  <c r="E80" i="15"/>
  <c r="G80" i="15"/>
  <c r="E81" i="15"/>
  <c r="G81" i="15"/>
  <c r="G82" i="15"/>
  <c r="E84" i="15"/>
  <c r="G85" i="15"/>
  <c r="G86" i="15"/>
  <c r="E87" i="15"/>
  <c r="G87" i="15"/>
  <c r="B92" i="15"/>
  <c r="C92" i="15"/>
  <c r="D92" i="15"/>
  <c r="E93" i="15"/>
  <c r="E94" i="15"/>
  <c r="G94" i="15"/>
  <c r="E95" i="15"/>
  <c r="G95" i="15"/>
  <c r="E96" i="15"/>
  <c r="G98" i="15"/>
  <c r="B103" i="15"/>
  <c r="C103" i="15"/>
  <c r="C123" i="15" s="1"/>
  <c r="D103" i="15"/>
  <c r="E104" i="15"/>
  <c r="E105" i="15"/>
  <c r="G106" i="15"/>
  <c r="E107" i="15"/>
  <c r="G107" i="15"/>
  <c r="E108" i="15"/>
  <c r="G108" i="15"/>
  <c r="E109" i="15"/>
  <c r="G109" i="15"/>
  <c r="E110" i="15"/>
  <c r="G111" i="15"/>
  <c r="B116" i="15"/>
  <c r="C116" i="15"/>
  <c r="D116" i="15"/>
  <c r="E117" i="15"/>
  <c r="E116" i="15" s="1"/>
  <c r="E118" i="15"/>
  <c r="E119" i="15"/>
  <c r="E120" i="15"/>
  <c r="G121" i="15"/>
  <c r="G123" i="15"/>
  <c r="F140" i="15"/>
  <c r="G140" i="15"/>
  <c r="B8" i="14"/>
  <c r="C8" i="14"/>
  <c r="D8" i="14"/>
  <c r="E9" i="14"/>
  <c r="G9" i="14"/>
  <c r="E10" i="14"/>
  <c r="G11" i="14"/>
  <c r="G10" i="14" s="1"/>
  <c r="G12" i="14"/>
  <c r="E13" i="14"/>
  <c r="G13" i="14"/>
  <c r="E14" i="14"/>
  <c r="G14" i="14"/>
  <c r="E15" i="14"/>
  <c r="G15" i="14"/>
  <c r="E16" i="14"/>
  <c r="E8" i="14"/>
  <c r="G17" i="14"/>
  <c r="G18" i="14"/>
  <c r="B23" i="14"/>
  <c r="C23" i="14"/>
  <c r="D23" i="14"/>
  <c r="E24" i="14"/>
  <c r="E25" i="14"/>
  <c r="E26" i="14"/>
  <c r="E27" i="14"/>
  <c r="G27" i="14"/>
  <c r="G28" i="14"/>
  <c r="G29" i="14"/>
  <c r="B34" i="14"/>
  <c r="C34" i="14"/>
  <c r="D34" i="14"/>
  <c r="E35" i="14"/>
  <c r="E34" i="14" s="1"/>
  <c r="E36" i="14"/>
  <c r="E37" i="14"/>
  <c r="G38" i="14"/>
  <c r="B44" i="14"/>
  <c r="C44" i="14"/>
  <c r="D44" i="14"/>
  <c r="E45" i="14"/>
  <c r="E46" i="14"/>
  <c r="G46" i="14"/>
  <c r="E47" i="14"/>
  <c r="E48" i="14"/>
  <c r="G48" i="14"/>
  <c r="E49" i="14"/>
  <c r="G49" i="14"/>
  <c r="G50" i="14"/>
  <c r="E52" i="14"/>
  <c r="G53" i="14"/>
  <c r="B57" i="14"/>
  <c r="C57" i="14"/>
  <c r="D57" i="14"/>
  <c r="E59" i="14"/>
  <c r="E60" i="14"/>
  <c r="G60" i="14"/>
  <c r="E63" i="14"/>
  <c r="E57" i="14" s="1"/>
  <c r="B68" i="14"/>
  <c r="C68" i="14"/>
  <c r="D68" i="14"/>
  <c r="E70" i="14"/>
  <c r="E68" i="14" s="1"/>
  <c r="E71" i="14"/>
  <c r="G73" i="14"/>
  <c r="G72" i="14" s="1"/>
  <c r="E74" i="14"/>
  <c r="B79" i="14"/>
  <c r="C79" i="14"/>
  <c r="D79" i="14"/>
  <c r="E80" i="14"/>
  <c r="E81" i="14"/>
  <c r="E79" i="14" s="1"/>
  <c r="G82" i="14"/>
  <c r="E85" i="14"/>
  <c r="G85" i="14"/>
  <c r="G83" i="14"/>
  <c r="E88" i="14"/>
  <c r="G89" i="14"/>
  <c r="G91" i="14" s="1"/>
  <c r="G90" i="14"/>
  <c r="B93" i="14"/>
  <c r="C93" i="14"/>
  <c r="D93" i="14"/>
  <c r="E94" i="14"/>
  <c r="E95" i="14"/>
  <c r="E93" i="14" s="1"/>
  <c r="G95" i="14"/>
  <c r="E96" i="14"/>
  <c r="G96" i="14"/>
  <c r="E97" i="14"/>
  <c r="B107" i="14"/>
  <c r="C107" i="14"/>
  <c r="D107" i="14"/>
  <c r="E108" i="14"/>
  <c r="E109" i="14"/>
  <c r="E111" i="14"/>
  <c r="E112" i="14"/>
  <c r="G112" i="14"/>
  <c r="E113" i="14"/>
  <c r="G113" i="14"/>
  <c r="E114" i="14"/>
  <c r="G114" i="14"/>
  <c r="G115" i="14"/>
  <c r="G117" i="14"/>
  <c r="G118" i="14" s="1"/>
  <c r="B120" i="14"/>
  <c r="C120" i="14"/>
  <c r="D120" i="14"/>
  <c r="E121" i="14"/>
  <c r="E120" i="14" s="1"/>
  <c r="E122" i="14"/>
  <c r="E123" i="14"/>
  <c r="E124" i="14"/>
  <c r="G124" i="14"/>
  <c r="F141" i="14"/>
  <c r="G141" i="14"/>
  <c r="F142" i="14"/>
  <c r="G142" i="14"/>
  <c r="J7" i="13"/>
  <c r="G11" i="13"/>
  <c r="G12" i="13"/>
  <c r="G15" i="13"/>
  <c r="G16" i="13"/>
  <c r="G17" i="13"/>
  <c r="G18" i="13"/>
  <c r="G23" i="13"/>
  <c r="G24" i="13"/>
  <c r="G27" i="13"/>
  <c r="G28" i="13"/>
  <c r="G29" i="13"/>
  <c r="G30" i="13"/>
  <c r="J48" i="13"/>
  <c r="G52" i="13"/>
  <c r="G53" i="13"/>
  <c r="G54" i="13"/>
  <c r="G55" i="13"/>
  <c r="G60" i="13"/>
  <c r="G61" i="13"/>
  <c r="G62" i="13"/>
  <c r="G63" i="13"/>
  <c r="J80" i="13"/>
  <c r="G84" i="13"/>
  <c r="G85" i="13"/>
  <c r="G86" i="13"/>
  <c r="G91" i="13"/>
  <c r="G92" i="13"/>
  <c r="G93" i="13"/>
  <c r="J110" i="13"/>
  <c r="G114" i="13"/>
  <c r="G115" i="13"/>
  <c r="G116" i="13"/>
  <c r="G117" i="13"/>
  <c r="G118" i="13"/>
  <c r="G121" i="13"/>
  <c r="G124" i="13"/>
  <c r="G125" i="13"/>
  <c r="G126" i="13"/>
  <c r="G127" i="13"/>
  <c r="G128" i="13"/>
  <c r="G131" i="13"/>
  <c r="J146" i="13"/>
  <c r="G151" i="13"/>
  <c r="G152" i="13"/>
  <c r="G155" i="13"/>
  <c r="D156" i="13"/>
  <c r="E156" i="13"/>
  <c r="F156" i="13"/>
  <c r="G159" i="13"/>
  <c r="G160" i="13"/>
  <c r="G156" i="13" s="1"/>
  <c r="G163" i="13"/>
  <c r="J178" i="13"/>
  <c r="G183" i="13"/>
  <c r="G184" i="13"/>
  <c r="G187" i="13"/>
  <c r="G190" i="13"/>
  <c r="G191" i="13"/>
  <c r="G192" i="13"/>
  <c r="G195" i="13"/>
  <c r="J210" i="13"/>
  <c r="G214" i="13"/>
  <c r="G215" i="13"/>
  <c r="G219" i="13"/>
  <c r="G222" i="13"/>
  <c r="G225" i="13"/>
  <c r="G226" i="13"/>
  <c r="G227" i="13"/>
  <c r="G230" i="13"/>
  <c r="G233" i="13"/>
  <c r="J248" i="13"/>
  <c r="G252" i="13"/>
  <c r="G253" i="13"/>
  <c r="G254" i="13"/>
  <c r="G255" i="13"/>
  <c r="G260" i="13"/>
  <c r="G261" i="13"/>
  <c r="G262" i="13"/>
  <c r="G263" i="13"/>
  <c r="J281" i="13"/>
  <c r="G285" i="13"/>
  <c r="G286" i="13"/>
  <c r="G288" i="13"/>
  <c r="G289" i="13"/>
  <c r="G290" i="13"/>
  <c r="G291" i="13"/>
  <c r="G295" i="13"/>
  <c r="G296" i="13"/>
  <c r="G298" i="13"/>
  <c r="G299" i="13"/>
  <c r="G300" i="13"/>
  <c r="G301" i="13"/>
  <c r="J317" i="13"/>
  <c r="G321" i="13"/>
  <c r="G322" i="13"/>
  <c r="G323" i="13"/>
  <c r="G324" i="13"/>
  <c r="G329" i="13"/>
  <c r="G330" i="13"/>
  <c r="G331" i="13"/>
  <c r="G332" i="13"/>
  <c r="D8" i="12"/>
  <c r="D16" i="12"/>
  <c r="D19" i="12"/>
  <c r="D18" i="12" s="1"/>
  <c r="D20" i="12"/>
  <c r="D22" i="12"/>
  <c r="D24" i="12"/>
  <c r="D29" i="12"/>
  <c r="D30" i="12"/>
  <c r="D40" i="12"/>
  <c r="C44" i="12"/>
  <c r="D48" i="12"/>
  <c r="D49" i="12"/>
  <c r="D52" i="12"/>
  <c r="D68" i="12"/>
  <c r="D70" i="12"/>
  <c r="D71" i="12"/>
  <c r="D75" i="12"/>
  <c r="D87" i="12"/>
  <c r="D93" i="12"/>
  <c r="D95" i="12"/>
  <c r="D97" i="12"/>
  <c r="D98" i="12"/>
  <c r="D100" i="12"/>
  <c r="D102" i="12"/>
  <c r="D103" i="12"/>
  <c r="D110" i="12"/>
  <c r="D113" i="12"/>
  <c r="D125" i="12"/>
  <c r="C116" i="12"/>
  <c r="D118" i="12"/>
  <c r="D116" i="12" s="1"/>
  <c r="D138" i="12"/>
  <c r="D140" i="12"/>
  <c r="D141" i="12"/>
  <c r="D142" i="12"/>
  <c r="D146" i="12" s="1"/>
  <c r="D144" i="12"/>
  <c r="D145" i="12"/>
  <c r="D160" i="12"/>
  <c r="D162" i="12"/>
  <c r="D164" i="12"/>
  <c r="D165" i="12"/>
  <c r="D166" i="12"/>
  <c r="D169" i="12"/>
  <c r="D172" i="12"/>
  <c r="D182" i="12"/>
  <c r="D183" i="12"/>
  <c r="D201" i="12" s="1"/>
  <c r="D218" i="12"/>
  <c r="D219" i="12"/>
  <c r="D221" i="12"/>
  <c r="D223" i="12"/>
  <c r="D225" i="12"/>
  <c r="D226" i="12"/>
  <c r="D244" i="12"/>
  <c r="D246" i="12"/>
  <c r="D248" i="12"/>
  <c r="D249" i="12"/>
  <c r="D254" i="12"/>
  <c r="C8" i="7"/>
  <c r="C10" i="7"/>
  <c r="C9" i="7"/>
  <c r="C11" i="7"/>
  <c r="C12" i="7"/>
  <c r="C13" i="7"/>
  <c r="C14" i="7"/>
  <c r="C16" i="7"/>
  <c r="C25" i="7"/>
  <c r="C26" i="7"/>
  <c r="C42" i="7"/>
  <c r="C44" i="7"/>
  <c r="C45" i="7"/>
  <c r="C46" i="7"/>
  <c r="C47" i="7"/>
  <c r="C49" i="7"/>
  <c r="C55" i="7"/>
  <c r="C57" i="7"/>
  <c r="C67" i="7"/>
  <c r="C66" i="7" s="1"/>
  <c r="C75" i="7"/>
  <c r="C78" i="7"/>
  <c r="C76" i="7" s="1"/>
  <c r="C80" i="7"/>
  <c r="C82" i="7"/>
  <c r="C83" i="7"/>
  <c r="C84" i="7" s="1"/>
  <c r="C87" i="7"/>
  <c r="C88" i="7"/>
  <c r="C91" i="7"/>
  <c r="C103" i="7"/>
  <c r="C104" i="7"/>
  <c r="C105" i="7"/>
  <c r="C106" i="7"/>
  <c r="C107" i="7"/>
  <c r="C109" i="7"/>
  <c r="C115" i="7"/>
  <c r="C117" i="7"/>
  <c r="B132" i="7"/>
  <c r="C132" i="7"/>
  <c r="B133" i="7"/>
  <c r="C133" i="7"/>
  <c r="A2" i="6"/>
  <c r="A3" i="6"/>
  <c r="F5" i="4"/>
  <c r="F6" i="4"/>
  <c r="F7" i="4"/>
  <c r="F8" i="4"/>
  <c r="F9" i="4"/>
  <c r="F10" i="4"/>
  <c r="F11" i="4"/>
  <c r="F12" i="4"/>
  <c r="B13" i="4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F13" i="4"/>
  <c r="F14" i="4"/>
  <c r="F15" i="4"/>
  <c r="F16" i="4"/>
  <c r="F17" i="4"/>
  <c r="F18" i="4"/>
  <c r="F19" i="4"/>
  <c r="F21" i="4"/>
  <c r="F22" i="4"/>
  <c r="F23" i="4"/>
  <c r="F24" i="4"/>
  <c r="F25" i="4"/>
  <c r="F26" i="4"/>
  <c r="F27" i="4"/>
  <c r="F28" i="4"/>
  <c r="F29" i="4"/>
  <c r="F30" i="4"/>
  <c r="F31" i="4"/>
  <c r="F32" i="4"/>
  <c r="G261" i="17"/>
  <c r="G270" i="17" s="1"/>
  <c r="X247" i="17"/>
  <c r="X167" i="17"/>
  <c r="X178" i="17" s="1"/>
  <c r="G155" i="17"/>
  <c r="G230" i="18"/>
  <c r="G196" i="18"/>
  <c r="G164" i="18"/>
  <c r="G130" i="18"/>
  <c r="G98" i="18"/>
  <c r="G294" i="18"/>
  <c r="G259" i="18"/>
  <c r="G293" i="18"/>
  <c r="G29" i="18"/>
  <c r="G30" i="18"/>
  <c r="G163" i="18"/>
  <c r="G66" i="18"/>
  <c r="H327" i="18"/>
  <c r="G129" i="18"/>
  <c r="M30" i="18"/>
  <c r="M32" i="18" s="1"/>
  <c r="D44" i="12"/>
  <c r="H138" i="17"/>
  <c r="J101" i="18"/>
  <c r="K557" i="17"/>
  <c r="AF128" i="17"/>
  <c r="N85" i="18"/>
  <c r="W60" i="17"/>
  <c r="P99" i="18"/>
  <c r="P101" i="18"/>
  <c r="J85" i="18"/>
  <c r="H99" i="18"/>
  <c r="G101" i="18" s="1"/>
  <c r="AA130" i="18"/>
  <c r="AA132" i="18" s="1"/>
  <c r="H368" i="17"/>
  <c r="X85" i="18"/>
  <c r="L99" i="18"/>
  <c r="L101" i="18" s="1"/>
  <c r="H559" i="17"/>
  <c r="Z544" i="17"/>
  <c r="AD544" i="17"/>
  <c r="X328" i="18"/>
  <c r="X330" i="18" s="1"/>
  <c r="M507" i="17"/>
  <c r="AC394" i="17"/>
  <c r="L368" i="17"/>
  <c r="Y269" i="17"/>
  <c r="U66" i="18"/>
  <c r="U68" i="18" s="1"/>
  <c r="Z85" i="18"/>
  <c r="P196" i="18"/>
  <c r="P198" i="18"/>
  <c r="F228" i="18"/>
  <c r="F292" i="18"/>
  <c r="I409" i="17"/>
  <c r="E334" i="17"/>
  <c r="U238" i="17"/>
  <c r="J83" i="17"/>
  <c r="T85" i="18"/>
  <c r="X130" i="18"/>
  <c r="X132" i="18"/>
  <c r="V259" i="18"/>
  <c r="V261" i="18"/>
  <c r="F182" i="18"/>
  <c r="L30" i="18"/>
  <c r="L32" i="18" s="1"/>
  <c r="I30" i="18"/>
  <c r="I32" i="18" s="1"/>
  <c r="I66" i="18"/>
  <c r="I68" i="18" s="1"/>
  <c r="E44" i="14"/>
  <c r="Z545" i="17"/>
  <c r="L443" i="17"/>
  <c r="H409" i="17"/>
  <c r="AA394" i="17"/>
  <c r="N238" i="17"/>
  <c r="N130" i="18"/>
  <c r="N132" i="18" s="1"/>
  <c r="F50" i="18"/>
  <c r="F116" i="18"/>
  <c r="Y213" i="17"/>
  <c r="AE542" i="17"/>
  <c r="W250" i="17"/>
  <c r="V129" i="17"/>
  <c r="F128" i="18"/>
  <c r="F149" i="18"/>
  <c r="N507" i="17"/>
  <c r="L196" i="18"/>
  <c r="L198" i="18" s="1"/>
  <c r="N294" i="18"/>
  <c r="N296" i="18" s="1"/>
  <c r="K409" i="17"/>
  <c r="Z66" i="18"/>
  <c r="Z68" i="18" s="1"/>
  <c r="S164" i="18"/>
  <c r="S166" i="18" s="1"/>
  <c r="K164" i="18"/>
  <c r="K166" i="18" s="1"/>
  <c r="AA196" i="18"/>
  <c r="AA198" i="18" s="1"/>
  <c r="Q259" i="18"/>
  <c r="Q261" i="18" s="1"/>
  <c r="F162" i="18"/>
  <c r="R328" i="18"/>
  <c r="R330" i="18"/>
  <c r="I328" i="18"/>
  <c r="I330" i="18"/>
  <c r="AC322" i="17"/>
  <c r="R66" i="18"/>
  <c r="R68" i="18" s="1"/>
  <c r="L66" i="18"/>
  <c r="L68" i="18" s="1"/>
  <c r="I99" i="18"/>
  <c r="I101" i="18" s="1"/>
  <c r="W164" i="18"/>
  <c r="W166" i="18"/>
  <c r="L559" i="17"/>
  <c r="Q439" i="17"/>
  <c r="J238" i="17"/>
  <c r="O83" i="17"/>
  <c r="T328" i="18"/>
  <c r="T330" i="18" s="1"/>
  <c r="V328" i="18"/>
  <c r="V330" i="18" s="1"/>
  <c r="G258" i="18"/>
  <c r="H258" i="18"/>
  <c r="H259" i="18"/>
  <c r="G261" i="18" s="1"/>
  <c r="F246" i="18"/>
  <c r="H328" i="18"/>
  <c r="G330" i="18" s="1"/>
  <c r="I130" i="18"/>
  <c r="I132" i="18" s="1"/>
  <c r="P232" i="18"/>
  <c r="Z130" i="18"/>
  <c r="Z132" i="18" s="1"/>
  <c r="V130" i="18"/>
  <c r="V132" i="18" s="1"/>
  <c r="J130" i="18"/>
  <c r="J132" i="18" s="1"/>
  <c r="U230" i="18"/>
  <c r="U232" i="18" s="1"/>
  <c r="O557" i="17"/>
  <c r="V99" i="18"/>
  <c r="V101" i="18" s="1"/>
  <c r="AA85" i="18"/>
  <c r="Q85" i="18"/>
  <c r="K85" i="18"/>
  <c r="AA328" i="18"/>
  <c r="AA330" i="18" s="1"/>
  <c r="M164" i="18"/>
  <c r="M166" i="18" s="1"/>
  <c r="Q99" i="18"/>
  <c r="K328" i="18"/>
  <c r="K330" i="18" s="1"/>
  <c r="N30" i="18"/>
  <c r="N32" i="18" s="1"/>
  <c r="J259" i="18"/>
  <c r="J261" i="18" s="1"/>
  <c r="I368" i="17"/>
  <c r="I164" i="18"/>
  <c r="I166" i="18"/>
  <c r="K507" i="17"/>
  <c r="Y426" i="17"/>
  <c r="X298" i="17"/>
  <c r="J336" i="17"/>
  <c r="AD322" i="17"/>
  <c r="P130" i="18"/>
  <c r="P132" i="18" s="1"/>
  <c r="O409" i="17"/>
  <c r="Y394" i="17"/>
  <c r="X202" i="17"/>
  <c r="U196" i="18"/>
  <c r="U198" i="18" s="1"/>
  <c r="F194" i="18"/>
  <c r="M328" i="18"/>
  <c r="M330" i="18" s="1"/>
  <c r="I507" i="17"/>
  <c r="J409" i="17"/>
  <c r="AF394" i="17"/>
  <c r="L336" i="17"/>
  <c r="H336" i="17"/>
  <c r="U280" i="17"/>
  <c r="Y164" i="18"/>
  <c r="Y166" i="18" s="1"/>
  <c r="T30" i="18"/>
  <c r="T32" i="18" s="1"/>
  <c r="P30" i="18"/>
  <c r="P32" i="18" s="1"/>
  <c r="AA269" i="17"/>
  <c r="Q101" i="18"/>
  <c r="AA542" i="17"/>
  <c r="E43" i="15"/>
  <c r="V270" i="17"/>
  <c r="F279" i="18"/>
  <c r="H16" i="18"/>
  <c r="H30" i="18"/>
  <c r="H32" i="18" s="1"/>
  <c r="G16" i="18"/>
  <c r="K560" i="17"/>
  <c r="AA232" i="18"/>
  <c r="X342" i="17"/>
  <c r="X346" i="17" s="1"/>
  <c r="V301" i="17"/>
  <c r="M66" i="18"/>
  <c r="M68" i="18" s="1"/>
  <c r="K198" i="18"/>
  <c r="S68" i="18"/>
  <c r="E166" i="17"/>
  <c r="F257" i="18"/>
  <c r="AC269" i="17"/>
  <c r="I196" i="18"/>
  <c r="I198" i="18"/>
  <c r="F215" i="18"/>
  <c r="H261" i="18"/>
  <c r="I557" i="17"/>
  <c r="AD542" i="17"/>
  <c r="AC493" i="17"/>
  <c r="X330" i="17"/>
  <c r="X334" i="17" s="1"/>
  <c r="X310" i="17"/>
  <c r="I288" i="17"/>
  <c r="X211" i="17"/>
  <c r="U201" i="17"/>
  <c r="K99" i="18"/>
  <c r="K101" i="18" s="1"/>
  <c r="K443" i="17"/>
  <c r="R99" i="18"/>
  <c r="R101" i="18" s="1"/>
  <c r="M559" i="17"/>
  <c r="AE544" i="17"/>
  <c r="G166" i="17"/>
  <c r="B123" i="15"/>
  <c r="J443" i="17"/>
  <c r="K336" i="17"/>
  <c r="Q229" i="17"/>
  <c r="W238" i="17"/>
  <c r="U178" i="17"/>
  <c r="H238" i="17"/>
  <c r="N83" i="17"/>
  <c r="H164" i="18"/>
  <c r="G166" i="18" s="1"/>
  <c r="G328" i="18"/>
  <c r="G327" i="18"/>
  <c r="F64" i="18"/>
  <c r="H229" i="18"/>
  <c r="H230" i="18" s="1"/>
  <c r="G229" i="18"/>
  <c r="M294" i="18"/>
  <c r="M296" i="18" s="1"/>
  <c r="H166" i="18"/>
  <c r="Q72" i="37" l="1"/>
  <c r="AA274" i="37"/>
  <c r="AE274" i="37"/>
  <c r="Z274" i="37"/>
  <c r="H342" i="37"/>
  <c r="AB362" i="37"/>
  <c r="AD552" i="37"/>
  <c r="AD550" i="37"/>
  <c r="Q374" i="37"/>
  <c r="Q432" i="37"/>
  <c r="Y553" i="37"/>
  <c r="AA69" i="37"/>
  <c r="AB274" i="37"/>
  <c r="Q231" i="37"/>
  <c r="J293" i="37"/>
  <c r="Y328" i="37"/>
  <c r="AC328" i="37"/>
  <c r="H293" i="37"/>
  <c r="L293" i="37"/>
  <c r="Q284" i="37"/>
  <c r="M342" i="37"/>
  <c r="AB328" i="37"/>
  <c r="AA402" i="37"/>
  <c r="AE552" i="37"/>
  <c r="AB553" i="37"/>
  <c r="Q413" i="37"/>
  <c r="Y274" i="37"/>
  <c r="M240" i="37"/>
  <c r="Z328" i="37"/>
  <c r="J342" i="37"/>
  <c r="N342" i="37"/>
  <c r="D31" i="12"/>
  <c r="G232" i="18"/>
  <c r="H232" i="18"/>
  <c r="Q512" i="17"/>
  <c r="X313" i="17"/>
  <c r="X301" i="17"/>
  <c r="U301" i="17"/>
  <c r="X250" i="17"/>
  <c r="D166" i="17"/>
  <c r="I138" i="17"/>
  <c r="AB128" i="17"/>
  <c r="F326" i="18"/>
  <c r="D255" i="12"/>
  <c r="D104" i="12"/>
  <c r="D77" i="12"/>
  <c r="D55" i="12"/>
  <c r="E103" i="15"/>
  <c r="O560" i="17"/>
  <c r="AA545" i="17"/>
  <c r="Z542" i="17"/>
  <c r="Q435" i="17"/>
  <c r="Q399" i="17"/>
  <c r="Z426" i="17"/>
  <c r="AB394" i="17"/>
  <c r="AA544" i="17"/>
  <c r="O368" i="17"/>
  <c r="O561" i="17" s="1"/>
  <c r="AF322" i="17"/>
  <c r="AF546" i="17" s="1"/>
  <c r="G290" i="17"/>
  <c r="AE322" i="17"/>
  <c r="X271" i="17"/>
  <c r="X280" i="17" s="1"/>
  <c r="U270" i="17"/>
  <c r="U250" i="17"/>
  <c r="V238" i="17"/>
  <c r="E201" i="17"/>
  <c r="V178" i="17"/>
  <c r="U166" i="17"/>
  <c r="L238" i="17"/>
  <c r="Z213" i="17"/>
  <c r="X119" i="17"/>
  <c r="X129" i="17" s="1"/>
  <c r="X103" i="17"/>
  <c r="Y66" i="18"/>
  <c r="Y68" i="18" s="1"/>
  <c r="T164" i="18"/>
  <c r="T166" i="18" s="1"/>
  <c r="J196" i="18"/>
  <c r="J198" i="18" s="1"/>
  <c r="U259" i="18"/>
  <c r="U261" i="18" s="1"/>
  <c r="R259" i="18"/>
  <c r="R261" i="18" s="1"/>
  <c r="H294" i="18"/>
  <c r="X294" i="18"/>
  <c r="X296" i="18" s="1"/>
  <c r="E107" i="14"/>
  <c r="E23" i="14"/>
  <c r="Q552" i="17"/>
  <c r="N561" i="17"/>
  <c r="O559" i="17"/>
  <c r="I559" i="17"/>
  <c r="H560" i="17"/>
  <c r="AF493" i="17"/>
  <c r="Y544" i="17"/>
  <c r="H443" i="17"/>
  <c r="H561" i="17" s="1"/>
  <c r="Q362" i="17"/>
  <c r="J368" i="17"/>
  <c r="J561" i="17" s="1"/>
  <c r="U313" i="17"/>
  <c r="Q293" i="17"/>
  <c r="I336" i="17"/>
  <c r="I561" i="17" s="1"/>
  <c r="AD545" i="17"/>
  <c r="X270" i="17"/>
  <c r="V250" i="17"/>
  <c r="X197" i="17"/>
  <c r="X201" i="17" s="1"/>
  <c r="X163" i="17"/>
  <c r="F166" i="17"/>
  <c r="X126" i="17"/>
  <c r="Q103" i="17"/>
  <c r="D95" i="17"/>
  <c r="G84" i="17"/>
  <c r="G95" i="17" s="1"/>
  <c r="F95" i="17"/>
  <c r="Z128" i="17"/>
  <c r="N559" i="17"/>
  <c r="H83" i="17"/>
  <c r="Y130" i="18"/>
  <c r="Y132" i="18" s="1"/>
  <c r="X215" i="17"/>
  <c r="J559" i="17"/>
  <c r="H101" i="18"/>
  <c r="C110" i="7"/>
  <c r="D227" i="12"/>
  <c r="D173" i="12"/>
  <c r="E92" i="15"/>
  <c r="E78" i="15"/>
  <c r="E67" i="15"/>
  <c r="J560" i="17"/>
  <c r="Y542" i="17"/>
  <c r="K559" i="17"/>
  <c r="AB542" i="17"/>
  <c r="AB546" i="17" s="1"/>
  <c r="Q406" i="17"/>
  <c r="AB426" i="17"/>
  <c r="Q333" i="17"/>
  <c r="O288" i="17"/>
  <c r="X226" i="17"/>
  <c r="X238" i="17" s="1"/>
  <c r="G189" i="17"/>
  <c r="D201" i="17"/>
  <c r="AE213" i="17"/>
  <c r="F129" i="17"/>
  <c r="V73" i="17"/>
  <c r="Q94" i="37"/>
  <c r="U107" i="17"/>
  <c r="V107" i="17"/>
  <c r="X84" i="17"/>
  <c r="W73" i="17"/>
  <c r="AC69" i="17"/>
  <c r="AC546" i="17" s="1"/>
  <c r="Q66" i="18"/>
  <c r="Q68" i="18" s="1"/>
  <c r="Z164" i="18"/>
  <c r="Z166" i="18" s="1"/>
  <c r="I230" i="18"/>
  <c r="I232" i="18" s="1"/>
  <c r="V230" i="18"/>
  <c r="V232" i="18" s="1"/>
  <c r="H66" i="18"/>
  <c r="L83" i="37"/>
  <c r="O83" i="37"/>
  <c r="AC362" i="37"/>
  <c r="Q443" i="37"/>
  <c r="Q442" i="37" s="1"/>
  <c r="U130" i="18"/>
  <c r="U132" i="18" s="1"/>
  <c r="J164" i="18"/>
  <c r="J166" i="18" s="1"/>
  <c r="T196" i="18"/>
  <c r="T198" i="18" s="1"/>
  <c r="J230" i="18"/>
  <c r="J232" i="18" s="1"/>
  <c r="M230" i="18"/>
  <c r="M232" i="18" s="1"/>
  <c r="Q230" i="18"/>
  <c r="Q232" i="18" s="1"/>
  <c r="Z294" i="18"/>
  <c r="Z296" i="18" s="1"/>
  <c r="O294" i="18"/>
  <c r="O296" i="18" s="1"/>
  <c r="Z196" i="18"/>
  <c r="Z198" i="18" s="1"/>
  <c r="S294" i="18"/>
  <c r="S296" i="18" s="1"/>
  <c r="Y328" i="18"/>
  <c r="Y330" i="18" s="1"/>
  <c r="W328" i="18"/>
  <c r="W330" i="18" s="1"/>
  <c r="U328" i="18"/>
  <c r="U330" i="18" s="1"/>
  <c r="S328" i="18"/>
  <c r="S330" i="18" s="1"/>
  <c r="O328" i="18"/>
  <c r="O330" i="18" s="1"/>
  <c r="J328" i="18"/>
  <c r="J330" i="18" s="1"/>
  <c r="F314" i="18"/>
  <c r="Y30" i="18"/>
  <c r="Y32" i="18" s="1"/>
  <c r="AD69" i="37"/>
  <c r="AA128" i="37"/>
  <c r="K240" i="37"/>
  <c r="O240" i="37"/>
  <c r="AF328" i="37"/>
  <c r="Q339" i="37"/>
  <c r="AF553" i="37"/>
  <c r="AA553" i="37"/>
  <c r="AE550" i="37"/>
  <c r="Q435" i="37"/>
  <c r="W107" i="17"/>
  <c r="E95" i="17"/>
  <c r="Y128" i="17"/>
  <c r="X69" i="17"/>
  <c r="X73" i="17" s="1"/>
  <c r="AE69" i="17"/>
  <c r="X56" i="17"/>
  <c r="X48" i="17"/>
  <c r="X60" i="17" s="1"/>
  <c r="V60" i="17"/>
  <c r="I83" i="17"/>
  <c r="X164" i="18"/>
  <c r="X166" i="18" s="1"/>
  <c r="N196" i="18"/>
  <c r="N198" i="18" s="1"/>
  <c r="T230" i="18"/>
  <c r="T232" i="18" s="1"/>
  <c r="T294" i="18"/>
  <c r="T296" i="18" s="1"/>
  <c r="H130" i="18"/>
  <c r="F15" i="18"/>
  <c r="U30" i="18"/>
  <c r="U32" i="18" s="1"/>
  <c r="J83" i="37"/>
  <c r="N83" i="37"/>
  <c r="Q377" i="37"/>
  <c r="Q11" i="37"/>
  <c r="Q83" i="37" s="1"/>
  <c r="AB69" i="37"/>
  <c r="AF69" i="37"/>
  <c r="AC553" i="37"/>
  <c r="AA550" i="37"/>
  <c r="AA554" i="37" s="1"/>
  <c r="AE553" i="37"/>
  <c r="Q245" i="37"/>
  <c r="Q293" i="37" s="1"/>
  <c r="Q155" i="37"/>
  <c r="Q373" i="17"/>
  <c r="Q409" i="17" s="1"/>
  <c r="G301" i="17"/>
  <c r="G201" i="17"/>
  <c r="Q155" i="17"/>
  <c r="Q238" i="17" s="1"/>
  <c r="X107" i="17"/>
  <c r="Q72" i="17"/>
  <c r="Q11" i="17"/>
  <c r="M101" i="18"/>
  <c r="H296" i="18"/>
  <c r="G296" i="18"/>
  <c r="K561" i="17"/>
  <c r="Q557" i="17"/>
  <c r="L561" i="17"/>
  <c r="AA546" i="17"/>
  <c r="Q448" i="17"/>
  <c r="Q507" i="17" s="1"/>
  <c r="Q418" i="17"/>
  <c r="Q443" i="17" s="1"/>
  <c r="AE546" i="17"/>
  <c r="Q341" i="17"/>
  <c r="G334" i="17"/>
  <c r="Q336" i="17"/>
  <c r="Q243" i="17"/>
  <c r="Q288" i="17" s="1"/>
  <c r="X166" i="17"/>
  <c r="G129" i="17"/>
  <c r="Q94" i="17"/>
  <c r="Q138" i="17" s="1"/>
  <c r="X95" i="17"/>
  <c r="H68" i="18"/>
  <c r="F68" i="18" s="1"/>
  <c r="G68" i="18"/>
  <c r="M443" i="17"/>
  <c r="M561" i="17" s="1"/>
  <c r="AD269" i="17"/>
  <c r="AD546" i="17" s="1"/>
  <c r="V164" i="18"/>
  <c r="V166" i="18" s="1"/>
  <c r="J294" i="18"/>
  <c r="J296" i="18" s="1"/>
  <c r="F28" i="18"/>
  <c r="Z553" i="37"/>
  <c r="Z434" i="37"/>
  <c r="AD434" i="37"/>
  <c r="AD554" i="37" s="1"/>
  <c r="AD553" i="37"/>
  <c r="AC501" i="37"/>
  <c r="AC552" i="37"/>
  <c r="Q363" i="37"/>
  <c r="Q349" i="37"/>
  <c r="Y545" i="17"/>
  <c r="N560" i="17"/>
  <c r="G32" i="18"/>
  <c r="H330" i="18"/>
  <c r="U99" i="18"/>
  <c r="U101" i="18" s="1"/>
  <c r="W99" i="18"/>
  <c r="W101" i="18" s="1"/>
  <c r="H195" i="18"/>
  <c r="H196" i="18" s="1"/>
  <c r="AF545" i="17"/>
  <c r="AF544" i="17"/>
  <c r="AB544" i="17"/>
  <c r="O99" i="18"/>
  <c r="G65" i="18"/>
  <c r="AA99" i="18"/>
  <c r="AA101" i="18" s="1"/>
  <c r="X99" i="18"/>
  <c r="X101" i="18" s="1"/>
  <c r="Q130" i="18"/>
  <c r="Q132" i="18" s="1"/>
  <c r="N164" i="18"/>
  <c r="N166" i="18" s="1"/>
  <c r="F166" i="18" s="1"/>
  <c r="L230" i="18"/>
  <c r="L232" i="18" s="1"/>
  <c r="N230" i="18"/>
  <c r="N232" i="18" s="1"/>
  <c r="W259" i="18"/>
  <c r="W261" i="18" s="1"/>
  <c r="T259" i="18"/>
  <c r="T261" i="18" s="1"/>
  <c r="P259" i="18"/>
  <c r="P261" i="18" s="1"/>
  <c r="L259" i="18"/>
  <c r="L261" i="18" s="1"/>
  <c r="I259" i="18"/>
  <c r="I261" i="18" s="1"/>
  <c r="F261" i="18" s="1"/>
  <c r="I294" i="18"/>
  <c r="I296" i="18" s="1"/>
  <c r="V30" i="18"/>
  <c r="V32" i="18" s="1"/>
  <c r="R30" i="18"/>
  <c r="R32" i="18" s="1"/>
  <c r="F32" i="18" s="1"/>
  <c r="AE554" i="37"/>
  <c r="AF552" i="37"/>
  <c r="AA552" i="37"/>
  <c r="X30" i="18"/>
  <c r="X32" i="18" s="1"/>
  <c r="H83" i="37"/>
  <c r="Z128" i="37"/>
  <c r="Z552" i="37"/>
  <c r="Q298" i="37"/>
  <c r="Q342" i="37" s="1"/>
  <c r="Y362" i="37"/>
  <c r="Y552" i="37"/>
  <c r="AB402" i="37"/>
  <c r="AB552" i="37"/>
  <c r="AF402" i="37"/>
  <c r="AB434" i="37"/>
  <c r="Q406" i="37"/>
  <c r="Q384" i="37"/>
  <c r="Y554" i="37" l="1"/>
  <c r="Q240" i="37"/>
  <c r="Z554" i="37"/>
  <c r="G132" i="18"/>
  <c r="H132" i="18"/>
  <c r="AB554" i="37"/>
  <c r="F232" i="18"/>
  <c r="AC554" i="37"/>
  <c r="Q83" i="17"/>
  <c r="Y546" i="17"/>
  <c r="E123" i="15"/>
  <c r="AF554" i="37"/>
  <c r="F330" i="18"/>
  <c r="Q368" i="17"/>
  <c r="Z546" i="17"/>
  <c r="F132" i="18"/>
  <c r="F80" i="18"/>
  <c r="F92" i="18"/>
  <c r="F75" i="18"/>
  <c r="F94" i="18"/>
  <c r="F81" i="18"/>
  <c r="Q559" i="17"/>
  <c r="F91" i="18"/>
  <c r="F87" i="18"/>
  <c r="F77" i="18"/>
  <c r="O101" i="18"/>
  <c r="F101" i="18" s="1"/>
  <c r="F83" i="18"/>
  <c r="F78" i="18"/>
  <c r="F88" i="18"/>
  <c r="H198" i="18"/>
  <c r="F198" i="18" s="1"/>
  <c r="G198" i="18"/>
  <c r="F82" i="18"/>
  <c r="F96" i="18"/>
  <c r="F76" i="18"/>
  <c r="F95" i="18"/>
  <c r="F93" i="18"/>
  <c r="Q561" i="17"/>
  <c r="Q560" i="17"/>
  <c r="F90" i="18"/>
  <c r="F296" i="18"/>
  <c r="F89" i="18"/>
  <c r="F79" i="18"/>
  <c r="F97" i="18" l="1"/>
  <c r="F84" i="18"/>
</calcChain>
</file>

<file path=xl/sharedStrings.xml><?xml version="1.0" encoding="utf-8"?>
<sst xmlns="http://schemas.openxmlformats.org/spreadsheetml/2006/main" count="4768" uniqueCount="904">
  <si>
    <t>молоко питьевое</t>
  </si>
  <si>
    <t>8-й день</t>
  </si>
  <si>
    <t xml:space="preserve">                                                                                                                                                                                                    ст повар________________________</t>
  </si>
  <si>
    <t>наименование и колличество продуктов питания , подлежащих закладке на 1 человека</t>
  </si>
  <si>
    <t>ИЛИ</t>
  </si>
  <si>
    <t>обед</t>
  </si>
  <si>
    <t xml:space="preserve">Масло сливочное (порциями) </t>
  </si>
  <si>
    <t xml:space="preserve">Сок  </t>
  </si>
  <si>
    <t>Картофель отварной с маслом(№204-2004)</t>
  </si>
  <si>
    <t>150</t>
  </si>
  <si>
    <t>Картофельное пюре (№520-2004)</t>
  </si>
  <si>
    <t>Масло сливочное (порциями) №96-2004</t>
  </si>
  <si>
    <t xml:space="preserve">или Рагу овощное </t>
  </si>
  <si>
    <t>10-й день</t>
  </si>
  <si>
    <t>ванилин</t>
  </si>
  <si>
    <t>200/</t>
  </si>
  <si>
    <t xml:space="preserve">Салат из отварных овощей с зеленым горошком </t>
  </si>
  <si>
    <t xml:space="preserve">Уха рыбацкая </t>
  </si>
  <si>
    <t>Сок фруктовый или сок с содержанием витаминов и минералов (посчитана пищевая ценность сока виноградного</t>
  </si>
  <si>
    <t>56</t>
  </si>
  <si>
    <t>Компот из сухофруктов (№638-2004)</t>
  </si>
  <si>
    <t>Уха рыбацкая</t>
  </si>
  <si>
    <t>кондит. Изд</t>
  </si>
  <si>
    <t>Йогурт сливочно-молочный    7,5% жирности в индивидуальной упаковке</t>
  </si>
  <si>
    <t>Бутерброд с сыром</t>
  </si>
  <si>
    <t xml:space="preserve">Бутерброд с маслом и джемом или повидлом </t>
  </si>
  <si>
    <t xml:space="preserve"> 8 день </t>
  </si>
  <si>
    <t xml:space="preserve"> 9 день </t>
  </si>
  <si>
    <t xml:space="preserve"> 10 день </t>
  </si>
  <si>
    <t>Кисломолочный напиток (йогурт, снежок, бифидок, биокефир, биоряженка и др. (№439-2006)</t>
  </si>
  <si>
    <t>овсян. Хлопья</t>
  </si>
  <si>
    <t>огурец</t>
  </si>
  <si>
    <t>Пюре картофельное</t>
  </si>
  <si>
    <t xml:space="preserve">Котлеты, шницели из говядины с соусом  </t>
  </si>
  <si>
    <t xml:space="preserve">                                                                                                                                                              ст повар________________________</t>
  </si>
  <si>
    <t>Кура запеченная в молочном соусе</t>
  </si>
  <si>
    <t>Сыр (порциями)</t>
  </si>
  <si>
    <t>Каша пшенная жидкая, с маслом №311-2004</t>
  </si>
  <si>
    <t>Помидор соленый или свежий (1996)</t>
  </si>
  <si>
    <t>Меню содержит обязательные вложения - титульный лист, накопительную ведомость, аннотацию, таблицу по соли и специям.</t>
  </si>
  <si>
    <t>итого в среднем за день</t>
  </si>
  <si>
    <t>588</t>
  </si>
  <si>
    <t xml:space="preserve">Рис припущенный с овощами </t>
  </si>
  <si>
    <t>Кисель  из сока</t>
  </si>
  <si>
    <t xml:space="preserve">Кисель  из сока </t>
  </si>
  <si>
    <t xml:space="preserve">Завтрак  6-9 кл </t>
  </si>
  <si>
    <t>Салат рыбный с маслом )</t>
  </si>
  <si>
    <t xml:space="preserve">Биточки, запеченные под сметанным соусом </t>
  </si>
  <si>
    <t>50</t>
  </si>
  <si>
    <t>100</t>
  </si>
  <si>
    <t>Запеканка из творога со сгщенным молоком (№366-2004)</t>
  </si>
  <si>
    <t>Чай с молоком(№630-1996)</t>
  </si>
  <si>
    <t>для питания детей с 7 до 11  лет №10-ШК/2409-08/17 от "05" ноября 2013г  (сезон осенне - зимний)</t>
  </si>
  <si>
    <t>Йогурт  молочно-сливочный   4,7% жирности в индивидуальной упаковке</t>
  </si>
  <si>
    <t>шиповник</t>
  </si>
  <si>
    <t>помидор</t>
  </si>
  <si>
    <t>или огурцы свежие грунтовые</t>
  </si>
  <si>
    <t>итого на 1 человека по меню</t>
  </si>
  <si>
    <t>Минералы, мг</t>
  </si>
  <si>
    <t>С, мг</t>
  </si>
  <si>
    <t>В1, мг</t>
  </si>
  <si>
    <t>Сельдь с луком</t>
  </si>
  <si>
    <t>1-день</t>
  </si>
  <si>
    <t>Дрожжи хлебопекарские</t>
  </si>
  <si>
    <t>морковь</t>
  </si>
  <si>
    <t>лук</t>
  </si>
  <si>
    <t xml:space="preserve">ПРИМЕРНОЕ 10 - ти ДНЕВНОЕ МЕНЮ двухразового питания для детей с 11 лет и старше                                                              №10-ШК/2409-08/15 от "23" октября 2013 г. (сезон осень - зима)                                 </t>
  </si>
  <si>
    <t>Химический состав</t>
  </si>
  <si>
    <t>** значения окурглены до целого числа</t>
  </si>
  <si>
    <t>Хлеб ржаной витамин.</t>
  </si>
  <si>
    <t xml:space="preserve">Нарезка из моркови отварной с кукурузой </t>
  </si>
  <si>
    <t>мука пшенич.</t>
  </si>
  <si>
    <t>гречка</t>
  </si>
  <si>
    <t>или Хлеб витаминизированный</t>
  </si>
  <si>
    <t>5 день с 10 по 11кл</t>
  </si>
  <si>
    <t>Чай с лимоном (№685-2004)</t>
  </si>
  <si>
    <t xml:space="preserve">Кондитерское изделие </t>
  </si>
  <si>
    <t xml:space="preserve">2 Завтрак </t>
  </si>
  <si>
    <t xml:space="preserve"> или Каша "Дружба" с маслом </t>
  </si>
  <si>
    <t>зел. Гор</t>
  </si>
  <si>
    <t>крахмал</t>
  </si>
  <si>
    <t>молоко сгущ</t>
  </si>
  <si>
    <t>Чай с лимоном №686-2004</t>
  </si>
  <si>
    <t>Йогурт сливочно - молочный 7,5% в индивидуальной упаковке</t>
  </si>
  <si>
    <t xml:space="preserve">Фрукт  </t>
  </si>
  <si>
    <t xml:space="preserve">Шницель рыбный натуральный с маслом </t>
  </si>
  <si>
    <t xml:space="preserve">Котлеты,  шницели из говядины с соусом </t>
  </si>
  <si>
    <t>9-й день</t>
  </si>
  <si>
    <t xml:space="preserve">Масло сливочное </t>
  </si>
  <si>
    <t xml:space="preserve">Сыр </t>
  </si>
  <si>
    <t>200/20</t>
  </si>
  <si>
    <t xml:space="preserve">или Бефстроганов из говядины </t>
  </si>
  <si>
    <t>Салат из моркови и яблок</t>
  </si>
  <si>
    <t xml:space="preserve">ПРИМЕРНОЕ 10 - ти ДНЕВНОЕ МЕНЮ №10-ШК/2409-08/9 с экспертным заключением №4Д/П от 02.04.2013г.        </t>
  </si>
  <si>
    <t>Кура запеченная с маслом №494-2004</t>
  </si>
  <si>
    <t>Печень или мясо тушеные с овощами ТТК</t>
  </si>
  <si>
    <t xml:space="preserve"> 4 день  10-11кл</t>
  </si>
  <si>
    <t xml:space="preserve">  9 день   10-11кл</t>
  </si>
  <si>
    <t>Йогурт</t>
  </si>
  <si>
    <t>Масло растительное</t>
  </si>
  <si>
    <t>Дни</t>
  </si>
  <si>
    <t>% выполнения</t>
  </si>
  <si>
    <t xml:space="preserve">Кура запеченная с маслом </t>
  </si>
  <si>
    <t>Батон пшеничный или хлеб с содержанием витаминов и минералов</t>
  </si>
  <si>
    <t>30</t>
  </si>
  <si>
    <t>Горошек зеленый консервированный</t>
  </si>
  <si>
    <t>200/7</t>
  </si>
  <si>
    <t xml:space="preserve">Мучное изделие </t>
  </si>
  <si>
    <t xml:space="preserve">Компот из свежих яблок + Витамин "С" </t>
  </si>
  <si>
    <t>Чай с молоком</t>
  </si>
  <si>
    <t xml:space="preserve">                                                                                                                                                                                ст повар________________________</t>
  </si>
  <si>
    <t xml:space="preserve">мучное изделие промышленного проазводства печенье коровка </t>
  </si>
  <si>
    <t>масло</t>
  </si>
  <si>
    <t>Хлеб пшеничный или хлеб пшеничный с содержанием витаминов и минералов</t>
  </si>
  <si>
    <t xml:space="preserve">компот из кураги </t>
  </si>
  <si>
    <t>капуста</t>
  </si>
  <si>
    <t>Продукт кисломолочный "Бифилайф" с фруктовыми наполнителями 2,5% жирности в индивидуальной упаковке</t>
  </si>
  <si>
    <t>Рассольник Ленинградский</t>
  </si>
  <si>
    <t xml:space="preserve">Каша рисовая молочная жидкая с маслом </t>
  </si>
  <si>
    <t>200/10</t>
  </si>
  <si>
    <t>Колбаса вареная отварная с соусом</t>
  </si>
  <si>
    <t xml:space="preserve">Макароны отварные  </t>
  </si>
  <si>
    <t>Булка пром производства</t>
  </si>
  <si>
    <t>аскорб. К-та</t>
  </si>
  <si>
    <t>цб</t>
  </si>
  <si>
    <t>курица</t>
  </si>
  <si>
    <t xml:space="preserve">Фрукт </t>
  </si>
  <si>
    <t xml:space="preserve"> Нарезка из моркови отварной с кукурузой </t>
  </si>
  <si>
    <t xml:space="preserve">Колбаса вареная отварная с соусом </t>
  </si>
  <si>
    <t>Салат из белокочанной капусты с морковью (№43-2004)</t>
  </si>
  <si>
    <t>или котлеты, биточки, шницеля из говядины с соусом томатным</t>
  </si>
  <si>
    <t>Макароны отварные с овощами</t>
  </si>
  <si>
    <t>Сок фруктовый</t>
  </si>
  <si>
    <t xml:space="preserve">Бутерброд с маслом с джемом или повидлом      </t>
  </si>
  <si>
    <t>Йогурт или кисломолочная продукция с добавлением лакто и бифидобактерий</t>
  </si>
  <si>
    <t>200</t>
  </si>
  <si>
    <t>Щи из свежей капусты</t>
  </si>
  <si>
    <t xml:space="preserve">2 Завтрак  с 6 по 9 кл </t>
  </si>
  <si>
    <t xml:space="preserve">Йогурт  молочно-сливочный   4,7% </t>
  </si>
  <si>
    <t>6-й день</t>
  </si>
  <si>
    <t>"Бифилайф"</t>
  </si>
  <si>
    <t>Мучное изделие промышленного производства</t>
  </si>
  <si>
    <t>42</t>
  </si>
  <si>
    <t>соль</t>
  </si>
  <si>
    <t>или огурец свежий парниковый</t>
  </si>
  <si>
    <t xml:space="preserve">ПРИМЕРНОЕ 10 - ти ДНЕВНОЕ МЕНЮ ГОРЯЧИХ ЗАВТРАКОВ   </t>
  </si>
  <si>
    <t xml:space="preserve">                                                               </t>
  </si>
  <si>
    <t>йогурт</t>
  </si>
  <si>
    <t xml:space="preserve">Яйцо отварное </t>
  </si>
  <si>
    <t xml:space="preserve">Какао с молоком </t>
  </si>
  <si>
    <t xml:space="preserve"> Макароны</t>
  </si>
  <si>
    <t xml:space="preserve">Жаркое по домашнему </t>
  </si>
  <si>
    <t>7-й день</t>
  </si>
  <si>
    <t>6 день с 1 до 4 кл</t>
  </si>
  <si>
    <t>Картофель</t>
  </si>
  <si>
    <t>Кофейный напиток (№692-2004)</t>
  </si>
  <si>
    <t>Яйцо куриное отварное (№337-2004)</t>
  </si>
  <si>
    <t>Бутерброд с маслом (№1-2004)</t>
  </si>
  <si>
    <t>20/5</t>
  </si>
  <si>
    <t>запеканка картофельная с мясом с соусом молочным</t>
  </si>
  <si>
    <t>компот из  св плодов</t>
  </si>
  <si>
    <t>или мясо</t>
  </si>
  <si>
    <t>Бутерброд с сыром (3-2004)</t>
  </si>
  <si>
    <t>Суп картофельный с крупой</t>
  </si>
  <si>
    <t xml:space="preserve">Пудинг из творога с молоком сгущенным </t>
  </si>
  <si>
    <t>Крупы, бобовые</t>
  </si>
  <si>
    <t>Отвар из плодов шиповника (705-2004)</t>
  </si>
  <si>
    <t xml:space="preserve">Свекольник с мясом, со сметаной </t>
  </si>
  <si>
    <t>200/50</t>
  </si>
  <si>
    <t>Компот из сухофруктов + Витамин "С" (№638-2004)</t>
  </si>
  <si>
    <t xml:space="preserve">Продукт кисломолочный "Бифилайф" </t>
  </si>
  <si>
    <t>на сумму</t>
  </si>
  <si>
    <t>170/20</t>
  </si>
  <si>
    <t>Чай с молоком(№630-2004)</t>
  </si>
  <si>
    <t>итого  на 280 человеку</t>
  </si>
  <si>
    <t xml:space="preserve"> тортик</t>
  </si>
  <si>
    <t>Сок  в индивидуальной упаковке</t>
  </si>
  <si>
    <t>2 Завтрак  с 6 по 9 кл</t>
  </si>
  <si>
    <t>Компот из кураги</t>
  </si>
  <si>
    <t>Наименование блюда</t>
  </si>
  <si>
    <t>соль ийодированная</t>
  </si>
  <si>
    <t>Каша из хлопьев овсяных "Геркулес" жидкая с маслом (№311-2004)</t>
  </si>
  <si>
    <t xml:space="preserve"> 1 день                с 1 - 4 кл</t>
  </si>
  <si>
    <t xml:space="preserve">Бутерброд с маслом с джемом или повидлом    </t>
  </si>
  <si>
    <t>Завтрак   с 6 по 9 кл</t>
  </si>
  <si>
    <t>Дополнительное питание</t>
  </si>
  <si>
    <t>Рагу овощное (224-2004)</t>
  </si>
  <si>
    <t>Суп рыбный (№42-2001, Пермь)</t>
  </si>
  <si>
    <t>250/20</t>
  </si>
  <si>
    <t>"        "                           2015г</t>
  </si>
  <si>
    <t xml:space="preserve">Щи из свежей капусты с картофелем, с мясом, со сметаной     </t>
  </si>
  <si>
    <t>Гуляш</t>
  </si>
  <si>
    <t>50/50</t>
  </si>
  <si>
    <t>40</t>
  </si>
  <si>
    <t>Бутерброд с маслом, сыром (№1,3-2004)</t>
  </si>
  <si>
    <t>30/5/10</t>
  </si>
  <si>
    <t xml:space="preserve"> Запеканка из творога со сгущенным молоком</t>
  </si>
  <si>
    <t>4 день</t>
  </si>
  <si>
    <t>5 день</t>
  </si>
  <si>
    <t>Каша манная жидкая с маслом</t>
  </si>
  <si>
    <t>Бутерброд с маслом, сыром</t>
  </si>
  <si>
    <t xml:space="preserve"> 3 день с 1 до 4 кл</t>
  </si>
  <si>
    <t>Кофейный напиток</t>
  </si>
  <si>
    <t>Биточки, запеченные под сметанным соусом (№480-2004)</t>
  </si>
  <si>
    <t xml:space="preserve">Икра кабачковая </t>
  </si>
  <si>
    <t>Какао с молоком</t>
  </si>
  <si>
    <t>Жаркое по домашнему</t>
  </si>
  <si>
    <t>говядина п/ф</t>
  </si>
  <si>
    <t>хлеб</t>
  </si>
  <si>
    <t>Суп из овощей на вегитарианском бульоне (№135-2004)</t>
  </si>
  <si>
    <t>90</t>
  </si>
  <si>
    <t>Хлеб ржаной (ржано-пшеничный)</t>
  </si>
  <si>
    <t xml:space="preserve">Йогурт молочный </t>
  </si>
  <si>
    <t>яблоко</t>
  </si>
  <si>
    <t>250/5</t>
  </si>
  <si>
    <t>А, мкг</t>
  </si>
  <si>
    <t>Е, мг</t>
  </si>
  <si>
    <t>лимон</t>
  </si>
  <si>
    <t>манка</t>
  </si>
  <si>
    <t>молоко сгущ.</t>
  </si>
  <si>
    <t>минтай</t>
  </si>
  <si>
    <t>томат-паста</t>
  </si>
  <si>
    <t>макароны</t>
  </si>
  <si>
    <t>Молоко (массовая доля жира 2,5 %, 3,2%)</t>
  </si>
  <si>
    <t>конд.изд.</t>
  </si>
  <si>
    <t>Котлеты,  шницели из говядины с соусом  (№451-2004)</t>
  </si>
  <si>
    <t>Мясо 1 категории на кости</t>
  </si>
  <si>
    <t>Выход, г</t>
  </si>
  <si>
    <t xml:space="preserve">Каша манная молочная жидкая с маслом </t>
  </si>
  <si>
    <t xml:space="preserve">Бутерброд с маслом с джемом или повидлом </t>
  </si>
  <si>
    <t>20/5/10</t>
  </si>
  <si>
    <t>каша пшенная</t>
  </si>
  <si>
    <t>человек</t>
  </si>
  <si>
    <t xml:space="preserve">ПРИМЕРНОЕ 10 - ти ДНЕВНОЕ МЕНЮ ГОРЯЧИХ ЗАВТРАКОВ для питания детей с 11 лет и старше                                                              №10-ШК/2409-08/18 от "05" ноября 2013 г. (сезон осенне - зимний)                                 </t>
  </si>
  <si>
    <t>Белки, г</t>
  </si>
  <si>
    <t xml:space="preserve"> повар             Пурда Т.В.</t>
  </si>
  <si>
    <r>
      <t xml:space="preserve">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 xml:space="preserve">  повар</t>
    </r>
    <r>
      <rPr>
        <sz val="12"/>
        <rFont val="Arial"/>
        <family val="2"/>
        <charset val="204"/>
      </rPr>
      <t>__________________Пурда Т.В.</t>
    </r>
  </si>
  <si>
    <t xml:space="preserve"> Повар --------------Пурда Т.В.</t>
  </si>
  <si>
    <t xml:space="preserve"> повар----------- Пурда Т.В.</t>
  </si>
  <si>
    <t>Повар------------Т.В.Пурда</t>
  </si>
  <si>
    <t>Суп с макаронными изделиями</t>
  </si>
  <si>
    <t>2 день 5--11 кл</t>
  </si>
  <si>
    <t xml:space="preserve"> 3 день  5--11 кл</t>
  </si>
  <si>
    <t xml:space="preserve">                                                                                Повар-------------       Пурда Т.В.</t>
  </si>
  <si>
    <t>5 день  5--11 кл</t>
  </si>
  <si>
    <t>6 день  5--11 кл</t>
  </si>
  <si>
    <t>8 день 5--11 кл.</t>
  </si>
  <si>
    <t xml:space="preserve">            1 день                   5--11  кл. </t>
  </si>
  <si>
    <t xml:space="preserve"> "Утверждаю"  директор  ООО ТавдаПродукт__________/Г.В.Яковлева/</t>
  </si>
  <si>
    <t>3 день 1-4 кл</t>
  </si>
  <si>
    <t>4 день          1- 4 кл</t>
  </si>
  <si>
    <t>5 день 1- 4 кл</t>
  </si>
  <si>
    <t xml:space="preserve">  9 день  5-11кл</t>
  </si>
  <si>
    <r>
      <t xml:space="preserve">                                                                                                  П</t>
    </r>
    <r>
      <rPr>
        <b/>
        <sz val="14"/>
        <rFont val="Arial"/>
        <family val="2"/>
        <charset val="204"/>
      </rPr>
      <t>овар__________________Пурда Т.В.</t>
    </r>
  </si>
  <si>
    <t>9,,1</t>
  </si>
  <si>
    <t>13,,27</t>
  </si>
  <si>
    <t xml:space="preserve">              "Утверждаю"  директор  ООО ТавдаПродукт__________/Г.В.Яковлева/</t>
  </si>
  <si>
    <t xml:space="preserve">Бутерброд с сыром </t>
  </si>
  <si>
    <t>Отвар из плодов шиповника 4)</t>
  </si>
  <si>
    <t>Суп молочный с крупой 6)</t>
  </si>
  <si>
    <t>горошек зел</t>
  </si>
  <si>
    <t>кондит изд</t>
  </si>
  <si>
    <t>аскорбин. Кислота</t>
  </si>
  <si>
    <t>Запеканка из творога со сгущенным молоком</t>
  </si>
  <si>
    <t>Сок  (посчитана средняя пищевая ценность соков - яблочного, виноградного, сливового, мультифруктового)</t>
  </si>
  <si>
    <t xml:space="preserve">Суп с макаронными изделиями, с мясом </t>
  </si>
  <si>
    <t>Бутерброд с повидлом</t>
  </si>
  <si>
    <t>20/20</t>
  </si>
  <si>
    <t xml:space="preserve">Макароны отварные с подгарнировкой </t>
  </si>
  <si>
    <t>75</t>
  </si>
  <si>
    <t>кофейный напиток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</si>
  <si>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</si>
  <si>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аскорб кисл</t>
  </si>
  <si>
    <t xml:space="preserve">Чай с молоком </t>
  </si>
  <si>
    <t>Гречка отварная (508-2004)</t>
  </si>
  <si>
    <t>Суп с рыбными консервами</t>
  </si>
  <si>
    <t>Кисель из концентрата</t>
  </si>
  <si>
    <t>Капуста тушённая</t>
  </si>
  <si>
    <t>Фрукт (посчитана средняя пищевая ценность банан, апельсин)</t>
  </si>
  <si>
    <t>компот из сухофруктов</t>
  </si>
  <si>
    <t>цена за 1 кг</t>
  </si>
  <si>
    <t>Нарезка из свежих помидоров и огурцов с маслом(1996)</t>
  </si>
  <si>
    <t xml:space="preserve">Чай с сахаром </t>
  </si>
  <si>
    <t>3-й день</t>
  </si>
  <si>
    <t>Рыба, тушеная в томате с овощами</t>
  </si>
  <si>
    <t>Кукуруза консервированная или зеленый горошек</t>
  </si>
  <si>
    <t xml:space="preserve">итого киллограмм на общее к-во </t>
  </si>
  <si>
    <t>Продукт кисломолочный "Бифилайф"</t>
  </si>
  <si>
    <t xml:space="preserve">Сок </t>
  </si>
  <si>
    <t xml:space="preserve">Горошек зеленый консервированный </t>
  </si>
  <si>
    <t xml:space="preserve">Помидор соленый или свежий </t>
  </si>
  <si>
    <t xml:space="preserve">  7 день 5--11 кл</t>
  </si>
  <si>
    <t>аскорб кислота</t>
  </si>
  <si>
    <t>Компот из свежих яблок + Витамин "С"</t>
  </si>
  <si>
    <t>Молоко кипяченное</t>
  </si>
  <si>
    <t xml:space="preserve">Салат из свеклы с морской капустой </t>
  </si>
  <si>
    <t>Каша пшеничная жидкая с маслом (№311-2004)</t>
  </si>
  <si>
    <t>Чай с сахаром(685-2004)</t>
  </si>
  <si>
    <t>концентрат киселя</t>
  </si>
  <si>
    <t xml:space="preserve">Мучное изделие промышленного производства </t>
  </si>
  <si>
    <t xml:space="preserve">  9 день с 1 до 4 кл</t>
  </si>
  <si>
    <t>кондитерское  изделие пряник</t>
  </si>
  <si>
    <t>томат пюре</t>
  </si>
  <si>
    <t>4-й день</t>
  </si>
  <si>
    <t>Нарезка из огурцов свежих (1996)</t>
  </si>
  <si>
    <t>60</t>
  </si>
  <si>
    <t>хлеб пшен.</t>
  </si>
  <si>
    <t>сухарь паниров</t>
  </si>
  <si>
    <t>Салат из свеклы с морской капустой (№ 623 - 2002)</t>
  </si>
  <si>
    <t>Рис припущенный с овощами на подгарнировку (512-2004)</t>
  </si>
  <si>
    <t>Сок  (посчитана  пищевая ценность сока яблочного с мякотью)</t>
  </si>
  <si>
    <t xml:space="preserve">Каша пшенная жидкая, с маслом </t>
  </si>
  <si>
    <t xml:space="preserve">Бутерброд с маслом </t>
  </si>
  <si>
    <t>Завтраки 5-11кл</t>
  </si>
  <si>
    <t xml:space="preserve">Рис припущенный с овощами  на подгарнировку </t>
  </si>
  <si>
    <t xml:space="preserve">Горошек зеленный консервированный </t>
  </si>
  <si>
    <t>Борщ из свежей капусты со сметаной</t>
  </si>
  <si>
    <t xml:space="preserve">или Каша "Дружба" с маслом </t>
  </si>
  <si>
    <t xml:space="preserve">2 Завтрак  </t>
  </si>
  <si>
    <t>Свекольник со сметаной</t>
  </si>
  <si>
    <t>Каша боярская с маслом (из пшена с изюмом)</t>
  </si>
  <si>
    <t xml:space="preserve">Помидоры соленые или свежие </t>
  </si>
  <si>
    <t>Колбаса вареная отварная с соусом молочным (413-2004)</t>
  </si>
  <si>
    <t>колбаса</t>
  </si>
  <si>
    <t>помидор свежий</t>
  </si>
  <si>
    <t>бифилайф</t>
  </si>
  <si>
    <t>огурец солен</t>
  </si>
  <si>
    <t xml:space="preserve">Рассольник Ленинградский с мясом  со сметаной </t>
  </si>
  <si>
    <t xml:space="preserve">Колбаса вареная отварная с маслом </t>
  </si>
  <si>
    <t>100/5</t>
  </si>
  <si>
    <t>Кисель из концентрата (№591-1996)</t>
  </si>
  <si>
    <t xml:space="preserve">Чай с лимоном </t>
  </si>
  <si>
    <t xml:space="preserve">  7 день   10-11кл</t>
  </si>
  <si>
    <t>Нарезка из моркови отварной с кукурузой</t>
  </si>
  <si>
    <t>помидоры</t>
  </si>
  <si>
    <t>Кальций</t>
  </si>
  <si>
    <t>Бефстроганов из говядины (№423-2004)</t>
  </si>
  <si>
    <t>Бутерброд с маслом и джемом или повидлом №1,2-2004</t>
  </si>
  <si>
    <t>Мука пшеничная</t>
  </si>
  <si>
    <t>Хлеб ржаной или хлеб ржаной с содержанием витаминов и минералов</t>
  </si>
  <si>
    <t xml:space="preserve">                                                                                                                                                   ст повар________________________</t>
  </si>
  <si>
    <t xml:space="preserve">                                                                                                                                                                                                        ст повар________________________</t>
  </si>
  <si>
    <t xml:space="preserve">_________  </t>
  </si>
  <si>
    <t xml:space="preserve">или Салат из белокочанной капусты с морковью </t>
  </si>
  <si>
    <t>Каша пшеничная жидкая, с маслом №311-2004</t>
  </si>
  <si>
    <t>крупа пшеничная</t>
  </si>
  <si>
    <t>Булка пром произв</t>
  </si>
  <si>
    <t>свекольник на вегетарианском бульоне со сметаной</t>
  </si>
  <si>
    <t>Горошек зеленный консервированный (после термической обработки)</t>
  </si>
  <si>
    <t xml:space="preserve">мучное или кондитерское изделие с добавлением витаминов и минералов </t>
  </si>
  <si>
    <t xml:space="preserve"> 3 день  10-11кл</t>
  </si>
  <si>
    <t>Завтрак   с 10 по 11кл</t>
  </si>
  <si>
    <t xml:space="preserve">Йогурт молочно - сливочный 4,7 % </t>
  </si>
  <si>
    <t>мука пшеничная</t>
  </si>
  <si>
    <t xml:space="preserve">5 день </t>
  </si>
  <si>
    <t xml:space="preserve">  7 день </t>
  </si>
  <si>
    <t>Икра кабачковая промышленного производства</t>
  </si>
  <si>
    <t>сок плодовый с содерханием витаминов и минералов</t>
  </si>
  <si>
    <t>зел. Горошек</t>
  </si>
  <si>
    <t>говядина</t>
  </si>
  <si>
    <t xml:space="preserve">печенье </t>
  </si>
  <si>
    <t xml:space="preserve">или салат из белокочанной капусты с морковью </t>
  </si>
  <si>
    <t>выдал продукты_________________________</t>
  </si>
  <si>
    <t>пшено</t>
  </si>
  <si>
    <t>батон или хлеб</t>
  </si>
  <si>
    <t>огурцы свежие</t>
  </si>
  <si>
    <t>томат-пюре</t>
  </si>
  <si>
    <t>булочка</t>
  </si>
  <si>
    <t>молоко в</t>
  </si>
  <si>
    <t>Каша пшенная с маслом (№302-2004)</t>
  </si>
  <si>
    <t>200/5</t>
  </si>
  <si>
    <t xml:space="preserve">Печень или мясо тушеные с овощами </t>
  </si>
  <si>
    <t>Сок плодоовощные, напитки витаминизированные</t>
  </si>
  <si>
    <t>или молоко конц.</t>
  </si>
  <si>
    <t>фрукт</t>
  </si>
  <si>
    <t>картофель</t>
  </si>
  <si>
    <t>Чай</t>
  </si>
  <si>
    <t>Масло сливочное</t>
  </si>
  <si>
    <t>кукуруза консервир</t>
  </si>
  <si>
    <t>апельсин</t>
  </si>
  <si>
    <t>Сыр (порциями) №97-2004</t>
  </si>
  <si>
    <t>Итого</t>
  </si>
  <si>
    <t xml:space="preserve"> ДОПОЛНИТЕЛЬНО:            Витаминизированное молоко в индивидуальной упаковке</t>
  </si>
  <si>
    <t>изюм</t>
  </si>
  <si>
    <t>ОБЕД</t>
  </si>
  <si>
    <t>Пудинг из творога с молоком сгущенным</t>
  </si>
  <si>
    <t>Ватрушка "Царская" с молоком сгущенным (творожное блюдо( (ТТК)</t>
  </si>
  <si>
    <t>Суп картофельный с рыбными фрикадельками</t>
  </si>
  <si>
    <t xml:space="preserve">Нарезка из свежих помидоров  с маслом </t>
  </si>
  <si>
    <t>итоговая сумма</t>
  </si>
  <si>
    <t>хеб или батон</t>
  </si>
  <si>
    <t xml:space="preserve">Каша "Дружба" с маслом </t>
  </si>
  <si>
    <t>Помидоры свежие с луком (1996)</t>
  </si>
  <si>
    <t>какао</t>
  </si>
  <si>
    <t>свекла</t>
  </si>
  <si>
    <t xml:space="preserve">Кофейный напиток </t>
  </si>
  <si>
    <t>3 день</t>
  </si>
  <si>
    <t xml:space="preserve">Суп молочный с крупой </t>
  </si>
  <si>
    <t xml:space="preserve">Рыба, запеченная в омлете </t>
  </si>
  <si>
    <t>5-й день</t>
  </si>
  <si>
    <t xml:space="preserve">                   </t>
  </si>
  <si>
    <t>Компот из сухофруктов + Витамин С</t>
  </si>
  <si>
    <t>перловка</t>
  </si>
  <si>
    <t>огурцы консерв</t>
  </si>
  <si>
    <t>Соль иодированная</t>
  </si>
  <si>
    <t xml:space="preserve">мука </t>
  </si>
  <si>
    <t xml:space="preserve">  9 день</t>
  </si>
  <si>
    <t>250/10/5</t>
  </si>
  <si>
    <t>ИТОГО:</t>
  </si>
  <si>
    <t xml:space="preserve">Сок фруктовый или сок с содержанием витаминов и минералов </t>
  </si>
  <si>
    <t xml:space="preserve"> </t>
  </si>
  <si>
    <t>за 10 дней, г</t>
  </si>
  <si>
    <t xml:space="preserve">Распределение энергетической ценности  (калорийности) на отдельные приемы пищи  с 7 до 11 лет                                                                               </t>
  </si>
  <si>
    <t xml:space="preserve">итого киллограмм на       </t>
  </si>
  <si>
    <t>полдник</t>
  </si>
  <si>
    <t xml:space="preserve"> или Каша "Дружба" с маслом</t>
  </si>
  <si>
    <t>молоко сгущенное</t>
  </si>
  <si>
    <t>ЗАВТРАК</t>
  </si>
  <si>
    <t>яйцо</t>
  </si>
  <si>
    <t>огурец св</t>
  </si>
  <si>
    <t>фарш</t>
  </si>
  <si>
    <t>Фосфор</t>
  </si>
  <si>
    <t>или хлеб витаминизированный</t>
  </si>
  <si>
    <t>Макароны отварные с подгарнировкой (332-2004)</t>
  </si>
  <si>
    <t>Шницель рыбный натуральный (№391-2004)</t>
  </si>
  <si>
    <t>Сложный гарнир</t>
  </si>
  <si>
    <t xml:space="preserve">                                                                                                                                                                                     ст повар________________________</t>
  </si>
  <si>
    <t>Макаронные изделия</t>
  </si>
  <si>
    <t xml:space="preserve">Овощи свежие, зелень </t>
  </si>
  <si>
    <t xml:space="preserve">2 Завтрак  с 10 по 11кл </t>
  </si>
  <si>
    <t xml:space="preserve">Молоко кипяченное </t>
  </si>
  <si>
    <t>Компот из кураги (№638-2004)</t>
  </si>
  <si>
    <t>Булочка промышленного производства</t>
  </si>
  <si>
    <t>масло раст.</t>
  </si>
  <si>
    <t xml:space="preserve">  8 день </t>
  </si>
  <si>
    <t xml:space="preserve">                                                                                                                                                                                                ст повар________________________</t>
  </si>
  <si>
    <t>5 день с 1 до 4 кл</t>
  </si>
  <si>
    <t xml:space="preserve">            </t>
  </si>
  <si>
    <t>Курица, запеченная (№494-2004)</t>
  </si>
  <si>
    <t>Компот из сухофруктов + Витамин "С"</t>
  </si>
  <si>
    <t>Печень или мясо тушеные с овощами</t>
  </si>
  <si>
    <t xml:space="preserve">                                         </t>
  </si>
  <si>
    <t>масло сливоч.</t>
  </si>
  <si>
    <t xml:space="preserve">Колбаса вареная отварная с соусом молочным </t>
  </si>
  <si>
    <t>Фрукт</t>
  </si>
  <si>
    <t xml:space="preserve">                "Утверждаю" </t>
  </si>
  <si>
    <t xml:space="preserve">Завтрак  </t>
  </si>
  <si>
    <t>Сыр порционный</t>
  </si>
  <si>
    <t>2 день 1-4 кл</t>
  </si>
  <si>
    <t>или Рагу овощное</t>
  </si>
  <si>
    <t>Хлеб дарницкий</t>
  </si>
  <si>
    <t>огурцы</t>
  </si>
  <si>
    <t xml:space="preserve">Фрукты (плоды) свежие </t>
  </si>
  <si>
    <t>Фрукты (плоды) сухие, в т. ч. шиповник</t>
  </si>
  <si>
    <t xml:space="preserve">Пюре картофельное </t>
  </si>
  <si>
    <t>хлеб пшеничный или батон</t>
  </si>
  <si>
    <t>жлеб</t>
  </si>
  <si>
    <t>мука</t>
  </si>
  <si>
    <t>мясо</t>
  </si>
  <si>
    <t>Цена, р</t>
  </si>
  <si>
    <t>Рыба запеченная с сыром (ТТК)</t>
  </si>
  <si>
    <t>80</t>
  </si>
  <si>
    <t>томат паста</t>
  </si>
  <si>
    <t>капуста св</t>
  </si>
  <si>
    <t>Рыба, запеченная в омлете с маслом</t>
  </si>
  <si>
    <t>Чай с сахаром №685-2004</t>
  </si>
  <si>
    <t>Хлеб ржаной</t>
  </si>
  <si>
    <t>Кондитерское изделие или кондитерское изделие с добавлением витаминов и минералов</t>
  </si>
  <si>
    <t>16</t>
  </si>
  <si>
    <t>6 день</t>
  </si>
  <si>
    <t>Борщ летний на вегитарианском бульоне со сметаной (№121-2004)</t>
  </si>
  <si>
    <t>Рагу из курийы</t>
  </si>
  <si>
    <t>Батон пшеничный или хлеб пшеничный с содержанием витаминов и минералов</t>
  </si>
  <si>
    <t>20</t>
  </si>
  <si>
    <t>Чай с сахаром (№685-2004)</t>
  </si>
  <si>
    <t>Ассорти из овощей (1996)</t>
  </si>
  <si>
    <t>Жаркое по домашнему (436-2004)</t>
  </si>
  <si>
    <t>Капуста тушённая (534-2004)</t>
  </si>
  <si>
    <t xml:space="preserve">Хлеб пшеничный </t>
  </si>
  <si>
    <t xml:space="preserve">                 </t>
  </si>
  <si>
    <t>Рассольник ленинградскийна вегетарианском бульоне  со сметаной((№132-2004)</t>
  </si>
  <si>
    <t>соль йодир</t>
  </si>
  <si>
    <t>зеленый горошек</t>
  </si>
  <si>
    <t>печень</t>
  </si>
  <si>
    <t xml:space="preserve">Компот из сухофруктов + Витамин С </t>
  </si>
  <si>
    <t>Компот из сухофруктов</t>
  </si>
  <si>
    <t>Гречка отварная</t>
  </si>
  <si>
    <t xml:space="preserve"> 2 день </t>
  </si>
  <si>
    <t xml:space="preserve"> 5 день </t>
  </si>
  <si>
    <t xml:space="preserve"> 6 день </t>
  </si>
  <si>
    <t xml:space="preserve"> 7 день </t>
  </si>
  <si>
    <t xml:space="preserve">         "Утверждаю" директор школы__________/С.В.Калайчиева/</t>
  </si>
  <si>
    <t>Суп крестьянский   на вегитарианском бульоне (№134-2004)</t>
  </si>
  <si>
    <t>250</t>
  </si>
  <si>
    <t>Колбасные изделия отварные (№413-2004)</t>
  </si>
  <si>
    <t>Макаронные изделия отварные (№516-2004)</t>
  </si>
  <si>
    <t>Макароны отварные с подгарнировкой</t>
  </si>
  <si>
    <t>или огурцы свежие парниковые</t>
  </si>
  <si>
    <t>Биточки, запеченные под сметанным соусом</t>
  </si>
  <si>
    <t>Бутерброд с маслом с джемом или повидлом</t>
  </si>
  <si>
    <t>молоко ц</t>
  </si>
  <si>
    <t>капуста св.</t>
  </si>
  <si>
    <t>масло слив</t>
  </si>
  <si>
    <t xml:space="preserve">  8 день с 1 до 4 кл</t>
  </si>
  <si>
    <t xml:space="preserve">Йогурт сливочно-молочный    7,5% </t>
  </si>
  <si>
    <t>Завтрак   с 6 по 9кл</t>
  </si>
  <si>
    <t>Колбаса вареная отварная с соусом молочным  (№413-2004)</t>
  </si>
  <si>
    <t xml:space="preserve">Рыба филе </t>
  </si>
  <si>
    <t xml:space="preserve">Гречка отварная </t>
  </si>
  <si>
    <t xml:space="preserve">Йогурт </t>
  </si>
  <si>
    <t xml:space="preserve">                                                                                                                                                                                             ст повар________________________</t>
  </si>
  <si>
    <t xml:space="preserve">  7 день с 1 до 4 кл</t>
  </si>
  <si>
    <t>Огурцы свежие с маслом (1996)</t>
  </si>
  <si>
    <t>сахар</t>
  </si>
  <si>
    <t>Запеканка из творога со сгущенным молоком №366-2004</t>
  </si>
  <si>
    <t>Сумма, руб.</t>
  </si>
  <si>
    <t>чеснок</t>
  </si>
  <si>
    <t>Йогурт молочно - сливочный 4,7 % в индивидуальной упаковке</t>
  </si>
  <si>
    <t>или хлеб  витаминизированный</t>
  </si>
  <si>
    <t>6 день   10-11кл</t>
  </si>
  <si>
    <t>чена</t>
  </si>
  <si>
    <t xml:space="preserve">2 Завтрак   </t>
  </si>
  <si>
    <t>хлеб ржаной</t>
  </si>
  <si>
    <t>мясо говяд</t>
  </si>
  <si>
    <t>макаронные изд.</t>
  </si>
  <si>
    <t xml:space="preserve">Салат из свеклы с маслом </t>
  </si>
  <si>
    <t xml:space="preserve">Суп с рыбными фрикадельками </t>
  </si>
  <si>
    <t>250/40</t>
  </si>
  <si>
    <t xml:space="preserve">                                                                                    </t>
  </si>
  <si>
    <t>конд</t>
  </si>
  <si>
    <t>2 Завтрак  с 10 по 11кл</t>
  </si>
  <si>
    <t>2 Завтрак   с 6 по 9 кл</t>
  </si>
  <si>
    <t>Бутерброд с маслом с джемом или повидлом       № 1,2-2004</t>
  </si>
  <si>
    <t xml:space="preserve"> Запеканка из творога со сгущенным молоком №366-2004</t>
  </si>
  <si>
    <t>Горошек зеленый консервированный )</t>
  </si>
  <si>
    <t>Кисломолочный напиток в индивидуальной упаковке (йогурт, снежок, бифидок, биокефир, кисломолочная продукция "Смешарики", "Тёма" или др.</t>
  </si>
  <si>
    <t>какао-порошок</t>
  </si>
  <si>
    <t>Гречка вязкая с маслом (№510-2004)</t>
  </si>
  <si>
    <t>Кукуруза консервированная  или зеленый горошек</t>
  </si>
  <si>
    <t>Суп лапша домашняя с курицей (№148-2004)</t>
  </si>
  <si>
    <t>Железо</t>
  </si>
  <si>
    <t>Завтрак</t>
  </si>
  <si>
    <t xml:space="preserve">Завтрак   </t>
  </si>
  <si>
    <t>30/10</t>
  </si>
  <si>
    <t xml:space="preserve">соль йодированная </t>
  </si>
  <si>
    <t xml:space="preserve">Тефтели запеченные в соусе </t>
  </si>
  <si>
    <t>мучное изделие с добавлением витаминов и минералов</t>
  </si>
  <si>
    <t>капуста свежая</t>
  </si>
  <si>
    <t xml:space="preserve">лук </t>
  </si>
  <si>
    <t>томатное пюре</t>
  </si>
  <si>
    <t>кондитерское изд.</t>
  </si>
  <si>
    <t xml:space="preserve">* среднесуточные нормы продуктов питания в соответствии СанПиН 2.4.5.2409-08 Приложение 8 таблица№1 </t>
  </si>
  <si>
    <t>Пюре картофельное (520-2004)</t>
  </si>
  <si>
    <t>Бутерброд с маслом</t>
  </si>
  <si>
    <t xml:space="preserve">Макароны отварные </t>
  </si>
  <si>
    <t>Каша пшеничная жидкая, с маслом (</t>
  </si>
  <si>
    <t>ООО "ТавдаПродукт"</t>
  </si>
  <si>
    <t>10 день с 1 до 4 кл</t>
  </si>
  <si>
    <t>10 день    10-11кл</t>
  </si>
  <si>
    <t xml:space="preserve">Огурцы  солёные </t>
  </si>
  <si>
    <t>Какао с молоком №642-1996</t>
  </si>
  <si>
    <t>творог</t>
  </si>
  <si>
    <t xml:space="preserve">  8 день    10-11кл</t>
  </si>
  <si>
    <t>Огурцы  солёные</t>
  </si>
  <si>
    <t>Творог  (массовая доля жира не более 9%)</t>
  </si>
  <si>
    <t>Сметана (массовая доля жира не более 15%)</t>
  </si>
  <si>
    <t>Яйцо диетическое</t>
  </si>
  <si>
    <t xml:space="preserve">2 Завтрак  6-9 кл </t>
  </si>
  <si>
    <t>20/10</t>
  </si>
  <si>
    <t xml:space="preserve">Компот из сухофруктов + Витамин "С" </t>
  </si>
  <si>
    <t xml:space="preserve">Капуста тушённая </t>
  </si>
  <si>
    <t>масло растит.</t>
  </si>
  <si>
    <t xml:space="preserve">    помидоры с луком</t>
  </si>
  <si>
    <t>пшеничная крупа</t>
  </si>
  <si>
    <t>конд. Изд.</t>
  </si>
  <si>
    <t>итого на       человек</t>
  </si>
  <si>
    <t>яйца</t>
  </si>
  <si>
    <t>хлеб пшеничный</t>
  </si>
  <si>
    <t>масло растительное</t>
  </si>
  <si>
    <t>7 день</t>
  </si>
  <si>
    <t>8 день</t>
  </si>
  <si>
    <t>9 день</t>
  </si>
  <si>
    <t>10 день</t>
  </si>
  <si>
    <t>кукуруза</t>
  </si>
  <si>
    <t>крупа</t>
  </si>
  <si>
    <t>курага</t>
  </si>
  <si>
    <t>стоимость блюда</t>
  </si>
  <si>
    <t>Ст. повар:___________________</t>
  </si>
  <si>
    <t xml:space="preserve">Икра кабачковая промышленного производства  </t>
  </si>
  <si>
    <t>Рассольник Ленинградский с мясом  со сметаной</t>
  </si>
  <si>
    <t>Омлет натуральный  с маслом, с колбасными изделиями</t>
  </si>
  <si>
    <t>2 Завтрак с 6 по 9кл</t>
  </si>
  <si>
    <t>Капуста тушеная (№534-2004)</t>
  </si>
  <si>
    <t>250/10</t>
  </si>
  <si>
    <t>Котлета по-хлыновски (мясо-картофельная) (№454-2004)</t>
  </si>
  <si>
    <r>
      <t xml:space="preserve">Суточная потребность по СанПиН 2.4.5.2409-08, </t>
    </r>
    <r>
      <rPr>
        <b/>
        <sz val="10"/>
        <rFont val="Arial"/>
        <family val="2"/>
        <charset val="204"/>
      </rPr>
      <t>2350 ккал</t>
    </r>
  </si>
  <si>
    <t xml:space="preserve">Борщ из свежей капусты с картофелем, с мясом со сметаной </t>
  </si>
  <si>
    <t>цена</t>
  </si>
  <si>
    <t>Продукты</t>
  </si>
  <si>
    <t>№</t>
  </si>
  <si>
    <t xml:space="preserve"> Булочка промышленного производства</t>
  </si>
  <si>
    <t>ИТОГО В СРЕДНЕМ ЗА 10 ДНЕЙ:</t>
  </si>
  <si>
    <t xml:space="preserve">Суп гороховый с гренками, с мясом </t>
  </si>
  <si>
    <t>Чай с сахаром</t>
  </si>
  <si>
    <t>120</t>
  </si>
  <si>
    <t>Горошек зеленый консервированный (после термической обработки)</t>
  </si>
  <si>
    <t xml:space="preserve">Йогурт сливочно - молочный 7,5%  </t>
  </si>
  <si>
    <t xml:space="preserve">Каша пшеничная жидкая, с маслом </t>
  </si>
  <si>
    <t>10 день    5-11 кл.</t>
  </si>
  <si>
    <t>Рыба, запеченная в омлете с маслом (№148-2001, Пермь)</t>
  </si>
  <si>
    <t>Компот из сухофруктов + Витамин "С" №638-2004</t>
  </si>
  <si>
    <t xml:space="preserve">или Суп с рыбными консервами </t>
  </si>
  <si>
    <t>30/18</t>
  </si>
  <si>
    <t xml:space="preserve">Салат из белокочанной капусты с морковью </t>
  </si>
  <si>
    <t>Бутерброд с маслом №1-2004</t>
  </si>
  <si>
    <t>Какао с молоком (642-1996)</t>
  </si>
  <si>
    <t>итого на 1 человека</t>
  </si>
  <si>
    <t>зелень сушеная</t>
  </si>
  <si>
    <t>рис</t>
  </si>
  <si>
    <t>Гречка вязкая</t>
  </si>
  <si>
    <t>100/50</t>
  </si>
  <si>
    <t>Кондитерское изделие промышленного производства</t>
  </si>
  <si>
    <r>
      <t xml:space="preserve">Директор ___________                  </t>
    </r>
    <r>
      <rPr>
        <b/>
        <sz val="14"/>
        <color indexed="8"/>
        <rFont val="Arial"/>
        <family val="2"/>
        <charset val="204"/>
      </rPr>
      <t xml:space="preserve">            </t>
    </r>
  </si>
  <si>
    <t>Суп гороховый на вегитарианском бульоне с гренками (№139-2004)</t>
  </si>
  <si>
    <t xml:space="preserve">Салат из свеклы отварной с огурцом </t>
  </si>
  <si>
    <t xml:space="preserve">Рыба, тушеная в томате с овощами </t>
  </si>
  <si>
    <t>Булочка "Веснушка" (№773-2004)</t>
  </si>
  <si>
    <t>яблоки</t>
  </si>
  <si>
    <t>Рыба, запеченная в молочном соусе</t>
  </si>
  <si>
    <t>Хлеб пшеничный витамин.</t>
  </si>
  <si>
    <t>Жиры, г</t>
  </si>
  <si>
    <t>Угл. г</t>
  </si>
  <si>
    <t>Рыба, запеченная в омлете (№148 - 2001, Пермь)</t>
  </si>
  <si>
    <t xml:space="preserve">Сложный гарнир </t>
  </si>
  <si>
    <t>Сок</t>
  </si>
  <si>
    <t xml:space="preserve">  ООО "Тавда Продукт"</t>
  </si>
  <si>
    <t>Масло сливочное порционное</t>
  </si>
  <si>
    <t>Салат из свеклы отварной с огурцом</t>
  </si>
  <si>
    <t>Рагу овощное</t>
  </si>
  <si>
    <t>Чай с лимоном</t>
  </si>
  <si>
    <t xml:space="preserve">Йогурт сливочно-молочный </t>
  </si>
  <si>
    <t>конд. Изд</t>
  </si>
  <si>
    <t>Норма в день на завтрак, г (25%)</t>
  </si>
  <si>
    <t>1 завтрак для 1-4ых классов(ФГОС)</t>
  </si>
  <si>
    <t>120/10</t>
  </si>
  <si>
    <t>меню</t>
  </si>
  <si>
    <t>выход в граммах</t>
  </si>
  <si>
    <t>1/200</t>
  </si>
  <si>
    <t xml:space="preserve">Нарезка из огурцов с маслом </t>
  </si>
  <si>
    <t>Магний</t>
  </si>
  <si>
    <t xml:space="preserve">Рис припущенный с овощами на подгарнировку </t>
  </si>
  <si>
    <t xml:space="preserve">Сырок творожный глазированный </t>
  </si>
  <si>
    <t>Яйцо отварное (№337-2004)</t>
  </si>
  <si>
    <t>икра кабачковая</t>
  </si>
  <si>
    <t>сухари</t>
  </si>
  <si>
    <t xml:space="preserve">Отвар из плодов шиповника </t>
  </si>
  <si>
    <t>Бефстроганов из говядины</t>
  </si>
  <si>
    <t>капуста свеж</t>
  </si>
  <si>
    <t>рыба</t>
  </si>
  <si>
    <t>соль йодированная</t>
  </si>
  <si>
    <t>чай</t>
  </si>
  <si>
    <t>Завтраки 1-4 кл</t>
  </si>
  <si>
    <t xml:space="preserve">или огурец свежий </t>
  </si>
  <si>
    <t>Цена, руб.</t>
  </si>
  <si>
    <t xml:space="preserve">Колбаса вареная отварная с соусом молочным  </t>
  </si>
  <si>
    <t>"    "                 2014г</t>
  </si>
  <si>
    <t>масло сливочное</t>
  </si>
  <si>
    <t>Хлеб пшеничный</t>
  </si>
  <si>
    <t>Сок фруктовый или сок с содержанием витаминов и минералов (посчитана пищевая ценность сока виноградного)</t>
  </si>
  <si>
    <t>или</t>
  </si>
  <si>
    <t>Отвар из плодов шиповника</t>
  </si>
  <si>
    <t>Какао с молоком (№642-1996)</t>
  </si>
  <si>
    <t>15</t>
  </si>
  <si>
    <t xml:space="preserve">             1 день                   с 10 по 11кл  </t>
  </si>
  <si>
    <t>Суп молочный с крупой</t>
  </si>
  <si>
    <t>Яйцо куринное отварное</t>
  </si>
  <si>
    <t xml:space="preserve">Кура запеченая с маслом </t>
  </si>
  <si>
    <t>джем</t>
  </si>
  <si>
    <t>масло растит</t>
  </si>
  <si>
    <t>капуста морская</t>
  </si>
  <si>
    <t>Омлет натуральный с маслом (№340-2004)</t>
  </si>
  <si>
    <t>Булка   пром   производства</t>
  </si>
  <si>
    <t xml:space="preserve">масло сливочное </t>
  </si>
  <si>
    <t>Бутерброд с маслом и джемом или повидлом</t>
  </si>
  <si>
    <t>Чай с лимоном №685-2004</t>
  </si>
  <si>
    <t>огурец св.</t>
  </si>
  <si>
    <t>кондит. Изд.</t>
  </si>
  <si>
    <t>Пудинг из творога со сгущенным молоком</t>
  </si>
  <si>
    <t>30/5</t>
  </si>
  <si>
    <t>чай с лимоном</t>
  </si>
  <si>
    <t>Обед</t>
  </si>
  <si>
    <t>ИТОГО</t>
  </si>
  <si>
    <t>вафли</t>
  </si>
  <si>
    <t>1-й день</t>
  </si>
  <si>
    <t>банан</t>
  </si>
  <si>
    <t>Суп гороховый с гренками</t>
  </si>
  <si>
    <r>
      <t xml:space="preserve">наименование блюда     </t>
    </r>
    <r>
      <rPr>
        <b/>
        <sz val="7"/>
        <rFont val="Arial"/>
        <family val="2"/>
      </rPr>
      <t xml:space="preserve">                              </t>
    </r>
  </si>
  <si>
    <t>250/30</t>
  </si>
  <si>
    <t xml:space="preserve">Кура запеченная  </t>
  </si>
  <si>
    <t>сметана</t>
  </si>
  <si>
    <t xml:space="preserve"> 3 день </t>
  </si>
  <si>
    <t xml:space="preserve"> 4 день </t>
  </si>
  <si>
    <t xml:space="preserve">6 день </t>
  </si>
  <si>
    <t>Картофельное пюре(№520-2004)</t>
  </si>
  <si>
    <t>аскорбиновая кислота</t>
  </si>
  <si>
    <t xml:space="preserve">Завтрак </t>
  </si>
  <si>
    <t>1 день</t>
  </si>
  <si>
    <t>2 день</t>
  </si>
  <si>
    <t>Факт в день, г</t>
  </si>
  <si>
    <t>2 день  10-11кл</t>
  </si>
  <si>
    <t xml:space="preserve"> МЕНЮ   для детей с 11 до 18  лет                               </t>
  </si>
  <si>
    <t>ЭЦ, ккал</t>
  </si>
  <si>
    <t>или помидоры свежие парниковые</t>
  </si>
  <si>
    <t>Ассорти из овощей</t>
  </si>
  <si>
    <t xml:space="preserve"> МЕНЮ горячих завтраков  для детей с 7 до 10  лет </t>
  </si>
  <si>
    <t>Кондитерские изделия</t>
  </si>
  <si>
    <t>Сахар</t>
  </si>
  <si>
    <t>Цыплята 1 категории потрошеные</t>
  </si>
  <si>
    <t xml:space="preserve">Колбасные изделия </t>
  </si>
  <si>
    <t>Соль</t>
  </si>
  <si>
    <t xml:space="preserve"> 1 день </t>
  </si>
  <si>
    <t xml:space="preserve">2 день  </t>
  </si>
  <si>
    <t>цена за 1кг</t>
  </si>
  <si>
    <t>фгос</t>
  </si>
  <si>
    <t xml:space="preserve"> "Бифилайф" </t>
  </si>
  <si>
    <t>Котлеты, шницели из говядины с соусом  (№451-2004)</t>
  </si>
  <si>
    <t>Кура запеченная в молочном соусе (494-2004)</t>
  </si>
  <si>
    <t>Кукуруза консервированная (после термической обработки)</t>
  </si>
  <si>
    <t>Среднесуточная норма в день по СанПиН 2.4.5.2409-08, брутто,г</t>
  </si>
  <si>
    <t xml:space="preserve"> 4 день с 1 до 4 кл</t>
  </si>
  <si>
    <t xml:space="preserve">                                                                                                                                                                                         ст повар________________________</t>
  </si>
  <si>
    <t>Макароны отварные с подгарнировкой (№332-2004)</t>
  </si>
  <si>
    <t xml:space="preserve">Суп с макаронными изделиями </t>
  </si>
  <si>
    <t xml:space="preserve">                        "Утверждаю" директор школы__________/С.В.Калайчиева/       </t>
  </si>
  <si>
    <t xml:space="preserve">томат пюре </t>
  </si>
  <si>
    <t>или помидор свежий парниковый</t>
  </si>
  <si>
    <t>НАКОПИТЕЛЬНАЯ ВЕДОМОСТЬ к примерному 10 - ти дневному меню №10-ШК/2409-08/17 от "05" ноября 2013г.</t>
  </si>
  <si>
    <t>Тефтели запеченные в соусе</t>
  </si>
  <si>
    <t xml:space="preserve">Рагу овощное </t>
  </si>
  <si>
    <t>Батон пшеничный или хлеб с соде</t>
  </si>
  <si>
    <t>Наименование пищевых веществ</t>
  </si>
  <si>
    <t>выход</t>
  </si>
  <si>
    <t>Витамины</t>
  </si>
  <si>
    <t>Компот из  св плодов (№638-2004)</t>
  </si>
  <si>
    <t>Сыр</t>
  </si>
  <si>
    <t>Салат рыбный с маслом (ТТК)</t>
  </si>
  <si>
    <t xml:space="preserve">Котлеты, шницели из говядины с соусом </t>
  </si>
  <si>
    <t>Какао</t>
  </si>
  <si>
    <t>масло раст</t>
  </si>
  <si>
    <t xml:space="preserve">10 день </t>
  </si>
  <si>
    <t>макаронные изделия</t>
  </si>
  <si>
    <t>Бутерброд с маслом и джемом</t>
  </si>
  <si>
    <t xml:space="preserve">Рыба, запеченная в молочном соусе </t>
  </si>
  <si>
    <t>масло слив.</t>
  </si>
  <si>
    <t>сок</t>
  </si>
  <si>
    <t>Конд. Издел.</t>
  </si>
  <si>
    <t xml:space="preserve">горох </t>
  </si>
  <si>
    <t xml:space="preserve">ИЛИ Сок витаминизированный </t>
  </si>
  <si>
    <t>сухофрукты</t>
  </si>
  <si>
    <t>итого на       человек по меню</t>
  </si>
  <si>
    <t>Повар ______________________</t>
  </si>
  <si>
    <t>2-й день</t>
  </si>
  <si>
    <t>молоко</t>
  </si>
  <si>
    <t>Продукт кисломолочный "Бифилайф" с фруктовыми наполнителями 2,5 % жирности в индивидуальной упаковке</t>
  </si>
  <si>
    <t>2 Завтрак</t>
  </si>
  <si>
    <t xml:space="preserve">Суп картофельный с крупой, с мясом </t>
  </si>
  <si>
    <t>Салат рыбный с маслом</t>
  </si>
  <si>
    <t>Кисломолочные продукты (массовая доля жира 2,5 %, 3,2%)</t>
  </si>
  <si>
    <t>сыр</t>
  </si>
  <si>
    <t>4 день                     5--11 кл.</t>
  </si>
  <si>
    <t>%</t>
  </si>
  <si>
    <t>Рассольник Ленинградский со сметаной</t>
  </si>
  <si>
    <t>Фактически получено, г**</t>
  </si>
  <si>
    <t>батон</t>
  </si>
  <si>
    <t>завтрак</t>
  </si>
  <si>
    <t>Нарезка из свежих помидоров с маслом (1996)</t>
  </si>
  <si>
    <t>Яйцо отварное</t>
  </si>
  <si>
    <t>Рис припущенный с овощами  на подгарнировку (512-2004)</t>
  </si>
  <si>
    <t xml:space="preserve">ПРИМЕРНОЕ 20 - ти ДНЕВНОЕ МЕНЮ №20-ШК/3590-20/93 от 01.02.2021г.       </t>
  </si>
  <si>
    <t>1 день       1-4  кл.</t>
  </si>
  <si>
    <t>Завтрак 1-4 кл.</t>
  </si>
  <si>
    <t>Завтрак 5-11 кл</t>
  </si>
  <si>
    <t>Бутерброд с сыром и маслом</t>
  </si>
  <si>
    <t>20//5/15</t>
  </si>
  <si>
    <t>Каша из овсяных хлопьев"Геркулес"</t>
  </si>
  <si>
    <t>Чай с лимоном и апельсином"Цитрусовый заряд"</t>
  </si>
  <si>
    <t>200/20/10</t>
  </si>
  <si>
    <t>Фрукты</t>
  </si>
  <si>
    <t>Суп из овощей с курицей,со сметаной</t>
  </si>
  <si>
    <t>20/15</t>
  </si>
  <si>
    <t>Котлета рыбная запеченная</t>
  </si>
  <si>
    <t>Йогурт молочный</t>
  </si>
  <si>
    <t>620/</t>
  </si>
  <si>
    <t>Борщ с капустой и картофелем,со сметаной</t>
  </si>
  <si>
    <t>Оващи натуральные</t>
  </si>
  <si>
    <t>Плов из мяса</t>
  </si>
  <si>
    <t>Суп картофельный с рыбой</t>
  </si>
  <si>
    <t>30//10</t>
  </si>
  <si>
    <t>Запеканка "Царская" из творога с молоком сгущенным</t>
  </si>
  <si>
    <t>180/20</t>
  </si>
  <si>
    <t>Чай "Витаминный"</t>
  </si>
  <si>
    <t>Свекольник с мясом</t>
  </si>
  <si>
    <t>Фрикадельки из кур</t>
  </si>
  <si>
    <t xml:space="preserve">Каша гречневая </t>
  </si>
  <si>
    <t>6  день  1-4 кл.</t>
  </si>
  <si>
    <t>Каша пшенная жидкая с маслом</t>
  </si>
  <si>
    <t>Кондитерское изделие промышленногшо производства</t>
  </si>
  <si>
    <t xml:space="preserve">Хлеб пшеничный  </t>
  </si>
  <si>
    <t>Суп сырный со сметаной</t>
  </si>
  <si>
    <t>7 день  1-4 кл.</t>
  </si>
  <si>
    <t>Шницель из говядины</t>
  </si>
  <si>
    <t>Макаронные изделия отварные</t>
  </si>
  <si>
    <t>20,/20</t>
  </si>
  <si>
    <t>Суп с крупой с курицей</t>
  </si>
  <si>
    <t>8 день  1-4 кл.</t>
  </si>
  <si>
    <t>Фрикасе из птицы</t>
  </si>
  <si>
    <t>Рис припущенный с овощами"Мозайка"</t>
  </si>
  <si>
    <t>Борщ "Сибирский" со сметаной</t>
  </si>
  <si>
    <t>9 день 1-4 кл.</t>
  </si>
  <si>
    <t xml:space="preserve">Суфле "Чизкейк"(творожное с печеньем) с молоком сгущенным </t>
  </si>
  <si>
    <t>Щи из свежей капусты с картофелем,с курицей,со сметаной</t>
  </si>
  <si>
    <t>10 день 1-4 кл.</t>
  </si>
  <si>
    <t>Овощи консервированные(огурцы)</t>
  </si>
  <si>
    <t>Биточки рыбные</t>
  </si>
  <si>
    <t>Рассольник с мясом,со сметаной</t>
  </si>
  <si>
    <t>11 день    5-11 кл.</t>
  </si>
  <si>
    <t xml:space="preserve">11 день 1-4 кл. </t>
  </si>
  <si>
    <t>Каша рисовая жидкая</t>
  </si>
  <si>
    <t>130/</t>
  </si>
  <si>
    <t>12 день    5-11 кл.</t>
  </si>
  <si>
    <t>12 день  1-4 кл.</t>
  </si>
  <si>
    <t>Салат из моркови с изюмом</t>
  </si>
  <si>
    <t>Гуляш из говядины</t>
  </si>
  <si>
    <t>Каша гречневая отварная</t>
  </si>
  <si>
    <t>Уха ростовская</t>
  </si>
  <si>
    <t>13 день    5-11 кл.</t>
  </si>
  <si>
    <t xml:space="preserve">13 день 1-4 кл. </t>
  </si>
  <si>
    <t>14 день 1-4 кл.</t>
  </si>
  <si>
    <t>14 день 5--11 кл.</t>
  </si>
  <si>
    <t>Пудинг творожный запеченный с молоком сгущенным</t>
  </si>
  <si>
    <t>20//5</t>
  </si>
  <si>
    <t>15 день 1-4 кл.</t>
  </si>
  <si>
    <t>15 день 5--11 кл.</t>
  </si>
  <si>
    <t>Рассольник ленинградский с курицей, со сметаной</t>
  </si>
  <si>
    <t>Борщ "Украинский"с мясом,со сметаной</t>
  </si>
  <si>
    <t>Биточки рубленные из птицы запеченные,с маслом</t>
  </si>
  <si>
    <t>90/5</t>
  </si>
  <si>
    <t>Рис припущенный</t>
  </si>
  <si>
    <t>16 день 1-4 кл</t>
  </si>
  <si>
    <t>16 день 5--11 кл.</t>
  </si>
  <si>
    <t>Булочка домашняя</t>
  </si>
  <si>
    <t>Кондитерское изделие промышленного производства(конфеты)</t>
  </si>
  <si>
    <t>Суп-лапша домашняя на курином бульоне</t>
  </si>
  <si>
    <t>17 день 1-4 кл.</t>
  </si>
  <si>
    <t>17 день 5--11 кл.</t>
  </si>
  <si>
    <t>Бутерброд с джемом</t>
  </si>
  <si>
    <t>20/25</t>
  </si>
  <si>
    <t>Запеканка из творога с молоком сгущенным</t>
  </si>
  <si>
    <t>200/30</t>
  </si>
  <si>
    <t>Суп крестьянский с крупой со сметаной</t>
  </si>
  <si>
    <t>18 день 1-4 кл.</t>
  </si>
  <si>
    <t>18 день 5--11 кл</t>
  </si>
  <si>
    <t>Рагу из мяса</t>
  </si>
  <si>
    <t>19день 1-4 кл.</t>
  </si>
  <si>
    <t>19 день 5--11 кл</t>
  </si>
  <si>
    <t>Завктрак 1-4 кл.</t>
  </si>
  <si>
    <t>Овощи свежие(огурцы)</t>
  </si>
  <si>
    <t xml:space="preserve">Рыба,запеченная с яйцом </t>
  </si>
  <si>
    <t>Суп-харчо</t>
  </si>
  <si>
    <t>20 день 5--11 кл</t>
  </si>
  <si>
    <t>20 день 1-4 кл.</t>
  </si>
  <si>
    <t>Яйца вареные</t>
  </si>
  <si>
    <t>Котлеты из говядины и курицы"Школьные"</t>
  </si>
  <si>
    <t>Суп с макаронными изделиями с курицей</t>
  </si>
  <si>
    <t>"Согласовано"директор филиала  МАОУ "Велижанская СОШ"-" СОШ д.Новопокровка" ________/А.А.Гимранов/</t>
  </si>
  <si>
    <t>_________ 202  г</t>
  </si>
  <si>
    <r>
      <t xml:space="preserve">______________ 2021г. </t>
    </r>
    <r>
      <rPr>
        <sz val="16"/>
        <rFont val="Bodoni MT Black"/>
        <charset val="204"/>
      </rPr>
      <t xml:space="preserve">                                       </t>
    </r>
  </si>
  <si>
    <t>____________ 2021г</t>
  </si>
  <si>
    <t>__________ 2021г.</t>
  </si>
  <si>
    <t>___________  2021 г</t>
  </si>
  <si>
    <t>______________ 2021г.</t>
  </si>
  <si>
    <r>
      <t xml:space="preserve">______________2021    </t>
    </r>
    <r>
      <rPr>
        <sz val="16"/>
        <rFont val="Bodoni MT Black"/>
        <family val="1"/>
      </rPr>
      <t xml:space="preserve">                                                                                                                                                                                       </t>
    </r>
  </si>
  <si>
    <t>__________ 2021 г</t>
  </si>
  <si>
    <t>_____________ 2021 г</t>
  </si>
  <si>
    <t xml:space="preserve">______________  2021 г </t>
  </si>
  <si>
    <t xml:space="preserve">____________ 2021 г </t>
  </si>
  <si>
    <t xml:space="preserve">___________  2021 г </t>
  </si>
  <si>
    <t>_______________ 2021 г</t>
  </si>
  <si>
    <t>_______________  2021 г</t>
  </si>
  <si>
    <r>
      <t xml:space="preserve">_______________ 2021г. </t>
    </r>
    <r>
      <rPr>
        <sz val="16"/>
        <rFont val="Bodoni MT Black"/>
        <charset val="204"/>
      </rPr>
      <t xml:space="preserve">                                       </t>
    </r>
  </si>
  <si>
    <r>
      <t xml:space="preserve">__________________ 2021г. </t>
    </r>
    <r>
      <rPr>
        <sz val="16"/>
        <rFont val="Bodoni MT Black"/>
        <charset val="204"/>
      </rPr>
      <t xml:space="preserve">                                       </t>
    </r>
  </si>
  <si>
    <t>Суфле рыбное</t>
  </si>
  <si>
    <t>Повар                                          Дударева А.В.</t>
  </si>
  <si>
    <t>Повар                                   Дударева А.В.</t>
  </si>
  <si>
    <t xml:space="preserve"> Повар                            Дударева А.В.</t>
  </si>
  <si>
    <t xml:space="preserve"> Повар                          Дударева А.В.</t>
  </si>
  <si>
    <t xml:space="preserve"> Повар             Дударева А.В.</t>
  </si>
  <si>
    <t xml:space="preserve"> Повар                         Дударева А.В.                         </t>
  </si>
  <si>
    <t xml:space="preserve"> Повар                                   Дударева А.В.</t>
  </si>
  <si>
    <t xml:space="preserve"> Повар                             Дударева А.В.</t>
  </si>
  <si>
    <t>Повар                                         Дударева А.В.</t>
  </si>
  <si>
    <t>Повар                                        Дударева А.В.</t>
  </si>
  <si>
    <t xml:space="preserve"> Повар                              Дударева А.В.</t>
  </si>
  <si>
    <t xml:space="preserve"> Повар                           Дударева А.В.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</si>
</sst>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89">
    <font>
      <sz val="10"/>
      <name val="Arial"/>
    </font>
    <font>
      <sz val="10"/>
      <name val="Arial"/>
    </font>
    <font>
      <sz val="14"/>
      <name val="Arial Black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7"/>
      <name val="Arial"/>
      <family val="2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6"/>
      <name val="Arial"/>
      <family val="2"/>
      <charset val="204"/>
    </font>
    <font>
      <b/>
      <sz val="11"/>
      <name val="Arial"/>
      <family val="2"/>
    </font>
    <font>
      <sz val="11"/>
      <name val="Arial Black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7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9"/>
      <name val="Arial Cyr"/>
      <charset val="204"/>
    </font>
    <font>
      <b/>
      <sz val="9"/>
      <name val="Arial"/>
      <family val="2"/>
    </font>
    <font>
      <b/>
      <sz val="10"/>
      <color indexed="8"/>
      <name val="Calibri"/>
      <family val="2"/>
      <charset val="204"/>
    </font>
    <font>
      <b/>
      <sz val="14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</font>
    <font>
      <sz val="8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sz val="12"/>
      <name val="Arial Black"/>
      <family val="2"/>
      <charset val="204"/>
    </font>
    <font>
      <b/>
      <sz val="7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Arial Black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6"/>
      <name val="Arial"/>
      <family val="2"/>
      <charset val="204"/>
    </font>
    <font>
      <sz val="12"/>
      <name val="Arial"/>
      <family val="2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sz val="7"/>
      <name val="Arial"/>
      <family val="2"/>
    </font>
    <font>
      <sz val="10"/>
      <name val="Arial Cyr"/>
      <family val="2"/>
      <charset val="204"/>
    </font>
    <font>
      <sz val="16"/>
      <name val="Bodoni MT Black"/>
      <family val="1"/>
    </font>
    <font>
      <sz val="9"/>
      <name val="Arial"/>
      <family val="2"/>
    </font>
    <font>
      <b/>
      <sz val="14"/>
      <name val="Arial"/>
      <family val="2"/>
    </font>
    <font>
      <sz val="16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4"/>
      <color indexed="10"/>
      <name val="Arial Black"/>
      <family val="2"/>
      <charset val="204"/>
    </font>
    <font>
      <sz val="8"/>
      <name val="Arial"/>
    </font>
    <font>
      <sz val="16"/>
      <name val="Bodoni MT Black"/>
      <charset val="204"/>
    </font>
    <font>
      <b/>
      <sz val="9"/>
      <name val="Arial Cyr"/>
      <family val="2"/>
      <charset val="204"/>
    </font>
    <font>
      <b/>
      <sz val="16"/>
      <name val="Arial"/>
      <family val="2"/>
      <charset val="204"/>
    </font>
    <font>
      <sz val="18"/>
      <name val="Bodoni MT Black"/>
      <family val="1"/>
    </font>
    <font>
      <i/>
      <sz val="14"/>
      <name val="Arial"/>
      <family val="2"/>
      <charset val="204"/>
    </font>
    <font>
      <sz val="14"/>
      <name val="Arial"/>
      <family val="2"/>
    </font>
    <font>
      <i/>
      <sz val="12"/>
      <name val="Arial"/>
      <family val="2"/>
      <charset val="204"/>
    </font>
    <font>
      <sz val="18"/>
      <name val="Arial"/>
      <family val="2"/>
      <charset val="204"/>
    </font>
    <font>
      <sz val="11"/>
      <name val="Arial Cyr"/>
      <charset val="204"/>
    </font>
    <font>
      <sz val="22"/>
      <name val="Arial"/>
      <family val="2"/>
      <charset val="204"/>
    </font>
    <font>
      <sz val="14"/>
      <name val="Albertus"/>
      <family val="2"/>
    </font>
    <font>
      <sz val="20"/>
      <name val="Bodoni MT Black"/>
      <family val="1"/>
    </font>
    <font>
      <sz val="24"/>
      <name val="Bodoni MT Black"/>
      <charset val="204"/>
    </font>
    <font>
      <i/>
      <sz val="16"/>
      <name val="Arial"/>
      <family val="2"/>
      <charset val="204"/>
    </font>
    <font>
      <sz val="26"/>
      <name val="Arial"/>
      <family val="2"/>
      <charset val="204"/>
    </font>
    <font>
      <b/>
      <sz val="18"/>
      <name val="Arial"/>
      <family val="2"/>
      <charset val="204"/>
    </font>
    <font>
      <sz val="22"/>
      <name val="Bodoni MT Black"/>
      <family val="1"/>
    </font>
    <font>
      <sz val="22"/>
      <name val="Bodoni MT Black"/>
      <charset val="204"/>
    </font>
    <font>
      <sz val="20"/>
      <name val="Bodoni MT Condensed"/>
      <family val="1"/>
    </font>
    <font>
      <b/>
      <sz val="14"/>
      <name val="Albertus"/>
      <charset val="204"/>
    </font>
    <font>
      <sz val="24"/>
      <name val="Bodoni MT Black"/>
      <family val="1"/>
    </font>
    <font>
      <b/>
      <sz val="12"/>
      <name val="Arial Cyr"/>
      <family val="2"/>
      <charset val="204"/>
    </font>
    <font>
      <i/>
      <sz val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28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 applyFill="1"/>
    <xf numFmtId="2" fontId="5" fillId="2" borderId="0" xfId="0" applyNumberFormat="1" applyFont="1" applyFill="1" applyAlignment="1">
      <alignment vertical="center"/>
    </xf>
    <xf numFmtId="2" fontId="5" fillId="2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165" fontId="31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32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0" fillId="0" borderId="0" xfId="0" applyFill="1"/>
    <xf numFmtId="1" fontId="31" fillId="0" borderId="2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16" fillId="0" borderId="0" xfId="0" applyFont="1" applyFill="1"/>
    <xf numFmtId="0" fontId="3" fillId="0" borderId="0" xfId="0" applyFont="1" applyFill="1"/>
    <xf numFmtId="2" fontId="5" fillId="0" borderId="1" xfId="0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/>
    </xf>
    <xf numFmtId="0" fontId="13" fillId="0" borderId="0" xfId="0" applyFont="1" applyFill="1"/>
    <xf numFmtId="0" fontId="32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1" fontId="14" fillId="0" borderId="5" xfId="0" applyNumberFormat="1" applyFont="1" applyFill="1" applyBorder="1" applyAlignment="1">
      <alignment horizontal="center" vertical="center"/>
    </xf>
    <xf numFmtId="1" fontId="31" fillId="0" borderId="5" xfId="0" applyNumberFormat="1" applyFont="1" applyFill="1" applyBorder="1" applyAlignment="1">
      <alignment horizontal="center" vertical="center"/>
    </xf>
    <xf numFmtId="165" fontId="31" fillId="0" borderId="5" xfId="0" applyNumberFormat="1" applyFont="1" applyFill="1" applyBorder="1" applyAlignment="1">
      <alignment horizontal="center" vertical="center"/>
    </xf>
    <xf numFmtId="165" fontId="32" fillId="0" borderId="5" xfId="0" applyNumberFormat="1" applyFont="1" applyFill="1" applyBorder="1" applyAlignment="1">
      <alignment horizontal="center" vertical="center"/>
    </xf>
    <xf numFmtId="1" fontId="31" fillId="0" borderId="6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horizontal="center" vertical="center"/>
    </xf>
    <xf numFmtId="1" fontId="31" fillId="2" borderId="1" xfId="0" applyNumberFormat="1" applyFont="1" applyFill="1" applyBorder="1" applyAlignment="1">
      <alignment horizontal="center" vertical="center"/>
    </xf>
    <xf numFmtId="1" fontId="32" fillId="2" borderId="1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0" fontId="16" fillId="2" borderId="0" xfId="0" applyFont="1" applyFill="1"/>
    <xf numFmtId="1" fontId="14" fillId="2" borderId="1" xfId="0" applyNumberFormat="1" applyFont="1" applyFill="1" applyBorder="1" applyAlignment="1">
      <alignment horizontal="center" vertical="center"/>
    </xf>
    <xf numFmtId="165" fontId="31" fillId="2" borderId="1" xfId="0" applyNumberFormat="1" applyFont="1" applyFill="1" applyBorder="1" applyAlignment="1">
      <alignment horizontal="center" vertical="center"/>
    </xf>
    <xf numFmtId="1" fontId="31" fillId="2" borderId="2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0" fontId="32" fillId="2" borderId="0" xfId="0" applyFont="1" applyFill="1"/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0" fillId="0" borderId="0" xfId="0" applyNumberFormat="1"/>
    <xf numFmtId="2" fontId="9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center"/>
    </xf>
    <xf numFmtId="165" fontId="32" fillId="2" borderId="1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1" fontId="18" fillId="2" borderId="1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5" fontId="18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right" vertical="center"/>
    </xf>
    <xf numFmtId="165" fontId="10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1" fontId="18" fillId="2" borderId="10" xfId="0" applyNumberFormat="1" applyFont="1" applyFill="1" applyBorder="1" applyAlignment="1">
      <alignment horizontal="center"/>
    </xf>
    <xf numFmtId="1" fontId="18" fillId="2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2" fontId="7" fillId="2" borderId="10" xfId="0" applyNumberFormat="1" applyFont="1" applyFill="1" applyBorder="1" applyAlignment="1">
      <alignment vertical="center" wrapText="1"/>
    </xf>
    <xf numFmtId="0" fontId="5" fillId="0" borderId="1" xfId="0" applyFont="1" applyBorder="1"/>
    <xf numFmtId="1" fontId="31" fillId="4" borderId="1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 wrapText="1"/>
    </xf>
    <xf numFmtId="165" fontId="5" fillId="4" borderId="1" xfId="0" applyNumberFormat="1" applyFont="1" applyFill="1" applyBorder="1" applyAlignment="1">
      <alignment horizontal="right" vertical="center"/>
    </xf>
    <xf numFmtId="2" fontId="3" fillId="2" borderId="15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2" fontId="5" fillId="4" borderId="14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/>
    <xf numFmtId="2" fontId="5" fillId="2" borderId="14" xfId="0" applyNumberFormat="1" applyFont="1" applyFill="1" applyBorder="1" applyAlignment="1">
      <alignment vertical="center"/>
    </xf>
    <xf numFmtId="2" fontId="3" fillId="3" borderId="14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2" fontId="10" fillId="2" borderId="14" xfId="0" applyNumberFormat="1" applyFont="1" applyFill="1" applyBorder="1" applyAlignment="1">
      <alignment horizontal="center" vertical="center" wrapText="1"/>
    </xf>
    <xf numFmtId="165" fontId="5" fillId="2" borderId="14" xfId="0" applyNumberFormat="1" applyFont="1" applyFill="1" applyBorder="1" applyAlignment="1">
      <alignment horizontal="center" vertical="center"/>
    </xf>
    <xf numFmtId="2" fontId="11" fillId="2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5" fillId="0" borderId="1" xfId="0" applyNumberFormat="1" applyFont="1" applyFill="1" applyBorder="1"/>
    <xf numFmtId="0" fontId="5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6" fillId="0" borderId="1" xfId="0" applyFont="1" applyBorder="1"/>
    <xf numFmtId="1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2" fontId="14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6" fillId="0" borderId="1" xfId="0" applyFont="1" applyFill="1" applyBorder="1" applyAlignment="1">
      <alignment horizontal="center"/>
    </xf>
    <xf numFmtId="0" fontId="13" fillId="0" borderId="1" xfId="0" applyFont="1" applyFill="1" applyBorder="1"/>
    <xf numFmtId="165" fontId="10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right" textRotation="90"/>
    </xf>
    <xf numFmtId="0" fontId="0" fillId="0" borderId="1" xfId="0" applyBorder="1" applyAlignment="1">
      <alignment textRotation="90"/>
    </xf>
    <xf numFmtId="0" fontId="0" fillId="0" borderId="1" xfId="0" applyBorder="1" applyAlignment="1">
      <alignment horizontal="left" textRotation="90"/>
    </xf>
    <xf numFmtId="0" fontId="0" fillId="0" borderId="1" xfId="0" applyBorder="1"/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28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textRotation="90"/>
    </xf>
    <xf numFmtId="0" fontId="5" fillId="0" borderId="1" xfId="0" applyFont="1" applyBorder="1" applyAlignment="1">
      <alignment textRotation="90"/>
    </xf>
    <xf numFmtId="0" fontId="5" fillId="0" borderId="1" xfId="0" applyFont="1" applyBorder="1" applyAlignment="1">
      <alignment horizontal="left" textRotation="90"/>
    </xf>
    <xf numFmtId="0" fontId="5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textRotation="90"/>
    </xf>
    <xf numFmtId="0" fontId="0" fillId="0" borderId="2" xfId="0" applyBorder="1"/>
    <xf numFmtId="0" fontId="0" fillId="0" borderId="16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7" xfId="0" applyBorder="1"/>
    <xf numFmtId="0" fontId="0" fillId="0" borderId="2" xfId="0" applyBorder="1" applyAlignment="1">
      <alignment vertical="center"/>
    </xf>
    <xf numFmtId="0" fontId="5" fillId="0" borderId="0" xfId="0" applyFont="1" applyBorder="1"/>
    <xf numFmtId="0" fontId="3" fillId="0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23" fillId="0" borderId="15" xfId="0" applyFont="1" applyBorder="1" applyAlignment="1">
      <alignment horizontal="center" vertical="center" textRotation="90"/>
    </xf>
    <xf numFmtId="0" fontId="2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/>
    </xf>
    <xf numFmtId="0" fontId="23" fillId="0" borderId="19" xfId="0" applyFont="1" applyBorder="1" applyAlignment="1">
      <alignment horizontal="center" vertical="center" textRotation="90"/>
    </xf>
    <xf numFmtId="0" fontId="5" fillId="0" borderId="15" xfId="0" applyFont="1" applyBorder="1"/>
    <xf numFmtId="0" fontId="23" fillId="0" borderId="20" xfId="0" applyFont="1" applyBorder="1" applyAlignment="1">
      <alignment horizontal="center" vertical="center" textRotation="90"/>
    </xf>
    <xf numFmtId="0" fontId="3" fillId="2" borderId="15" xfId="0" applyFont="1" applyFill="1" applyBorder="1" applyAlignment="1">
      <alignment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0" fillId="0" borderId="0" xfId="0" applyAlignment="1"/>
    <xf numFmtId="1" fontId="12" fillId="0" borderId="1" xfId="0" applyNumberFormat="1" applyFont="1" applyBorder="1" applyAlignment="1">
      <alignment horizontal="center" vertical="center"/>
    </xf>
    <xf numFmtId="0" fontId="0" fillId="0" borderId="14" xfId="0" applyBorder="1"/>
    <xf numFmtId="2" fontId="0" fillId="0" borderId="1" xfId="0" applyNumberFormat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textRotation="90"/>
    </xf>
    <xf numFmtId="0" fontId="5" fillId="0" borderId="10" xfId="0" applyFont="1" applyBorder="1" applyAlignment="1">
      <alignment horizontal="right" textRotation="90"/>
    </xf>
    <xf numFmtId="0" fontId="13" fillId="0" borderId="10" xfId="0" applyFont="1" applyBorder="1" applyAlignment="1">
      <alignment horizontal="right" textRotation="90"/>
    </xf>
    <xf numFmtId="0" fontId="5" fillId="0" borderId="23" xfId="0" applyFont="1" applyBorder="1" applyAlignment="1">
      <alignment horizontal="center" textRotation="90"/>
    </xf>
    <xf numFmtId="0" fontId="5" fillId="4" borderId="10" xfId="0" applyFont="1" applyFill="1" applyBorder="1" applyAlignment="1">
      <alignment horizontal="right" textRotation="90"/>
    </xf>
    <xf numFmtId="0" fontId="5" fillId="0" borderId="21" xfId="0" applyFont="1" applyFill="1" applyBorder="1" applyAlignment="1">
      <alignment horizontal="right" textRotation="90"/>
    </xf>
    <xf numFmtId="0" fontId="3" fillId="0" borderId="24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textRotation="90" wrapText="1"/>
    </xf>
    <xf numFmtId="0" fontId="0" fillId="0" borderId="10" xfId="0" applyBorder="1" applyAlignment="1"/>
    <xf numFmtId="0" fontId="36" fillId="2" borderId="15" xfId="0" applyFont="1" applyFill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1" xfId="0" applyBorder="1"/>
    <xf numFmtId="0" fontId="4" fillId="0" borderId="15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10" xfId="0" applyBorder="1"/>
    <xf numFmtId="0" fontId="4" fillId="0" borderId="15" xfId="0" applyFont="1" applyFill="1" applyBorder="1" applyAlignment="1">
      <alignment horizontal="left" vertical="center"/>
    </xf>
    <xf numFmtId="0" fontId="0" fillId="0" borderId="15" xfId="0" applyBorder="1"/>
    <xf numFmtId="165" fontId="0" fillId="0" borderId="1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65" fontId="0" fillId="0" borderId="33" xfId="0" applyNumberFormat="1" applyBorder="1"/>
    <xf numFmtId="0" fontId="0" fillId="0" borderId="22" xfId="0" applyBorder="1"/>
    <xf numFmtId="0" fontId="4" fillId="2" borderId="15" xfId="0" applyFont="1" applyFill="1" applyBorder="1" applyAlignment="1">
      <alignment horizontal="left" vertical="center"/>
    </xf>
    <xf numFmtId="0" fontId="37" fillId="2" borderId="1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32" xfId="0" applyFont="1" applyBorder="1"/>
    <xf numFmtId="49" fontId="11" fillId="0" borderId="14" xfId="0" applyNumberFormat="1" applyFont="1" applyBorder="1" applyAlignment="1">
      <alignment horizontal="center" vertical="center"/>
    </xf>
    <xf numFmtId="0" fontId="0" fillId="0" borderId="34" xfId="0" applyBorder="1"/>
    <xf numFmtId="0" fontId="4" fillId="2" borderId="1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0" fillId="0" borderId="35" xfId="0" applyBorder="1"/>
    <xf numFmtId="0" fontId="38" fillId="0" borderId="15" xfId="0" applyFont="1" applyBorder="1"/>
    <xf numFmtId="0" fontId="38" fillId="0" borderId="1" xfId="0" applyFont="1" applyBorder="1"/>
    <xf numFmtId="0" fontId="38" fillId="0" borderId="14" xfId="0" applyFont="1" applyBorder="1"/>
    <xf numFmtId="0" fontId="38" fillId="0" borderId="32" xfId="0" applyFont="1" applyBorder="1"/>
    <xf numFmtId="0" fontId="38" fillId="0" borderId="33" xfId="0" applyFont="1" applyBorder="1"/>
    <xf numFmtId="0" fontId="38" fillId="0" borderId="22" xfId="0" applyFont="1" applyBorder="1"/>
    <xf numFmtId="0" fontId="0" fillId="0" borderId="36" xfId="0" applyBorder="1"/>
    <xf numFmtId="0" fontId="0" fillId="0" borderId="5" xfId="0" applyBorder="1"/>
    <xf numFmtId="0" fontId="0" fillId="0" borderId="37" xfId="0" applyBorder="1"/>
    <xf numFmtId="0" fontId="0" fillId="0" borderId="0" xfId="0" applyBorder="1" applyAlignment="1">
      <alignment horizontal="center"/>
    </xf>
    <xf numFmtId="0" fontId="5" fillId="0" borderId="38" xfId="0" applyFont="1" applyBorder="1" applyAlignment="1">
      <alignment horizontal="right" textRotation="90"/>
    </xf>
    <xf numFmtId="0" fontId="5" fillId="0" borderId="38" xfId="0" applyFont="1" applyFill="1" applyBorder="1" applyAlignment="1">
      <alignment horizontal="right" textRotation="90"/>
    </xf>
    <xf numFmtId="49" fontId="5" fillId="0" borderId="38" xfId="0" applyNumberFormat="1" applyFont="1" applyBorder="1" applyAlignment="1">
      <alignment horizontal="right" textRotation="90" wrapText="1"/>
    </xf>
    <xf numFmtId="0" fontId="5" fillId="0" borderId="38" xfId="0" applyFont="1" applyFill="1" applyBorder="1" applyAlignment="1">
      <alignment textRotation="90" wrapText="1"/>
    </xf>
    <xf numFmtId="0" fontId="5" fillId="0" borderId="38" xfId="0" applyFont="1" applyBorder="1" applyAlignment="1">
      <alignment horizontal="right" textRotation="90" wrapText="1"/>
    </xf>
    <xf numFmtId="0" fontId="5" fillId="0" borderId="0" xfId="0" applyFont="1" applyBorder="1" applyAlignment="1">
      <alignment horizontal="center" textRotation="90"/>
    </xf>
    <xf numFmtId="0" fontId="5" fillId="0" borderId="39" xfId="0" applyFont="1" applyFill="1" applyBorder="1" applyAlignment="1">
      <alignment horizontal="right" textRotation="90" wrapText="1"/>
    </xf>
    <xf numFmtId="0" fontId="0" fillId="0" borderId="38" xfId="0" applyBorder="1" applyAlignment="1"/>
    <xf numFmtId="0" fontId="4" fillId="0" borderId="14" xfId="0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40" xfId="0" applyBorder="1"/>
    <xf numFmtId="0" fontId="0" fillId="0" borderId="41" xfId="0" applyBorder="1"/>
    <xf numFmtId="0" fontId="4" fillId="0" borderId="14" xfId="0" applyFont="1" applyFill="1" applyBorder="1" applyAlignment="1">
      <alignment horizontal="left" vertical="center" wrapText="1"/>
    </xf>
    <xf numFmtId="0" fontId="0" fillId="0" borderId="11" xfId="0" applyBorder="1"/>
    <xf numFmtId="49" fontId="11" fillId="0" borderId="1" xfId="0" applyNumberFormat="1" applyFont="1" applyBorder="1" applyAlignment="1">
      <alignment horizontal="center" vertical="center" wrapText="1"/>
    </xf>
    <xf numFmtId="0" fontId="0" fillId="0" borderId="23" xfId="0" applyBorder="1"/>
    <xf numFmtId="0" fontId="0" fillId="0" borderId="38" xfId="0" applyBorder="1"/>
    <xf numFmtId="0" fontId="0" fillId="0" borderId="39" xfId="0" applyBorder="1"/>
    <xf numFmtId="0" fontId="0" fillId="0" borderId="42" xfId="0" applyBorder="1"/>
    <xf numFmtId="0" fontId="0" fillId="0" borderId="4" xfId="0" applyBorder="1"/>
    <xf numFmtId="165" fontId="0" fillId="0" borderId="5" xfId="0" applyNumberFormat="1" applyBorder="1"/>
    <xf numFmtId="0" fontId="0" fillId="0" borderId="6" xfId="0" applyBorder="1"/>
    <xf numFmtId="0" fontId="0" fillId="0" borderId="4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4" xfId="0" applyBorder="1"/>
    <xf numFmtId="0" fontId="0" fillId="0" borderId="3" xfId="0" applyBorder="1"/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0" fillId="0" borderId="45" xfId="0" applyBorder="1"/>
    <xf numFmtId="0" fontId="0" fillId="0" borderId="46" xfId="0" applyBorder="1"/>
    <xf numFmtId="0" fontId="4" fillId="0" borderId="14" xfId="0" applyFont="1" applyFill="1" applyBorder="1" applyAlignment="1">
      <alignment horizontal="left" wrapText="1"/>
    </xf>
    <xf numFmtId="0" fontId="0" fillId="0" borderId="47" xfId="0" applyBorder="1"/>
    <xf numFmtId="0" fontId="11" fillId="0" borderId="1" xfId="0" applyNumberFormat="1" applyFont="1" applyFill="1" applyBorder="1" applyAlignment="1">
      <alignment horizontal="center" vertical="center"/>
    </xf>
    <xf numFmtId="0" fontId="0" fillId="0" borderId="48" xfId="0" applyBorder="1"/>
    <xf numFmtId="0" fontId="6" fillId="0" borderId="10" xfId="0" applyFont="1" applyBorder="1" applyAlignment="1">
      <alignment horizontal="right" textRotation="90"/>
    </xf>
    <xf numFmtId="0" fontId="5" fillId="2" borderId="38" xfId="0" applyFont="1" applyFill="1" applyBorder="1" applyAlignment="1">
      <alignment horizontal="center" textRotation="90"/>
    </xf>
    <xf numFmtId="0" fontId="5" fillId="0" borderId="38" xfId="0" applyFont="1" applyFill="1" applyBorder="1" applyAlignment="1">
      <alignment horizontal="center" textRotation="90" wrapText="1"/>
    </xf>
    <xf numFmtId="0" fontId="5" fillId="0" borderId="10" xfId="0" applyFont="1" applyBorder="1" applyAlignment="1">
      <alignment horizontal="right" textRotation="90" wrapText="1"/>
    </xf>
    <xf numFmtId="0" fontId="39" fillId="2" borderId="23" xfId="0" applyFont="1" applyFill="1" applyBorder="1" applyAlignment="1">
      <alignment horizontal="center" textRotation="90"/>
    </xf>
    <xf numFmtId="0" fontId="5" fillId="0" borderId="38" xfId="0" applyFont="1" applyBorder="1" applyAlignment="1">
      <alignment horizontal="center" textRotation="90"/>
    </xf>
    <xf numFmtId="0" fontId="5" fillId="0" borderId="39" xfId="0" applyFont="1" applyBorder="1" applyAlignment="1">
      <alignment horizontal="center" textRotation="90"/>
    </xf>
    <xf numFmtId="0" fontId="5" fillId="0" borderId="10" xfId="0" applyFont="1" applyBorder="1" applyAlignment="1">
      <alignment textRotation="90"/>
    </xf>
    <xf numFmtId="0" fontId="5" fillId="0" borderId="38" xfId="0" applyFont="1" applyFill="1" applyBorder="1" applyAlignment="1">
      <alignment textRotation="90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43" xfId="0" applyBorder="1"/>
    <xf numFmtId="49" fontId="11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textRotation="90" wrapText="1"/>
    </xf>
    <xf numFmtId="0" fontId="5" fillId="0" borderId="1" xfId="0" applyFont="1" applyBorder="1" applyAlignment="1">
      <alignment horizontal="right" textRotation="90"/>
    </xf>
    <xf numFmtId="0" fontId="5" fillId="0" borderId="1" xfId="0" applyFont="1" applyFill="1" applyBorder="1" applyAlignment="1">
      <alignment horizontal="right" textRotation="90" wrapText="1"/>
    </xf>
    <xf numFmtId="0" fontId="5" fillId="0" borderId="49" xfId="0" applyFont="1" applyBorder="1" applyAlignment="1">
      <alignment horizontal="center" textRotation="90"/>
    </xf>
    <xf numFmtId="0" fontId="0" fillId="0" borderId="10" xfId="0" applyBorder="1" applyAlignment="1">
      <alignment textRotation="90"/>
    </xf>
    <xf numFmtId="0" fontId="0" fillId="0" borderId="50" xfId="0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textRotation="90"/>
    </xf>
    <xf numFmtId="0" fontId="13" fillId="0" borderId="1" xfId="0" applyFont="1" applyBorder="1" applyAlignment="1">
      <alignment horizontal="right" textRotation="90"/>
    </xf>
    <xf numFmtId="0" fontId="13" fillId="0" borderId="1" xfId="0" applyFont="1" applyFill="1" applyBorder="1" applyAlignment="1">
      <alignment horizontal="right" textRotation="90"/>
    </xf>
    <xf numFmtId="0" fontId="5" fillId="4" borderId="1" xfId="0" applyFont="1" applyFill="1" applyBorder="1" applyAlignment="1">
      <alignment horizontal="right" textRotation="90"/>
    </xf>
    <xf numFmtId="0" fontId="0" fillId="0" borderId="5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9" xfId="0" applyBorder="1"/>
    <xf numFmtId="0" fontId="0" fillId="0" borderId="52" xfId="0" applyBorder="1"/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7" xfId="0" applyFont="1" applyBorder="1" applyAlignment="1">
      <alignment horizontal="right" textRotation="90"/>
    </xf>
    <xf numFmtId="0" fontId="5" fillId="0" borderId="8" xfId="0" applyFont="1" applyFill="1" applyBorder="1" applyAlignment="1">
      <alignment horizontal="right" textRotation="90"/>
    </xf>
    <xf numFmtId="0" fontId="5" fillId="0" borderId="8" xfId="0" applyFont="1" applyBorder="1" applyAlignment="1">
      <alignment horizontal="right" textRotation="90"/>
    </xf>
    <xf numFmtId="0" fontId="3" fillId="0" borderId="53" xfId="0" applyFont="1" applyBorder="1" applyAlignment="1">
      <alignment textRotation="90" wrapText="1"/>
    </xf>
    <xf numFmtId="0" fontId="6" fillId="4" borderId="1" xfId="0" applyFont="1" applyFill="1" applyBorder="1" applyAlignment="1">
      <alignment horizontal="right" textRotation="90" wrapText="1"/>
    </xf>
    <xf numFmtId="0" fontId="5" fillId="0" borderId="9" xfId="0" applyFont="1" applyFill="1" applyBorder="1" applyAlignment="1">
      <alignment horizontal="center" textRotation="90" wrapText="1"/>
    </xf>
    <xf numFmtId="0" fontId="5" fillId="0" borderId="23" xfId="0" applyFont="1" applyFill="1" applyBorder="1" applyAlignment="1">
      <alignment horizontal="center" textRotation="90"/>
    </xf>
    <xf numFmtId="0" fontId="0" fillId="0" borderId="39" xfId="0" applyBorder="1" applyAlignment="1">
      <alignment horizontal="center" textRotation="90"/>
    </xf>
    <xf numFmtId="0" fontId="37" fillId="0" borderId="14" xfId="0" applyFont="1" applyFill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textRotation="90"/>
    </xf>
    <xf numFmtId="0" fontId="5" fillId="0" borderId="49" xfId="0" applyFont="1" applyBorder="1" applyAlignment="1">
      <alignment horizontal="left" textRotation="90"/>
    </xf>
    <xf numFmtId="0" fontId="5" fillId="0" borderId="0" xfId="0" applyFont="1" applyBorder="1" applyAlignment="1">
      <alignment horizontal="left" textRotation="90"/>
    </xf>
    <xf numFmtId="0" fontId="0" fillId="0" borderId="49" xfId="0" applyBorder="1" applyAlignment="1">
      <alignment horizontal="left" textRotation="90"/>
    </xf>
    <xf numFmtId="0" fontId="5" fillId="2" borderId="38" xfId="0" applyFont="1" applyFill="1" applyBorder="1" applyAlignment="1">
      <alignment horizontal="left" textRotation="90"/>
    </xf>
    <xf numFmtId="0" fontId="13" fillId="2" borderId="38" xfId="0" applyFont="1" applyFill="1" applyBorder="1" applyAlignment="1">
      <alignment horizontal="left" textRotation="90"/>
    </xf>
    <xf numFmtId="0" fontId="5" fillId="0" borderId="23" xfId="0" applyFont="1" applyBorder="1" applyAlignment="1">
      <alignment horizontal="left" textRotation="90"/>
    </xf>
    <xf numFmtId="0" fontId="5" fillId="0" borderId="38" xfId="0" applyFont="1" applyFill="1" applyBorder="1" applyAlignment="1">
      <alignment horizontal="left" textRotation="90" wrapText="1"/>
    </xf>
    <xf numFmtId="0" fontId="5" fillId="0" borderId="1" xfId="0" applyFont="1" applyFill="1" applyBorder="1" applyAlignment="1">
      <alignment horizontal="left" textRotation="90"/>
    </xf>
    <xf numFmtId="0" fontId="5" fillId="0" borderId="23" xfId="0" applyFont="1" applyFill="1" applyBorder="1" applyAlignment="1">
      <alignment horizontal="left" textRotation="90"/>
    </xf>
    <xf numFmtId="0" fontId="39" fillId="2" borderId="23" xfId="0" applyFont="1" applyFill="1" applyBorder="1" applyAlignment="1">
      <alignment horizontal="left" textRotation="90"/>
    </xf>
    <xf numFmtId="0" fontId="5" fillId="0" borderId="38" xfId="0" applyFont="1" applyBorder="1" applyAlignment="1">
      <alignment horizontal="left" textRotation="90"/>
    </xf>
    <xf numFmtId="0" fontId="5" fillId="0" borderId="39" xfId="0" applyFont="1" applyBorder="1" applyAlignment="1">
      <alignment horizontal="left" textRotation="90"/>
    </xf>
    <xf numFmtId="0" fontId="5" fillId="0" borderId="10" xfId="0" applyFont="1" applyBorder="1" applyAlignment="1">
      <alignment horizontal="left" textRotation="90"/>
    </xf>
    <xf numFmtId="49" fontId="11" fillId="0" borderId="14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textRotation="90"/>
    </xf>
    <xf numFmtId="0" fontId="0" fillId="0" borderId="49" xfId="0" applyBorder="1" applyAlignment="1">
      <alignment horizontal="center" textRotation="90"/>
    </xf>
    <xf numFmtId="0" fontId="13" fillId="2" borderId="38" xfId="0" applyFont="1" applyFill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Alignment="1">
      <alignment textRotation="90"/>
    </xf>
    <xf numFmtId="0" fontId="11" fillId="0" borderId="6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wrapText="1"/>
    </xf>
    <xf numFmtId="0" fontId="11" fillId="0" borderId="33" xfId="0" applyFont="1" applyBorder="1" applyAlignment="1">
      <alignment horizontal="center" vertical="center"/>
    </xf>
    <xf numFmtId="0" fontId="40" fillId="0" borderId="1" xfId="0" applyFont="1" applyBorder="1"/>
    <xf numFmtId="0" fontId="4" fillId="0" borderId="54" xfId="0" applyFont="1" applyFill="1" applyBorder="1" applyAlignment="1">
      <alignment horizontal="left" wrapText="1"/>
    </xf>
    <xf numFmtId="0" fontId="11" fillId="0" borderId="55" xfId="0" applyFont="1" applyFill="1" applyBorder="1" applyAlignment="1">
      <alignment horizontal="center" vertical="center"/>
    </xf>
    <xf numFmtId="0" fontId="0" fillId="0" borderId="56" xfId="0" applyBorder="1"/>
    <xf numFmtId="0" fontId="0" fillId="0" borderId="57" xfId="0" applyBorder="1"/>
    <xf numFmtId="0" fontId="0" fillId="0" borderId="55" xfId="0" applyBorder="1"/>
    <xf numFmtId="0" fontId="0" fillId="0" borderId="58" xfId="0" applyBorder="1"/>
    <xf numFmtId="0" fontId="0" fillId="0" borderId="38" xfId="0" applyBorder="1" applyAlignment="1">
      <alignment horizontal="center" textRotation="90"/>
    </xf>
    <xf numFmtId="0" fontId="37" fillId="0" borderId="14" xfId="0" applyFont="1" applyFill="1" applyBorder="1" applyAlignment="1">
      <alignment horizontal="left" vertical="center"/>
    </xf>
    <xf numFmtId="49" fontId="41" fillId="0" borderId="1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3" fillId="6" borderId="0" xfId="0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0" applyFont="1" applyFill="1"/>
    <xf numFmtId="49" fontId="3" fillId="0" borderId="1" xfId="0" applyNumberFormat="1" applyFont="1" applyFill="1" applyBorder="1" applyAlignment="1">
      <alignment horizontal="center" vertical="center"/>
    </xf>
    <xf numFmtId="165" fontId="40" fillId="7" borderId="1" xfId="0" applyNumberFormat="1" applyFont="1" applyFill="1" applyBorder="1" applyAlignment="1">
      <alignment horizontal="right" vertical="center"/>
    </xf>
    <xf numFmtId="2" fontId="44" fillId="7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/>
    </xf>
    <xf numFmtId="0" fontId="5" fillId="4" borderId="0" xfId="0" applyFont="1" applyFill="1"/>
    <xf numFmtId="0" fontId="7" fillId="0" borderId="1" xfId="0" applyFont="1" applyBorder="1" applyAlignment="1">
      <alignment horizontal="left" vertical="center" wrapText="1"/>
    </xf>
    <xf numFmtId="2" fontId="5" fillId="4" borderId="1" xfId="0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2" fontId="40" fillId="4" borderId="1" xfId="0" applyNumberFormat="1" applyFont="1" applyFill="1" applyBorder="1" applyAlignment="1">
      <alignment vertical="center"/>
    </xf>
    <xf numFmtId="2" fontId="44" fillId="4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65" fontId="10" fillId="4" borderId="33" xfId="0" applyNumberFormat="1" applyFont="1" applyFill="1" applyBorder="1" applyAlignment="1">
      <alignment horizontal="center" vertical="center"/>
    </xf>
    <xf numFmtId="2" fontId="10" fillId="4" borderId="33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3" fillId="2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 wrapText="1"/>
    </xf>
    <xf numFmtId="1" fontId="37" fillId="4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5" fontId="10" fillId="4" borderId="15" xfId="0" applyNumberFormat="1" applyFont="1" applyFill="1" applyBorder="1" applyAlignment="1">
      <alignment horizontal="center" vertical="center"/>
    </xf>
    <xf numFmtId="165" fontId="10" fillId="4" borderId="32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165" fontId="11" fillId="4" borderId="15" xfId="0" applyNumberFormat="1" applyFont="1" applyFill="1" applyBorder="1" applyAlignment="1">
      <alignment horizontal="center" vertical="center"/>
    </xf>
    <xf numFmtId="165" fontId="11" fillId="4" borderId="32" xfId="0" applyNumberFormat="1" applyFont="1" applyFill="1" applyBorder="1" applyAlignment="1">
      <alignment horizontal="center" vertical="center"/>
    </xf>
    <xf numFmtId="2" fontId="11" fillId="4" borderId="3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1" fontId="36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2" fontId="5" fillId="4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2" fontId="5" fillId="4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2" fontId="5" fillId="4" borderId="0" xfId="0" applyNumberFormat="1" applyFont="1" applyFill="1" applyAlignment="1">
      <alignment horizontal="center" vertical="center"/>
    </xf>
    <xf numFmtId="0" fontId="46" fillId="2" borderId="0" xfId="0" applyFont="1" applyFill="1" applyBorder="1" applyAlignment="1">
      <alignment vertical="center" wrapText="1"/>
    </xf>
    <xf numFmtId="0" fontId="16" fillId="2" borderId="1" xfId="0" applyFont="1" applyFill="1" applyBorder="1"/>
    <xf numFmtId="0" fontId="48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30" fillId="0" borderId="0" xfId="0" applyFont="1"/>
    <xf numFmtId="0" fontId="39" fillId="2" borderId="59" xfId="0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horizontal="center"/>
    </xf>
    <xf numFmtId="0" fontId="51" fillId="0" borderId="0" xfId="0" applyFont="1" applyAlignment="1"/>
    <xf numFmtId="1" fontId="3" fillId="0" borderId="0" xfId="0" applyNumberFormat="1" applyFont="1"/>
    <xf numFmtId="2" fontId="26" fillId="0" borderId="1" xfId="0" applyNumberFormat="1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10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1" fontId="5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6" fillId="2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left" vertical="center" wrapText="1"/>
    </xf>
    <xf numFmtId="0" fontId="18" fillId="2" borderId="18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5" xfId="0" applyFont="1" applyBorder="1"/>
    <xf numFmtId="0" fontId="18" fillId="0" borderId="18" xfId="0" applyFont="1" applyFill="1" applyBorder="1" applyAlignment="1">
      <alignment horizontal="left" vertical="center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Fill="1" applyBorder="1" applyAlignment="1">
      <alignment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/>
    </xf>
    <xf numFmtId="0" fontId="54" fillId="2" borderId="15" xfId="0" applyFont="1" applyFill="1" applyBorder="1" applyAlignment="1">
      <alignment horizontal="left" vertical="center"/>
    </xf>
    <xf numFmtId="0" fontId="18" fillId="0" borderId="18" xfId="1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2" fillId="2" borderId="1" xfId="0" applyFont="1" applyFill="1" applyBorder="1" applyAlignment="1">
      <alignment horizontal="center" vertical="center" wrapText="1"/>
    </xf>
    <xf numFmtId="2" fontId="10" fillId="0" borderId="39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49" fillId="2" borderId="59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5" fontId="55" fillId="2" borderId="1" xfId="0" applyNumberFormat="1" applyFont="1" applyFill="1" applyBorder="1" applyAlignment="1">
      <alignment horizontal="center" vertical="center"/>
    </xf>
    <xf numFmtId="165" fontId="55" fillId="0" borderId="1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10" fillId="4" borderId="1" xfId="0" applyNumberFormat="1" applyFont="1" applyFill="1" applyBorder="1" applyAlignment="1">
      <alignment horizontal="center" vertical="center"/>
    </xf>
    <xf numFmtId="2" fontId="63" fillId="4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1" fontId="56" fillId="0" borderId="1" xfId="0" applyNumberFormat="1" applyFont="1" applyFill="1" applyBorder="1" applyAlignment="1">
      <alignment horizontal="center" vertical="center"/>
    </xf>
    <xf numFmtId="1" fontId="5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0" fontId="13" fillId="2" borderId="0" xfId="0" applyFont="1" applyFill="1"/>
    <xf numFmtId="0" fontId="18" fillId="0" borderId="0" xfId="0" applyFont="1" applyFill="1" applyBorder="1"/>
    <xf numFmtId="165" fontId="10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2" fontId="18" fillId="2" borderId="1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57" fillId="2" borderId="1" xfId="0" applyFont="1" applyFill="1" applyBorder="1" applyAlignment="1">
      <alignment horizontal="center" vertical="center"/>
    </xf>
    <xf numFmtId="165" fontId="58" fillId="2" borderId="1" xfId="0" applyNumberFormat="1" applyFont="1" applyFill="1" applyBorder="1" applyAlignment="1">
      <alignment horizontal="center" vertical="center"/>
    </xf>
    <xf numFmtId="165" fontId="58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 wrapText="1"/>
    </xf>
    <xf numFmtId="0" fontId="16" fillId="2" borderId="0" xfId="0" applyFont="1" applyFill="1" applyBorder="1"/>
    <xf numFmtId="165" fontId="6" fillId="2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48" fillId="2" borderId="59" xfId="0" applyFont="1" applyFill="1" applyBorder="1" applyAlignment="1">
      <alignment vertical="center"/>
    </xf>
    <xf numFmtId="2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64" fillId="2" borderId="0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 wrapText="1"/>
    </xf>
    <xf numFmtId="165" fontId="4" fillId="8" borderId="1" xfId="0" applyNumberFormat="1" applyFont="1" applyFill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/>
    <xf numFmtId="0" fontId="3" fillId="0" borderId="14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right" vertical="center"/>
    </xf>
    <xf numFmtId="0" fontId="24" fillId="0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43" fillId="2" borderId="1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7" fillId="0" borderId="14" xfId="0" applyFont="1" applyFill="1" applyBorder="1" applyAlignment="1">
      <alignment vertical="center" wrapText="1"/>
    </xf>
    <xf numFmtId="165" fontId="5" fillId="2" borderId="0" xfId="0" applyNumberFormat="1" applyFont="1" applyFill="1" applyBorder="1" applyAlignment="1">
      <alignment horizontal="center" vertical="center"/>
    </xf>
    <xf numFmtId="1" fontId="10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4" fillId="8" borderId="14" xfId="0" applyFont="1" applyFill="1" applyBorder="1" applyAlignment="1">
      <alignment vertical="center"/>
    </xf>
    <xf numFmtId="0" fontId="4" fillId="8" borderId="18" xfId="0" applyFont="1" applyFill="1" applyBorder="1" applyAlignment="1">
      <alignment vertical="center"/>
    </xf>
    <xf numFmtId="0" fontId="4" fillId="8" borderId="15" xfId="0" applyFont="1" applyFill="1" applyBorder="1" applyAlignment="1">
      <alignment vertical="center"/>
    </xf>
    <xf numFmtId="165" fontId="10" fillId="8" borderId="1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165" fontId="55" fillId="2" borderId="0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1" fontId="12" fillId="8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4" fillId="2" borderId="0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2" fontId="10" fillId="8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 applyFill="1"/>
    <xf numFmtId="1" fontId="12" fillId="8" borderId="18" xfId="0" applyNumberFormat="1" applyFont="1" applyFill="1" applyBorder="1" applyAlignment="1">
      <alignment horizontal="center" vertical="center"/>
    </xf>
    <xf numFmtId="1" fontId="12" fillId="8" borderId="15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55" fillId="2" borderId="1" xfId="0" applyFont="1" applyFill="1" applyBorder="1" applyAlignment="1">
      <alignment horizontal="center" vertical="center"/>
    </xf>
    <xf numFmtId="2" fontId="12" fillId="8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1" fontId="12" fillId="9" borderId="1" xfId="0" applyNumberFormat="1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vertical="center"/>
    </xf>
    <xf numFmtId="0" fontId="4" fillId="9" borderId="18" xfId="0" applyFont="1" applyFill="1" applyBorder="1" applyAlignment="1">
      <alignment vertical="center"/>
    </xf>
    <xf numFmtId="1" fontId="12" fillId="9" borderId="18" xfId="0" applyNumberFormat="1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10" fillId="8" borderId="18" xfId="0" applyNumberFormat="1" applyFont="1" applyFill="1" applyBorder="1" applyAlignment="1">
      <alignment horizontal="center" vertical="center"/>
    </xf>
    <xf numFmtId="1" fontId="10" fillId="8" borderId="15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43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65" fontId="12" fillId="8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/>
    </xf>
    <xf numFmtId="165" fontId="60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" fontId="12" fillId="9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2" fontId="16" fillId="2" borderId="0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10" borderId="1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vertical="center"/>
    </xf>
    <xf numFmtId="2" fontId="7" fillId="2" borderId="0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 vertical="center"/>
    </xf>
    <xf numFmtId="0" fontId="61" fillId="2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2" fontId="5" fillId="0" borderId="52" xfId="0" applyNumberFormat="1" applyFont="1" applyFill="1" applyBorder="1" applyAlignment="1">
      <alignment vertical="center"/>
    </xf>
    <xf numFmtId="2" fontId="5" fillId="0" borderId="52" xfId="0" applyNumberFormat="1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 wrapText="1"/>
    </xf>
    <xf numFmtId="2" fontId="43" fillId="2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textRotation="90"/>
    </xf>
    <xf numFmtId="164" fontId="5" fillId="0" borderId="1" xfId="2" applyFont="1" applyBorder="1" applyAlignment="1">
      <alignment horizontal="left" textRotation="90"/>
    </xf>
    <xf numFmtId="0" fontId="11" fillId="8" borderId="1" xfId="0" applyFont="1" applyFill="1" applyBorder="1" applyAlignment="1">
      <alignment vertical="center"/>
    </xf>
    <xf numFmtId="49" fontId="23" fillId="0" borderId="10" xfId="0" applyNumberFormat="1" applyFont="1" applyBorder="1" applyAlignment="1">
      <alignment horizontal="center" textRotation="90"/>
    </xf>
    <xf numFmtId="49" fontId="23" fillId="0" borderId="39" xfId="0" applyNumberFormat="1" applyFont="1" applyBorder="1" applyAlignment="1">
      <alignment horizontal="center" textRotation="90"/>
    </xf>
    <xf numFmtId="49" fontId="23" fillId="0" borderId="1" xfId="0" applyNumberFormat="1" applyFont="1" applyBorder="1" applyAlignment="1">
      <alignment horizontal="center" textRotation="90"/>
    </xf>
    <xf numFmtId="2" fontId="0" fillId="0" borderId="0" xfId="0" applyNumberFormat="1" applyBorder="1"/>
    <xf numFmtId="2" fontId="0" fillId="0" borderId="0" xfId="0" applyNumberFormat="1"/>
    <xf numFmtId="2" fontId="0" fillId="0" borderId="1" xfId="0" applyNumberFormat="1" applyBorder="1" applyAlignment="1">
      <alignment horizontal="left"/>
    </xf>
    <xf numFmtId="2" fontId="0" fillId="0" borderId="10" xfId="0" applyNumberFormat="1" applyBorder="1"/>
    <xf numFmtId="2" fontId="0" fillId="0" borderId="59" xfId="0" applyNumberFormat="1" applyBorder="1"/>
    <xf numFmtId="2" fontId="0" fillId="0" borderId="10" xfId="0" applyNumberFormat="1" applyBorder="1" applyAlignment="1">
      <alignment horizontal="left"/>
    </xf>
    <xf numFmtId="2" fontId="0" fillId="4" borderId="1" xfId="0" applyNumberFormat="1" applyFill="1" applyBorder="1"/>
    <xf numFmtId="0" fontId="0" fillId="4" borderId="1" xfId="0" applyFill="1" applyBorder="1"/>
    <xf numFmtId="2" fontId="0" fillId="11" borderId="1" xfId="0" applyNumberFormat="1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11" borderId="1" xfId="0" applyFill="1" applyBorder="1"/>
    <xf numFmtId="2" fontId="0" fillId="11" borderId="1" xfId="0" applyNumberFormat="1" applyFill="1" applyBorder="1"/>
    <xf numFmtId="2" fontId="16" fillId="4" borderId="1" xfId="0" applyNumberFormat="1" applyFont="1" applyFill="1" applyBorder="1"/>
    <xf numFmtId="165" fontId="0" fillId="4" borderId="1" xfId="0" applyNumberFormat="1" applyFill="1" applyBorder="1"/>
    <xf numFmtId="165" fontId="0" fillId="11" borderId="1" xfId="0" applyNumberFormat="1" applyFill="1" applyBorder="1"/>
    <xf numFmtId="2" fontId="16" fillId="11" borderId="10" xfId="0" applyNumberFormat="1" applyFont="1" applyFill="1" applyBorder="1"/>
    <xf numFmtId="2" fontId="3" fillId="4" borderId="1" xfId="0" applyNumberFormat="1" applyFont="1" applyFill="1" applyBorder="1"/>
    <xf numFmtId="2" fontId="16" fillId="11" borderId="1" xfId="0" applyNumberFormat="1" applyFont="1" applyFill="1" applyBorder="1"/>
    <xf numFmtId="2" fontId="0" fillId="2" borderId="1" xfId="0" applyNumberFormat="1" applyFill="1" applyBorder="1"/>
    <xf numFmtId="0" fontId="0" fillId="2" borderId="1" xfId="0" applyFill="1" applyBorder="1"/>
    <xf numFmtId="165" fontId="0" fillId="2" borderId="1" xfId="0" applyNumberFormat="1" applyFill="1" applyBorder="1"/>
    <xf numFmtId="49" fontId="23" fillId="0" borderId="10" xfId="0" applyNumberFormat="1" applyFont="1" applyBorder="1" applyAlignment="1">
      <alignment horizontal="left" textRotation="90"/>
    </xf>
    <xf numFmtId="49" fontId="23" fillId="0" borderId="13" xfId="0" applyNumberFormat="1" applyFont="1" applyBorder="1" applyAlignment="1">
      <alignment horizontal="left" textRotation="90"/>
    </xf>
    <xf numFmtId="0" fontId="12" fillId="8" borderId="15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left"/>
    </xf>
    <xf numFmtId="0" fontId="34" fillId="2" borderId="1" xfId="0" applyFont="1" applyFill="1" applyBorder="1" applyAlignment="1">
      <alignment horizontal="center" vertical="center"/>
    </xf>
    <xf numFmtId="165" fontId="0" fillId="2" borderId="59" xfId="0" applyNumberFormat="1" applyFill="1" applyBorder="1" applyAlignment="1">
      <alignment horizontal="center" vertical="center"/>
    </xf>
    <xf numFmtId="0" fontId="3" fillId="0" borderId="59" xfId="0" applyFont="1" applyFill="1" applyBorder="1"/>
    <xf numFmtId="0" fontId="3" fillId="0" borderId="59" xfId="0" applyFont="1" applyBorder="1"/>
    <xf numFmtId="2" fontId="9" fillId="2" borderId="10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0" fillId="2" borderId="1" xfId="0" applyNumberFormat="1" applyFont="1" applyFill="1" applyBorder="1" applyAlignment="1">
      <alignment horizontal="center" vertical="center"/>
    </xf>
    <xf numFmtId="0" fontId="51" fillId="2" borderId="1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1" fillId="2" borderId="1" xfId="0" applyFont="1" applyFill="1" applyBorder="1" applyAlignment="1">
      <alignment vertical="center"/>
    </xf>
    <xf numFmtId="0" fontId="51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51" fillId="2" borderId="1" xfId="0" applyFont="1" applyFill="1" applyBorder="1"/>
    <xf numFmtId="0" fontId="12" fillId="2" borderId="1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51" fillId="2" borderId="14" xfId="0" applyFont="1" applyFill="1" applyBorder="1" applyAlignment="1">
      <alignment horizontal="right" vertical="center"/>
    </xf>
    <xf numFmtId="0" fontId="51" fillId="2" borderId="14" xfId="0" applyFont="1" applyFill="1" applyBorder="1" applyAlignment="1">
      <alignment vertical="center" wrapText="1"/>
    </xf>
    <xf numFmtId="0" fontId="6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61" fillId="2" borderId="1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59" fillId="2" borderId="0" xfId="0" applyFont="1" applyFill="1" applyAlignment="1">
      <alignment horizontal="center" vertical="center"/>
    </xf>
    <xf numFmtId="0" fontId="42" fillId="2" borderId="0" xfId="0" applyFont="1" applyFill="1" applyBorder="1" applyAlignment="1">
      <alignment horizontal="center" vertical="center" wrapText="1"/>
    </xf>
    <xf numFmtId="0" fontId="5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51" fillId="2" borderId="14" xfId="0" applyFont="1" applyFill="1" applyBorder="1" applyAlignment="1">
      <alignment horizontal="left" vertical="center" wrapText="1"/>
    </xf>
    <xf numFmtId="0" fontId="51" fillId="2" borderId="14" xfId="0" applyFont="1" applyFill="1" applyBorder="1" applyAlignment="1">
      <alignment horizontal="left" vertical="center"/>
    </xf>
    <xf numFmtId="0" fontId="62" fillId="2" borderId="14" xfId="0" applyFont="1" applyFill="1" applyBorder="1" applyAlignment="1">
      <alignment vertical="center" wrapText="1"/>
    </xf>
    <xf numFmtId="17" fontId="7" fillId="2" borderId="1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0" fillId="2" borderId="1" xfId="0" applyFont="1" applyFill="1" applyBorder="1" applyAlignment="1">
      <alignment vertical="center"/>
    </xf>
    <xf numFmtId="49" fontId="51" fillId="2" borderId="1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49" fontId="3" fillId="2" borderId="1" xfId="0" applyNumberFormat="1" applyFont="1" applyFill="1" applyBorder="1"/>
    <xf numFmtId="0" fontId="33" fillId="2" borderId="14" xfId="0" applyFont="1" applyFill="1" applyBorder="1" applyAlignment="1">
      <alignment vertical="center" wrapText="1"/>
    </xf>
    <xf numFmtId="2" fontId="51" fillId="2" borderId="1" xfId="0" applyNumberFormat="1" applyFont="1" applyFill="1" applyBorder="1"/>
    <xf numFmtId="0" fontId="18" fillId="2" borderId="1" xfId="0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left" vertical="center"/>
    </xf>
    <xf numFmtId="1" fontId="12" fillId="2" borderId="18" xfId="0" applyNumberFormat="1" applyFont="1" applyFill="1" applyBorder="1" applyAlignment="1">
      <alignment horizontal="center" vertical="center"/>
    </xf>
    <xf numFmtId="1" fontId="12" fillId="2" borderId="15" xfId="0" applyNumberFormat="1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vertical="center"/>
    </xf>
    <xf numFmtId="2" fontId="16" fillId="2" borderId="1" xfId="0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8" fillId="2" borderId="14" xfId="0" applyFont="1" applyFill="1" applyBorder="1" applyAlignment="1">
      <alignment vertical="center"/>
    </xf>
    <xf numFmtId="0" fontId="18" fillId="2" borderId="14" xfId="0" applyFont="1" applyFill="1" applyBorder="1" applyAlignment="1">
      <alignment vertical="center" wrapText="1"/>
    </xf>
    <xf numFmtId="0" fontId="54" fillId="2" borderId="14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1" fontId="37" fillId="2" borderId="1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0" fontId="71" fillId="2" borderId="14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1" fillId="2" borderId="1" xfId="0" applyFont="1" applyFill="1" applyBorder="1" applyAlignment="1">
      <alignment horizontal="center" vertical="center" wrapText="1"/>
    </xf>
    <xf numFmtId="0" fontId="71" fillId="2" borderId="1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1" fillId="2" borderId="1" xfId="0" applyFont="1" applyFill="1" applyBorder="1" applyAlignment="1">
      <alignment horizontal="center" vertical="center"/>
    </xf>
    <xf numFmtId="0" fontId="71" fillId="2" borderId="1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/>
    </xf>
    <xf numFmtId="0" fontId="71" fillId="2" borderId="1" xfId="0" applyFont="1" applyFill="1" applyBorder="1" applyAlignment="1">
      <alignment horizontal="left" vertical="center"/>
    </xf>
    <xf numFmtId="49" fontId="51" fillId="2" borderId="1" xfId="0" applyNumberFormat="1" applyFont="1" applyFill="1" applyBorder="1"/>
    <xf numFmtId="0" fontId="18" fillId="2" borderId="1" xfId="0" applyFont="1" applyFill="1" applyBorder="1"/>
    <xf numFmtId="0" fontId="33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15" fontId="62" fillId="2" borderId="0" xfId="0" applyNumberFormat="1" applyFont="1" applyFill="1" applyAlignment="1">
      <alignment horizontal="center" vertical="center"/>
    </xf>
    <xf numFmtId="0" fontId="75" fillId="2" borderId="0" xfId="0" applyFont="1" applyFill="1" applyAlignment="1">
      <alignment horizontal="center" vertical="center"/>
    </xf>
    <xf numFmtId="0" fontId="76" fillId="2" borderId="14" xfId="0" applyFont="1" applyFill="1" applyBorder="1" applyAlignment="1">
      <alignment vertical="center"/>
    </xf>
    <xf numFmtId="17" fontId="4" fillId="2" borderId="1" xfId="0" applyNumberFormat="1" applyFont="1" applyFill="1" applyBorder="1" applyAlignment="1">
      <alignment horizontal="center" vertical="center"/>
    </xf>
    <xf numFmtId="0" fontId="62" fillId="2" borderId="14" xfId="0" applyFont="1" applyFill="1" applyBorder="1" applyAlignment="1">
      <alignment vertical="center"/>
    </xf>
    <xf numFmtId="16" fontId="4" fillId="2" borderId="1" xfId="0" applyNumberFormat="1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vertical="center" wrapText="1"/>
    </xf>
    <xf numFmtId="0" fontId="62" fillId="2" borderId="1" xfId="0" applyFont="1" applyFill="1" applyBorder="1" applyAlignment="1">
      <alignment vertical="center" wrapText="1"/>
    </xf>
    <xf numFmtId="17" fontId="4" fillId="2" borderId="1" xfId="0" applyNumberFormat="1" applyFont="1" applyFill="1" applyBorder="1"/>
    <xf numFmtId="16" fontId="75" fillId="2" borderId="0" xfId="0" applyNumberFormat="1" applyFont="1" applyFill="1" applyAlignment="1">
      <alignment horizontal="center" vertical="center"/>
    </xf>
    <xf numFmtId="0" fontId="80" fillId="2" borderId="0" xfId="0" applyFont="1" applyFill="1" applyAlignment="1">
      <alignment vertical="center"/>
    </xf>
    <xf numFmtId="0" fontId="81" fillId="2" borderId="14" xfId="0" applyFont="1" applyFill="1" applyBorder="1" applyAlignment="1">
      <alignment vertical="center"/>
    </xf>
    <xf numFmtId="0" fontId="30" fillId="2" borderId="14" xfId="0" applyFont="1" applyFill="1" applyBorder="1" applyAlignment="1">
      <alignment vertical="center" wrapText="1"/>
    </xf>
    <xf numFmtId="0" fontId="51" fillId="2" borderId="0" xfId="0" applyFont="1" applyFill="1"/>
    <xf numFmtId="17" fontId="51" fillId="2" borderId="1" xfId="0" applyNumberFormat="1" applyFont="1" applyFill="1" applyBorder="1"/>
    <xf numFmtId="0" fontId="71" fillId="2" borderId="14" xfId="0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horizontal="center" vertical="center"/>
    </xf>
    <xf numFmtId="17" fontId="18" fillId="2" borderId="1" xfId="0" applyNumberFormat="1" applyFont="1" applyFill="1" applyBorder="1" applyAlignment="1">
      <alignment horizontal="center" vertical="center"/>
    </xf>
    <xf numFmtId="17" fontId="33" fillId="2" borderId="1" xfId="0" applyNumberFormat="1" applyFont="1" applyFill="1" applyBorder="1" applyAlignment="1">
      <alignment horizontal="center" vertical="center"/>
    </xf>
    <xf numFmtId="165" fontId="41" fillId="2" borderId="1" xfId="0" applyNumberFormat="1" applyFont="1" applyFill="1" applyBorder="1" applyAlignment="1">
      <alignment horizontal="center" vertical="center"/>
    </xf>
    <xf numFmtId="1" fontId="41" fillId="2" borderId="1" xfId="0" applyNumberFormat="1" applyFont="1" applyFill="1" applyBorder="1" applyAlignment="1">
      <alignment horizontal="center" vertical="center"/>
    </xf>
    <xf numFmtId="165" fontId="74" fillId="2" borderId="1" xfId="0" applyNumberFormat="1" applyFont="1" applyFill="1" applyBorder="1" applyAlignment="1">
      <alignment horizontal="center" vertical="center"/>
    </xf>
    <xf numFmtId="0" fontId="76" fillId="2" borderId="14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16" fontId="5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2" fontId="77" fillId="2" borderId="0" xfId="0" applyNumberFormat="1" applyFont="1" applyFill="1" applyAlignment="1">
      <alignment horizontal="center" vertical="center" wrapText="1"/>
    </xf>
    <xf numFmtId="0" fontId="77" fillId="2" borderId="0" xfId="0" applyFont="1" applyFill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/>
    </xf>
    <xf numFmtId="0" fontId="54" fillId="2" borderId="1" xfId="0" applyFont="1" applyFill="1" applyBorder="1"/>
    <xf numFmtId="17" fontId="3" fillId="2" borderId="1" xfId="0" applyNumberFormat="1" applyFont="1" applyFill="1" applyBorder="1" applyAlignment="1">
      <alignment horizontal="center" vertical="center"/>
    </xf>
    <xf numFmtId="2" fontId="51" fillId="2" borderId="1" xfId="0" applyNumberFormat="1" applyFont="1" applyFill="1" applyBorder="1" applyAlignment="1">
      <alignment horizontal="center" vertical="center"/>
    </xf>
    <xf numFmtId="17" fontId="4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vertical="center"/>
    </xf>
    <xf numFmtId="2" fontId="51" fillId="2" borderId="1" xfId="0" applyNumberFormat="1" applyFont="1" applyFill="1" applyBorder="1" applyAlignment="1">
      <alignment vertical="center"/>
    </xf>
    <xf numFmtId="1" fontId="33" fillId="2" borderId="1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vertical="center"/>
    </xf>
    <xf numFmtId="0" fontId="18" fillId="2" borderId="14" xfId="0" applyFont="1" applyFill="1" applyBorder="1" applyAlignment="1">
      <alignment horizontal="left" vertical="center"/>
    </xf>
    <xf numFmtId="17" fontId="18" fillId="2" borderId="1" xfId="0" applyNumberFormat="1" applyFont="1" applyFill="1" applyBorder="1" applyAlignment="1">
      <alignment vertical="center"/>
    </xf>
    <xf numFmtId="0" fontId="85" fillId="2" borderId="14" xfId="0" applyFont="1" applyFill="1" applyBorder="1" applyAlignment="1">
      <alignment vertical="center" wrapText="1"/>
    </xf>
    <xf numFmtId="165" fontId="87" fillId="2" borderId="1" xfId="0" applyNumberFormat="1" applyFont="1" applyFill="1" applyBorder="1" applyAlignment="1">
      <alignment horizontal="center" vertical="center"/>
    </xf>
    <xf numFmtId="165" fontId="36" fillId="2" borderId="1" xfId="0" applyNumberFormat="1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1" fontId="88" fillId="2" borderId="1" xfId="0" applyNumberFormat="1" applyFont="1" applyFill="1" applyBorder="1" applyAlignment="1">
      <alignment horizontal="center" vertical="center"/>
    </xf>
    <xf numFmtId="17" fontId="5" fillId="2" borderId="1" xfId="0" applyNumberFormat="1" applyFont="1" applyFill="1" applyBorder="1" applyAlignment="1">
      <alignment horizontal="center" vertical="center"/>
    </xf>
    <xf numFmtId="17" fontId="13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vertical="center"/>
    </xf>
    <xf numFmtId="0" fontId="5" fillId="12" borderId="0" xfId="0" applyFont="1" applyFill="1" applyAlignment="1">
      <alignment vertical="center"/>
    </xf>
    <xf numFmtId="0" fontId="5" fillId="12" borderId="0" xfId="0" applyFont="1" applyFill="1" applyAlignment="1">
      <alignment horizontal="center" vertical="center"/>
    </xf>
    <xf numFmtId="2" fontId="5" fillId="2" borderId="1" xfId="0" applyNumberFormat="1" applyFont="1" applyFill="1" applyBorder="1"/>
    <xf numFmtId="0" fontId="41" fillId="2" borderId="1" xfId="0" applyFont="1" applyFill="1" applyBorder="1" applyAlignment="1">
      <alignment horizontal="left" vertical="center"/>
    </xf>
    <xf numFmtId="0" fontId="41" fillId="2" borderId="1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5" fontId="19" fillId="0" borderId="27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165" fontId="15" fillId="0" borderId="27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textRotation="90"/>
    </xf>
    <xf numFmtId="0" fontId="23" fillId="0" borderId="49" xfId="0" applyFont="1" applyBorder="1" applyAlignment="1">
      <alignment horizontal="center" vertical="center" textRotation="90"/>
    </xf>
    <xf numFmtId="0" fontId="23" fillId="0" borderId="56" xfId="0" applyFont="1" applyBorder="1" applyAlignment="1">
      <alignment horizontal="center" vertical="center" textRotation="90"/>
    </xf>
    <xf numFmtId="0" fontId="0" fillId="0" borderId="6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2" xfId="0" applyBorder="1" applyAlignment="1">
      <alignment horizontal="center"/>
    </xf>
    <xf numFmtId="0" fontId="23" fillId="0" borderId="61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left" textRotation="90"/>
    </xf>
    <xf numFmtId="49" fontId="23" fillId="0" borderId="10" xfId="0" applyNumberFormat="1" applyFont="1" applyBorder="1" applyAlignment="1">
      <alignment horizontal="left" textRotation="90"/>
    </xf>
    <xf numFmtId="49" fontId="23" fillId="0" borderId="13" xfId="0" applyNumberFormat="1" applyFont="1" applyBorder="1" applyAlignment="1">
      <alignment horizontal="center" textRotation="90"/>
    </xf>
    <xf numFmtId="49" fontId="23" fillId="0" borderId="10" xfId="0" applyNumberFormat="1" applyFont="1" applyBorder="1" applyAlignment="1">
      <alignment horizontal="center" textRotation="90"/>
    </xf>
    <xf numFmtId="49" fontId="22" fillId="0" borderId="14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0" fontId="23" fillId="0" borderId="33" xfId="0" applyFont="1" applyBorder="1" applyAlignment="1">
      <alignment horizontal="center" vertical="center" textRotation="90"/>
    </xf>
    <xf numFmtId="0" fontId="23" fillId="0" borderId="38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46" xfId="0" applyFont="1" applyBorder="1" applyAlignment="1">
      <alignment horizontal="center" vertical="center" textRotation="90"/>
    </xf>
    <xf numFmtId="0" fontId="23" fillId="0" borderId="23" xfId="0" applyFont="1" applyBorder="1" applyAlignment="1">
      <alignment horizontal="center" vertical="center" textRotation="90"/>
    </xf>
    <xf numFmtId="0" fontId="23" fillId="0" borderId="19" xfId="0" applyFont="1" applyBorder="1" applyAlignment="1">
      <alignment horizontal="center" vertical="center" textRotation="90"/>
    </xf>
    <xf numFmtId="0" fontId="23" fillId="0" borderId="15" xfId="0" applyFont="1" applyBorder="1" applyAlignment="1">
      <alignment horizontal="center" vertical="center" textRotation="90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49" fontId="23" fillId="0" borderId="33" xfId="0" applyNumberFormat="1" applyFont="1" applyBorder="1" applyAlignment="1">
      <alignment horizontal="left" textRotation="90"/>
    </xf>
    <xf numFmtId="0" fontId="23" fillId="0" borderId="6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textRotation="90"/>
    </xf>
    <xf numFmtId="0" fontId="0" fillId="0" borderId="19" xfId="0" applyBorder="1" applyAlignment="1">
      <alignment horizontal="center"/>
    </xf>
    <xf numFmtId="0" fontId="23" fillId="0" borderId="3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11" xfId="0" applyFont="1" applyBorder="1" applyAlignment="1">
      <alignment horizontal="center" vertical="center" textRotation="90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23" fillId="0" borderId="6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textRotation="90"/>
    </xf>
    <xf numFmtId="49" fontId="23" fillId="0" borderId="49" xfId="0" applyNumberFormat="1" applyFont="1" applyBorder="1" applyAlignment="1">
      <alignment horizontal="center" textRotation="90"/>
    </xf>
    <xf numFmtId="49" fontId="23" fillId="0" borderId="61" xfId="0" applyNumberFormat="1" applyFont="1" applyBorder="1" applyAlignment="1">
      <alignment horizontal="center" textRotation="90"/>
    </xf>
    <xf numFmtId="49" fontId="22" fillId="0" borderId="65" xfId="0" applyNumberFormat="1" applyFont="1" applyBorder="1" applyAlignment="1">
      <alignment horizontal="center"/>
    </xf>
    <xf numFmtId="49" fontId="22" fillId="0" borderId="66" xfId="0" applyNumberFormat="1" applyFont="1" applyBorder="1" applyAlignment="1">
      <alignment horizontal="center"/>
    </xf>
    <xf numFmtId="49" fontId="22" fillId="0" borderId="6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" xfId="0" applyFont="1" applyBorder="1" applyAlignment="1">
      <alignment horizontal="center" vertical="center" textRotation="90"/>
    </xf>
    <xf numFmtId="0" fontId="23" fillId="0" borderId="60" xfId="0" applyFont="1" applyBorder="1" applyAlignment="1">
      <alignment horizontal="center" vertical="center" textRotation="90"/>
    </xf>
    <xf numFmtId="0" fontId="23" fillId="0" borderId="30" xfId="0" applyFont="1" applyBorder="1" applyAlignment="1">
      <alignment horizontal="center" vertical="center" textRotation="90"/>
    </xf>
    <xf numFmtId="49" fontId="22" fillId="0" borderId="63" xfId="0" applyNumberFormat="1" applyFont="1" applyBorder="1" applyAlignment="1">
      <alignment horizontal="center"/>
    </xf>
    <xf numFmtId="49" fontId="22" fillId="0" borderId="61" xfId="0" applyNumberFormat="1" applyFont="1" applyBorder="1" applyAlignment="1">
      <alignment horizontal="center"/>
    </xf>
    <xf numFmtId="49" fontId="22" fillId="0" borderId="62" xfId="0" applyNumberFormat="1" applyFont="1" applyBorder="1" applyAlignment="1">
      <alignment horizontal="center"/>
    </xf>
    <xf numFmtId="0" fontId="23" fillId="0" borderId="24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 textRotation="90"/>
    </xf>
    <xf numFmtId="0" fontId="0" fillId="0" borderId="21" xfId="0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30" xfId="0" applyBorder="1" applyAlignment="1">
      <alignment horizontal="right"/>
    </xf>
    <xf numFmtId="0" fontId="4" fillId="9" borderId="14" xfId="0" applyFont="1" applyFill="1" applyBorder="1" applyAlignment="1">
      <alignment horizontal="center" vertical="center"/>
    </xf>
    <xf numFmtId="0" fontId="4" fillId="9" borderId="4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2" fillId="8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5" fillId="0" borderId="1" xfId="1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1" fontId="52" fillId="0" borderId="0" xfId="0" applyNumberFormat="1" applyFont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 wrapText="1"/>
    </xf>
    <xf numFmtId="0" fontId="42" fillId="2" borderId="18" xfId="0" applyFont="1" applyFill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2" fontId="10" fillId="0" borderId="39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2" fillId="0" borderId="21" xfId="0" applyFont="1" applyFill="1" applyBorder="1" applyAlignment="1">
      <alignment horizontal="center" vertical="center" wrapText="1"/>
    </xf>
    <xf numFmtId="0" fontId="42" fillId="0" borderId="5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6" fillId="2" borderId="39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1" fillId="0" borderId="39" xfId="0" applyFont="1" applyBorder="1" applyAlignment="1"/>
    <xf numFmtId="0" fontId="51" fillId="0" borderId="0" xfId="0" applyFont="1" applyBorder="1" applyAlignment="1"/>
    <xf numFmtId="0" fontId="42" fillId="0" borderId="14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1" fillId="0" borderId="0" xfId="0" applyFont="1" applyAlignment="1"/>
    <xf numFmtId="0" fontId="4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9" fillId="2" borderId="59" xfId="0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 wrapText="1"/>
    </xf>
    <xf numFmtId="2" fontId="7" fillId="4" borderId="10" xfId="0" applyNumberFormat="1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18" fillId="12" borderId="14" xfId="0" applyFont="1" applyFill="1" applyBorder="1" applyAlignment="1">
      <alignment vertical="center"/>
    </xf>
    <xf numFmtId="0" fontId="18" fillId="12" borderId="18" xfId="0" applyFont="1" applyFill="1" applyBorder="1" applyAlignment="1">
      <alignment vertical="center"/>
    </xf>
    <xf numFmtId="0" fontId="18" fillId="12" borderId="15" xfId="0" applyFont="1" applyFill="1" applyBorder="1" applyAlignment="1">
      <alignment vertical="center"/>
    </xf>
    <xf numFmtId="0" fontId="18" fillId="12" borderId="14" xfId="0" applyFont="1" applyFill="1" applyBorder="1" applyAlignment="1">
      <alignment horizontal="center" vertical="center"/>
    </xf>
    <xf numFmtId="0" fontId="18" fillId="12" borderId="18" xfId="0" applyFont="1" applyFill="1" applyBorder="1" applyAlignment="1">
      <alignment horizontal="center" vertical="center"/>
    </xf>
    <xf numFmtId="0" fontId="18" fillId="12" borderId="15" xfId="0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 wrapText="1"/>
    </xf>
    <xf numFmtId="2" fontId="9" fillId="2" borderId="18" xfId="0" applyNumberFormat="1" applyFont="1" applyFill="1" applyBorder="1" applyAlignment="1">
      <alignment horizontal="center" vertical="center" wrapText="1"/>
    </xf>
    <xf numFmtId="2" fontId="9" fillId="2" borderId="15" xfId="0" applyNumberFormat="1" applyFont="1" applyFill="1" applyBorder="1" applyAlignment="1">
      <alignment horizontal="center" vertical="center" wrapText="1"/>
    </xf>
    <xf numFmtId="0" fontId="77" fillId="2" borderId="0" xfId="0" applyFont="1" applyFill="1" applyAlignment="1">
      <alignment horizontal="center" vertical="center" wrapText="1"/>
    </xf>
    <xf numFmtId="0" fontId="72" fillId="2" borderId="14" xfId="0" applyFont="1" applyFill="1" applyBorder="1" applyAlignment="1">
      <alignment horizontal="center" vertical="center"/>
    </xf>
    <xf numFmtId="0" fontId="72" fillId="2" borderId="18" xfId="0" applyFont="1" applyFill="1" applyBorder="1" applyAlignment="1">
      <alignment horizontal="center" vertical="center"/>
    </xf>
    <xf numFmtId="0" fontId="72" fillId="2" borderId="15" xfId="0" applyFont="1" applyFill="1" applyBorder="1" applyAlignment="1">
      <alignment horizontal="center" vertical="center"/>
    </xf>
    <xf numFmtId="0" fontId="30" fillId="2" borderId="22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2" fontId="7" fillId="2" borderId="33" xfId="0" applyNumberFormat="1" applyFont="1" applyFill="1" applyBorder="1" applyAlignment="1">
      <alignment horizontal="center" vertical="center" wrapText="1"/>
    </xf>
    <xf numFmtId="2" fontId="7" fillId="2" borderId="38" xfId="0" applyNumberFormat="1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0" fontId="52" fillId="2" borderId="14" xfId="0" applyFont="1" applyFill="1" applyBorder="1" applyAlignment="1">
      <alignment horizontal="center" vertical="center"/>
    </xf>
    <xf numFmtId="0" fontId="52" fillId="2" borderId="18" xfId="0" applyFont="1" applyFill="1" applyBorder="1" applyAlignment="1">
      <alignment horizontal="center" vertical="center"/>
    </xf>
    <xf numFmtId="0" fontId="52" fillId="2" borderId="1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51" fillId="12" borderId="22" xfId="0" applyFont="1" applyFill="1" applyBorder="1" applyAlignment="1">
      <alignment horizontal="center" vertical="center"/>
    </xf>
    <xf numFmtId="0" fontId="51" fillId="12" borderId="48" xfId="0" applyFont="1" applyFill="1" applyBorder="1" applyAlignment="1">
      <alignment horizontal="center" vertical="center"/>
    </xf>
    <xf numFmtId="0" fontId="51" fillId="12" borderId="32" xfId="0" applyFont="1" applyFill="1" applyBorder="1" applyAlignment="1">
      <alignment horizontal="center" vertical="center"/>
    </xf>
    <xf numFmtId="0" fontId="59" fillId="2" borderId="0" xfId="0" applyFont="1" applyFill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70" fillId="2" borderId="14" xfId="0" applyFont="1" applyFill="1" applyBorder="1" applyAlignment="1">
      <alignment horizontal="center" vertical="center"/>
    </xf>
    <xf numFmtId="0" fontId="70" fillId="2" borderId="18" xfId="0" applyFont="1" applyFill="1" applyBorder="1" applyAlignment="1">
      <alignment horizontal="center" vertical="center"/>
    </xf>
    <xf numFmtId="0" fontId="70" fillId="2" borderId="1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84" fillId="12" borderId="0" xfId="0" applyFont="1" applyFill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83" fillId="2" borderId="0" xfId="0" applyFont="1" applyFill="1" applyAlignment="1">
      <alignment horizontal="center" vertical="center"/>
    </xf>
    <xf numFmtId="0" fontId="5" fillId="2" borderId="3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9" fillId="2" borderId="0" xfId="0" applyFont="1" applyFill="1" applyAlignment="1">
      <alignment horizontal="center" vertical="center"/>
    </xf>
    <xf numFmtId="0" fontId="3" fillId="12" borderId="48" xfId="0" applyFont="1" applyFill="1" applyBorder="1" applyAlignment="1">
      <alignment horizontal="center" vertical="center"/>
    </xf>
    <xf numFmtId="0" fontId="3" fillId="12" borderId="32" xfId="0" applyFont="1" applyFill="1" applyBorder="1" applyAlignment="1">
      <alignment horizontal="center" vertical="center"/>
    </xf>
    <xf numFmtId="0" fontId="66" fillId="2" borderId="0" xfId="0" applyFont="1" applyFill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7" fillId="2" borderId="18" xfId="0" applyFont="1" applyFill="1" applyBorder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86" fillId="2" borderId="0" xfId="0" applyFont="1" applyFill="1" applyAlignment="1">
      <alignment horizontal="center" vertical="center"/>
    </xf>
    <xf numFmtId="0" fontId="78" fillId="2" borderId="0" xfId="0" applyFont="1" applyFill="1" applyAlignment="1">
      <alignment horizontal="center" vertical="center"/>
    </xf>
    <xf numFmtId="0" fontId="68" fillId="2" borderId="22" xfId="0" applyFont="1" applyFill="1" applyBorder="1" applyAlignment="1">
      <alignment horizontal="center" vertical="center"/>
    </xf>
    <xf numFmtId="0" fontId="68" fillId="2" borderId="48" xfId="0" applyFont="1" applyFill="1" applyBorder="1" applyAlignment="1">
      <alignment horizontal="center" vertical="center"/>
    </xf>
    <xf numFmtId="0" fontId="68" fillId="2" borderId="32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2" fontId="77" fillId="2" borderId="0" xfId="0" applyNumberFormat="1" applyFont="1" applyFill="1" applyAlignment="1">
      <alignment horizontal="center" vertical="center" wrapText="1"/>
    </xf>
    <xf numFmtId="0" fontId="77" fillId="2" borderId="0" xfId="0" applyFont="1" applyFill="1" applyAlignment="1">
      <alignment horizontal="center" vertical="center"/>
    </xf>
    <xf numFmtId="0" fontId="51" fillId="2" borderId="22" xfId="0" applyFont="1" applyFill="1" applyBorder="1" applyAlignment="1">
      <alignment horizontal="center" vertical="center"/>
    </xf>
    <xf numFmtId="0" fontId="51" fillId="2" borderId="48" xfId="0" applyFont="1" applyFill="1" applyBorder="1" applyAlignment="1">
      <alignment horizontal="center" vertical="center"/>
    </xf>
    <xf numFmtId="0" fontId="51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2" fillId="2" borderId="22" xfId="0" applyFont="1" applyFill="1" applyBorder="1" applyAlignment="1">
      <alignment horizontal="center" vertical="center"/>
    </xf>
    <xf numFmtId="0" fontId="79" fillId="2" borderId="14" xfId="0" applyFont="1" applyFill="1" applyBorder="1" applyAlignment="1">
      <alignment horizontal="center" vertical="center"/>
    </xf>
    <xf numFmtId="0" fontId="79" fillId="2" borderId="18" xfId="0" applyFont="1" applyFill="1" applyBorder="1" applyAlignment="1">
      <alignment horizontal="center" vertical="center"/>
    </xf>
    <xf numFmtId="0" fontId="79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5" fillId="12" borderId="48" xfId="0" applyFont="1" applyFill="1" applyBorder="1" applyAlignment="1">
      <alignment horizontal="center" vertical="center"/>
    </xf>
    <xf numFmtId="0" fontId="5" fillId="12" borderId="32" xfId="0" applyFont="1" applyFill="1" applyBorder="1" applyAlignment="1">
      <alignment horizontal="center" vertical="center"/>
    </xf>
    <xf numFmtId="0" fontId="61" fillId="2" borderId="33" xfId="0" applyFont="1" applyFill="1" applyBorder="1" applyAlignment="1">
      <alignment horizontal="center" vertical="center"/>
    </xf>
    <xf numFmtId="0" fontId="61" fillId="2" borderId="38" xfId="0" applyFont="1" applyFill="1" applyBorder="1" applyAlignment="1">
      <alignment horizontal="center" vertical="center"/>
    </xf>
    <xf numFmtId="0" fontId="61" fillId="2" borderId="10" xfId="0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center"/>
    </xf>
    <xf numFmtId="0" fontId="82" fillId="2" borderId="0" xfId="0" applyFont="1" applyFill="1" applyAlignment="1">
      <alignment horizontal="center" vertical="center"/>
    </xf>
    <xf numFmtId="0" fontId="73" fillId="2" borderId="22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0" fontId="12" fillId="8" borderId="14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left" vertical="center"/>
    </xf>
    <xf numFmtId="0" fontId="4" fillId="8" borderId="18" xfId="0" applyFont="1" applyFill="1" applyBorder="1" applyAlignment="1">
      <alignment horizontal="left" vertical="center"/>
    </xf>
    <xf numFmtId="0" fontId="4" fillId="8" borderId="15" xfId="0" applyFont="1" applyFill="1" applyBorder="1" applyAlignment="1">
      <alignment horizontal="left" vertical="center"/>
    </xf>
    <xf numFmtId="2" fontId="0" fillId="0" borderId="68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23" fillId="0" borderId="13" xfId="0" applyNumberFormat="1" applyFont="1" applyBorder="1" applyAlignment="1">
      <alignment horizontal="center" textRotation="90"/>
    </xf>
    <xf numFmtId="2" fontId="23" fillId="0" borderId="10" xfId="0" applyNumberFormat="1" applyFont="1" applyBorder="1" applyAlignment="1">
      <alignment horizontal="center" textRotation="90"/>
    </xf>
    <xf numFmtId="0" fontId="23" fillId="0" borderId="46" xfId="0" applyFont="1" applyBorder="1" applyAlignment="1">
      <alignment horizontal="right" vertical="center" textRotation="90"/>
    </xf>
    <xf numFmtId="0" fontId="23" fillId="0" borderId="23" xfId="0" applyFont="1" applyBorder="1" applyAlignment="1">
      <alignment horizontal="right" vertical="center" textRotation="90"/>
    </xf>
    <xf numFmtId="0" fontId="23" fillId="0" borderId="11" xfId="0" applyFont="1" applyBorder="1" applyAlignment="1">
      <alignment horizontal="right" vertical="center" textRotation="90"/>
    </xf>
    <xf numFmtId="2" fontId="23" fillId="0" borderId="68" xfId="0" applyNumberFormat="1" applyFont="1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68" xfId="0" applyBorder="1" applyAlignment="1">
      <alignment horizontal="right"/>
    </xf>
    <xf numFmtId="0" fontId="0" fillId="0" borderId="15" xfId="0" applyBorder="1" applyAlignment="1">
      <alignment horizontal="right"/>
    </xf>
    <xf numFmtId="2" fontId="23" fillId="0" borderId="19" xfId="0" applyNumberFormat="1" applyFont="1" applyBorder="1" applyAlignment="1">
      <alignment horizontal="center" vertical="center"/>
    </xf>
    <xf numFmtId="2" fontId="23" fillId="0" borderId="30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S35"/>
  <sheetViews>
    <sheetView topLeftCell="C1" zoomScale="90" zoomScaleNormal="90" workbookViewId="0">
      <selection activeCell="J13" sqref="J13"/>
    </sheetView>
  </sheetViews>
  <sheetFormatPr defaultRowHeight="12.75" outlineLevelCol="1"/>
  <cols>
    <col min="1" max="1" width="4" customWidth="1"/>
    <col min="2" max="2" width="3.7109375" style="48" customWidth="1"/>
    <col min="3" max="3" width="44.7109375" style="48" customWidth="1"/>
    <col min="4" max="4" width="13.140625" style="48" customWidth="1"/>
    <col min="5" max="5" width="5.140625" style="48" hidden="1" customWidth="1" outlineLevel="1"/>
    <col min="6" max="6" width="8.7109375" style="49" customWidth="1" collapsed="1"/>
    <col min="7" max="7" width="4.85546875" style="48" customWidth="1"/>
    <col min="8" max="12" width="4.28515625" style="48" customWidth="1"/>
    <col min="13" max="13" width="4.42578125" style="48" customWidth="1"/>
    <col min="14" max="16" width="4.28515625" style="48" customWidth="1"/>
    <col min="17" max="17" width="7.5703125" style="48" customWidth="1"/>
    <col min="18" max="18" width="8.7109375" style="48" customWidth="1"/>
    <col min="19" max="19" width="11.5703125" style="48" customWidth="1"/>
  </cols>
  <sheetData>
    <row r="1" spans="2:19" s="50" customFormat="1" ht="21" customHeight="1" thickBot="1">
      <c r="B1" s="971" t="s">
        <v>736</v>
      </c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  <c r="S1" s="971"/>
    </row>
    <row r="2" spans="2:19" s="50" customFormat="1" ht="15.75" customHeight="1">
      <c r="B2" s="972" t="s">
        <v>599</v>
      </c>
      <c r="C2" s="976" t="s">
        <v>598</v>
      </c>
      <c r="D2" s="974" t="s">
        <v>728</v>
      </c>
      <c r="E2" s="976" t="s">
        <v>770</v>
      </c>
      <c r="F2" s="980" t="s">
        <v>642</v>
      </c>
      <c r="G2" s="976" t="s">
        <v>772</v>
      </c>
      <c r="H2" s="976"/>
      <c r="I2" s="976"/>
      <c r="J2" s="976"/>
      <c r="K2" s="976"/>
      <c r="L2" s="976"/>
      <c r="M2" s="976"/>
      <c r="N2" s="976"/>
      <c r="O2" s="976"/>
      <c r="P2" s="976"/>
      <c r="Q2" s="983" t="s">
        <v>411</v>
      </c>
      <c r="R2" s="976" t="s">
        <v>708</v>
      </c>
      <c r="S2" s="978" t="s">
        <v>101</v>
      </c>
    </row>
    <row r="3" spans="2:19" s="50" customFormat="1" ht="15.75" customHeight="1">
      <c r="B3" s="973"/>
      <c r="C3" s="977"/>
      <c r="D3" s="975"/>
      <c r="E3" s="977"/>
      <c r="F3" s="981"/>
      <c r="G3" s="977" t="s">
        <v>100</v>
      </c>
      <c r="H3" s="977"/>
      <c r="I3" s="977"/>
      <c r="J3" s="977"/>
      <c r="K3" s="977"/>
      <c r="L3" s="977"/>
      <c r="M3" s="977"/>
      <c r="N3" s="977"/>
      <c r="O3" s="977"/>
      <c r="P3" s="977"/>
      <c r="Q3" s="984"/>
      <c r="R3" s="977"/>
      <c r="S3" s="979"/>
    </row>
    <row r="4" spans="2:19" s="50" customFormat="1" ht="15.75" customHeight="1">
      <c r="B4" s="973"/>
      <c r="C4" s="977"/>
      <c r="D4" s="975"/>
      <c r="E4" s="977"/>
      <c r="F4" s="981"/>
      <c r="G4" s="5">
        <v>1</v>
      </c>
      <c r="H4" s="5">
        <v>2</v>
      </c>
      <c r="I4" s="5">
        <v>3</v>
      </c>
      <c r="J4" s="5">
        <v>4</v>
      </c>
      <c r="K4" s="5">
        <v>5</v>
      </c>
      <c r="L4" s="5">
        <v>6</v>
      </c>
      <c r="M4" s="5">
        <v>7</v>
      </c>
      <c r="N4" s="5">
        <v>8</v>
      </c>
      <c r="O4" s="5">
        <v>9</v>
      </c>
      <c r="P4" s="5">
        <v>10</v>
      </c>
      <c r="Q4" s="984"/>
      <c r="R4" s="977"/>
      <c r="S4" s="979"/>
    </row>
    <row r="5" spans="2:19" s="52" customFormat="1" ht="15.95" customHeight="1">
      <c r="B5" s="59">
        <v>1</v>
      </c>
      <c r="C5" s="94" t="s">
        <v>211</v>
      </c>
      <c r="D5" s="76">
        <v>80</v>
      </c>
      <c r="E5" s="76">
        <v>25</v>
      </c>
      <c r="F5" s="76">
        <f>D5*E5/100</f>
        <v>20</v>
      </c>
      <c r="G5" s="77">
        <v>20</v>
      </c>
      <c r="H5" s="77">
        <v>20</v>
      </c>
      <c r="I5" s="77">
        <v>20</v>
      </c>
      <c r="J5" s="77">
        <v>20</v>
      </c>
      <c r="K5" s="77">
        <v>20</v>
      </c>
      <c r="L5" s="77">
        <v>20</v>
      </c>
      <c r="M5" s="77">
        <v>20</v>
      </c>
      <c r="N5" s="77">
        <v>20</v>
      </c>
      <c r="O5" s="77">
        <v>20</v>
      </c>
      <c r="P5" s="77">
        <v>20</v>
      </c>
      <c r="Q5" s="76">
        <v>200</v>
      </c>
      <c r="R5" s="76">
        <v>20</v>
      </c>
      <c r="S5" s="82">
        <v>100</v>
      </c>
    </row>
    <row r="6" spans="2:19" s="52" customFormat="1" ht="15.95" customHeight="1">
      <c r="B6" s="59">
        <v>2</v>
      </c>
      <c r="C6" s="94" t="s">
        <v>478</v>
      </c>
      <c r="D6" s="76">
        <v>150</v>
      </c>
      <c r="E6" s="76">
        <v>25</v>
      </c>
      <c r="F6" s="76">
        <f t="shared" ref="F6:F32" si="0">D6*E6/100</f>
        <v>37.5</v>
      </c>
      <c r="G6" s="77">
        <v>41</v>
      </c>
      <c r="H6" s="77">
        <v>40</v>
      </c>
      <c r="I6" s="77">
        <v>35.5</v>
      </c>
      <c r="J6" s="77">
        <v>20</v>
      </c>
      <c r="K6" s="77">
        <v>60</v>
      </c>
      <c r="L6" s="77">
        <v>40</v>
      </c>
      <c r="M6" s="77">
        <v>20</v>
      </c>
      <c r="N6" s="77">
        <v>59</v>
      </c>
      <c r="O6" s="77">
        <v>40</v>
      </c>
      <c r="P6" s="77">
        <v>40</v>
      </c>
      <c r="Q6" s="76">
        <v>395.5</v>
      </c>
      <c r="R6" s="76">
        <v>39.549999999999997</v>
      </c>
      <c r="S6" s="82">
        <v>105.46666666666665</v>
      </c>
    </row>
    <row r="7" spans="2:19" s="85" customFormat="1" ht="15.95" customHeight="1">
      <c r="B7" s="73">
        <v>3</v>
      </c>
      <c r="C7" s="94" t="s">
        <v>338</v>
      </c>
      <c r="D7" s="76">
        <v>15</v>
      </c>
      <c r="E7" s="76">
        <v>25</v>
      </c>
      <c r="F7" s="76">
        <f t="shared" si="0"/>
        <v>3.75</v>
      </c>
      <c r="G7" s="77">
        <v>8</v>
      </c>
      <c r="H7" s="77">
        <v>0</v>
      </c>
      <c r="I7" s="77">
        <v>10</v>
      </c>
      <c r="J7" s="77">
        <v>4</v>
      </c>
      <c r="K7" s="77">
        <v>0</v>
      </c>
      <c r="L7" s="77">
        <v>0</v>
      </c>
      <c r="M7" s="77">
        <v>4.4000000000000004</v>
      </c>
      <c r="N7" s="77">
        <v>5.9</v>
      </c>
      <c r="O7" s="95">
        <v>6.1000000000000005</v>
      </c>
      <c r="P7" s="77">
        <v>0</v>
      </c>
      <c r="Q7" s="76">
        <v>38.4</v>
      </c>
      <c r="R7" s="76">
        <v>3.84</v>
      </c>
      <c r="S7" s="82">
        <v>102.4</v>
      </c>
    </row>
    <row r="8" spans="2:19" s="85" customFormat="1" ht="15.95" customHeight="1">
      <c r="B8" s="73">
        <v>4</v>
      </c>
      <c r="C8" s="84" t="s">
        <v>165</v>
      </c>
      <c r="D8" s="76">
        <v>45</v>
      </c>
      <c r="E8" s="76">
        <v>25</v>
      </c>
      <c r="F8" s="81">
        <f t="shared" si="0"/>
        <v>11.25</v>
      </c>
      <c r="G8" s="77">
        <v>0</v>
      </c>
      <c r="H8" s="77">
        <v>40</v>
      </c>
      <c r="I8" s="77">
        <v>0</v>
      </c>
      <c r="J8" s="77">
        <v>0</v>
      </c>
      <c r="K8" s="77">
        <v>0</v>
      </c>
      <c r="L8" s="77">
        <v>0</v>
      </c>
      <c r="M8" s="77">
        <v>35</v>
      </c>
      <c r="N8" s="77">
        <v>0</v>
      </c>
      <c r="O8" s="77">
        <v>0</v>
      </c>
      <c r="P8" s="77">
        <v>40</v>
      </c>
      <c r="Q8" s="76">
        <v>115</v>
      </c>
      <c r="R8" s="76">
        <v>11.5</v>
      </c>
      <c r="S8" s="82">
        <v>102.22222222222223</v>
      </c>
    </row>
    <row r="9" spans="2:19" s="52" customFormat="1" ht="15.95" customHeight="1">
      <c r="B9" s="59">
        <v>5</v>
      </c>
      <c r="C9" s="123" t="s">
        <v>427</v>
      </c>
      <c r="D9" s="76">
        <v>15</v>
      </c>
      <c r="E9" s="76">
        <v>25</v>
      </c>
      <c r="F9" s="81">
        <f t="shared" si="0"/>
        <v>3.75</v>
      </c>
      <c r="G9" s="77">
        <v>38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6">
        <v>38</v>
      </c>
      <c r="R9" s="76">
        <v>3.8</v>
      </c>
      <c r="S9" s="78">
        <v>101.33333333333333</v>
      </c>
    </row>
    <row r="10" spans="2:19" s="52" customFormat="1" ht="15.95" customHeight="1">
      <c r="B10" s="59">
        <v>6</v>
      </c>
      <c r="C10" s="94" t="s">
        <v>154</v>
      </c>
      <c r="D10" s="76">
        <v>250</v>
      </c>
      <c r="E10" s="76">
        <v>25</v>
      </c>
      <c r="F10" s="76">
        <f t="shared" si="0"/>
        <v>62.5</v>
      </c>
      <c r="G10" s="77">
        <v>0</v>
      </c>
      <c r="H10" s="77">
        <v>0</v>
      </c>
      <c r="I10" s="77">
        <v>0</v>
      </c>
      <c r="J10" s="77">
        <v>170.24</v>
      </c>
      <c r="K10" s="77">
        <v>126.35000000000001</v>
      </c>
      <c r="L10" s="77">
        <v>127.68</v>
      </c>
      <c r="M10" s="77">
        <v>0</v>
      </c>
      <c r="N10" s="77">
        <v>170.24</v>
      </c>
      <c r="O10" s="77">
        <v>0</v>
      </c>
      <c r="P10" s="77">
        <v>0</v>
      </c>
      <c r="Q10" s="76">
        <v>594.51</v>
      </c>
      <c r="R10" s="76">
        <v>59.451000000000001</v>
      </c>
      <c r="S10" s="82">
        <v>95.121600000000001</v>
      </c>
    </row>
    <row r="11" spans="2:19" s="53" customFormat="1" ht="15.95" customHeight="1">
      <c r="B11" s="60">
        <v>7</v>
      </c>
      <c r="C11" s="74" t="s">
        <v>428</v>
      </c>
      <c r="D11" s="80">
        <v>350</v>
      </c>
      <c r="E11" s="76">
        <v>25</v>
      </c>
      <c r="F11" s="76">
        <f t="shared" si="0"/>
        <v>87.5</v>
      </c>
      <c r="G11" s="77">
        <v>82.95</v>
      </c>
      <c r="H11" s="77">
        <v>0</v>
      </c>
      <c r="I11" s="77">
        <v>0</v>
      </c>
      <c r="J11" s="77">
        <v>76.64</v>
      </c>
      <c r="K11" s="77">
        <v>174.21999999999997</v>
      </c>
      <c r="L11" s="77">
        <v>124.96</v>
      </c>
      <c r="M11" s="77">
        <v>114</v>
      </c>
      <c r="N11" s="77">
        <v>31.783999999999999</v>
      </c>
      <c r="O11" s="77">
        <v>239.33</v>
      </c>
      <c r="P11" s="77">
        <v>0</v>
      </c>
      <c r="Q11" s="76">
        <v>843.88400000000001</v>
      </c>
      <c r="R11" s="76">
        <v>84.388400000000004</v>
      </c>
      <c r="S11" s="82">
        <v>96.443885714285713</v>
      </c>
    </row>
    <row r="12" spans="2:19" s="52" customFormat="1" ht="15.95" customHeight="1">
      <c r="B12" s="59">
        <v>8</v>
      </c>
      <c r="C12" s="94" t="s">
        <v>452</v>
      </c>
      <c r="D12" s="76">
        <v>200</v>
      </c>
      <c r="E12" s="76">
        <v>25</v>
      </c>
      <c r="F12" s="76">
        <f t="shared" si="0"/>
        <v>50</v>
      </c>
      <c r="G12" s="77">
        <v>200</v>
      </c>
      <c r="H12" s="77">
        <v>0</v>
      </c>
      <c r="I12" s="77">
        <v>0</v>
      </c>
      <c r="J12" s="77">
        <v>130</v>
      </c>
      <c r="K12" s="77">
        <v>0</v>
      </c>
      <c r="L12" s="77">
        <v>180</v>
      </c>
      <c r="M12" s="77">
        <v>0</v>
      </c>
      <c r="N12" s="77">
        <v>0</v>
      </c>
      <c r="O12" s="77">
        <v>0</v>
      </c>
      <c r="P12" s="77">
        <v>7</v>
      </c>
      <c r="Q12" s="76">
        <v>517</v>
      </c>
      <c r="R12" s="76">
        <v>51.7</v>
      </c>
      <c r="S12" s="82">
        <v>103.4</v>
      </c>
    </row>
    <row r="13" spans="2:19" s="85" customFormat="1" ht="16.5" customHeight="1">
      <c r="B13" s="73">
        <f>B12+1</f>
        <v>9</v>
      </c>
      <c r="C13" s="84" t="s">
        <v>372</v>
      </c>
      <c r="D13" s="76">
        <v>200</v>
      </c>
      <c r="E13" s="122">
        <v>30</v>
      </c>
      <c r="F13" s="76">
        <f t="shared" si="0"/>
        <v>60</v>
      </c>
      <c r="G13" s="77">
        <v>0</v>
      </c>
      <c r="H13" s="77">
        <v>0</v>
      </c>
      <c r="I13" s="77">
        <v>0</v>
      </c>
      <c r="J13" s="77">
        <v>200</v>
      </c>
      <c r="K13" s="77">
        <v>0</v>
      </c>
      <c r="L13" s="77">
        <v>0</v>
      </c>
      <c r="M13" s="77">
        <v>200</v>
      </c>
      <c r="N13" s="77">
        <v>200</v>
      </c>
      <c r="O13" s="77">
        <v>0</v>
      </c>
      <c r="P13" s="77">
        <v>0</v>
      </c>
      <c r="Q13" s="76">
        <v>600</v>
      </c>
      <c r="R13" s="76">
        <v>60</v>
      </c>
      <c r="S13" s="78">
        <v>100</v>
      </c>
    </row>
    <row r="14" spans="2:19" s="79" customFormat="1" ht="15.95" customHeight="1">
      <c r="B14" s="73">
        <f t="shared" ref="B14:B32" si="1">B13+1</f>
        <v>10</v>
      </c>
      <c r="C14" s="83" t="s">
        <v>453</v>
      </c>
      <c r="D14" s="80">
        <v>15</v>
      </c>
      <c r="E14" s="76">
        <v>25</v>
      </c>
      <c r="F14" s="81">
        <f t="shared" si="0"/>
        <v>3.75</v>
      </c>
      <c r="G14" s="77">
        <v>12</v>
      </c>
      <c r="H14" s="77">
        <v>0</v>
      </c>
      <c r="I14" s="77">
        <v>0</v>
      </c>
      <c r="J14" s="77">
        <v>0</v>
      </c>
      <c r="K14" s="77">
        <v>12</v>
      </c>
      <c r="L14" s="77">
        <v>0</v>
      </c>
      <c r="M14" s="77">
        <v>0</v>
      </c>
      <c r="N14" s="77">
        <v>0</v>
      </c>
      <c r="O14" s="77">
        <v>12</v>
      </c>
      <c r="P14" s="77">
        <v>0</v>
      </c>
      <c r="Q14" s="76">
        <v>36</v>
      </c>
      <c r="R14" s="76">
        <v>3.6</v>
      </c>
      <c r="S14" s="82">
        <v>96</v>
      </c>
    </row>
    <row r="15" spans="2:19" s="85" customFormat="1" ht="15.95" customHeight="1">
      <c r="B15" s="73">
        <f t="shared" si="1"/>
        <v>11</v>
      </c>
      <c r="C15" s="84" t="s">
        <v>716</v>
      </c>
      <c r="D15" s="76">
        <v>40</v>
      </c>
      <c r="E15" s="76">
        <v>25</v>
      </c>
      <c r="F15" s="76">
        <f t="shared" si="0"/>
        <v>10</v>
      </c>
      <c r="G15" s="77">
        <v>13</v>
      </c>
      <c r="H15" s="77">
        <v>17</v>
      </c>
      <c r="I15" s="77">
        <v>18</v>
      </c>
      <c r="J15" s="77">
        <v>0</v>
      </c>
      <c r="K15" s="77">
        <v>13</v>
      </c>
      <c r="L15" s="77">
        <v>13</v>
      </c>
      <c r="M15" s="77">
        <v>0</v>
      </c>
      <c r="N15" s="77">
        <v>0.3</v>
      </c>
      <c r="O15" s="77">
        <v>13.8</v>
      </c>
      <c r="P15" s="77">
        <v>17</v>
      </c>
      <c r="Q15" s="76">
        <v>105.1</v>
      </c>
      <c r="R15" s="76">
        <v>10.51</v>
      </c>
      <c r="S15" s="78">
        <v>105.1</v>
      </c>
    </row>
    <row r="16" spans="2:19" s="85" customFormat="1" ht="15.95" customHeight="1">
      <c r="B16" s="73">
        <f t="shared" si="1"/>
        <v>12</v>
      </c>
      <c r="C16" s="84" t="s">
        <v>715</v>
      </c>
      <c r="D16" s="76">
        <v>10</v>
      </c>
      <c r="E16" s="76">
        <v>25</v>
      </c>
      <c r="F16" s="81">
        <f t="shared" si="0"/>
        <v>2.5</v>
      </c>
      <c r="G16" s="77">
        <v>0</v>
      </c>
      <c r="H16" s="77">
        <v>0</v>
      </c>
      <c r="I16" s="77">
        <v>12.2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12.2</v>
      </c>
      <c r="Q16" s="76">
        <v>24.4</v>
      </c>
      <c r="R16" s="76">
        <v>2.44</v>
      </c>
      <c r="S16" s="82">
        <v>97.6</v>
      </c>
    </row>
    <row r="17" spans="1:19" s="53" customFormat="1" ht="15.95" customHeight="1">
      <c r="B17" s="59">
        <f t="shared" si="1"/>
        <v>13</v>
      </c>
      <c r="C17" s="44" t="s">
        <v>376</v>
      </c>
      <c r="D17" s="45">
        <v>0.4</v>
      </c>
      <c r="E17" s="38">
        <v>25</v>
      </c>
      <c r="F17" s="42">
        <f t="shared" si="0"/>
        <v>0.1</v>
      </c>
      <c r="G17" s="46">
        <v>0</v>
      </c>
      <c r="H17" s="46">
        <v>0</v>
      </c>
      <c r="I17" s="46">
        <v>0.5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0.5</v>
      </c>
      <c r="Q17" s="38">
        <v>1</v>
      </c>
      <c r="R17" s="38">
        <v>0.1</v>
      </c>
      <c r="S17" s="51">
        <v>100</v>
      </c>
    </row>
    <row r="18" spans="1:19" s="79" customFormat="1" ht="15.95" customHeight="1">
      <c r="B18" s="73">
        <f t="shared" si="1"/>
        <v>14</v>
      </c>
      <c r="C18" s="83" t="s">
        <v>226</v>
      </c>
      <c r="D18" s="80">
        <v>95</v>
      </c>
      <c r="E18" s="76">
        <v>25</v>
      </c>
      <c r="F18" s="76">
        <f t="shared" si="0"/>
        <v>23.75</v>
      </c>
      <c r="G18" s="77">
        <v>44</v>
      </c>
      <c r="H18" s="77">
        <v>0</v>
      </c>
      <c r="I18" s="77">
        <v>0</v>
      </c>
      <c r="J18" s="77">
        <v>0</v>
      </c>
      <c r="K18" s="77">
        <v>89</v>
      </c>
      <c r="L18" s="77">
        <v>74.339999999999989</v>
      </c>
      <c r="M18" s="77">
        <v>0</v>
      </c>
      <c r="N18" s="77">
        <v>37</v>
      </c>
      <c r="O18" s="77">
        <v>0</v>
      </c>
      <c r="P18" s="77">
        <v>0</v>
      </c>
      <c r="Q18" s="76">
        <v>244.33999999999997</v>
      </c>
      <c r="R18" s="76">
        <v>24.433999999999997</v>
      </c>
      <c r="S18" s="82">
        <v>102.87999999999998</v>
      </c>
    </row>
    <row r="19" spans="1:19" s="79" customFormat="1" ht="15.95" customHeight="1">
      <c r="B19" s="73">
        <f t="shared" si="1"/>
        <v>15</v>
      </c>
      <c r="C19" s="83" t="s">
        <v>717</v>
      </c>
      <c r="D19" s="80">
        <v>40</v>
      </c>
      <c r="E19" s="76">
        <v>25</v>
      </c>
      <c r="F19" s="76">
        <f t="shared" si="0"/>
        <v>10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100</v>
      </c>
      <c r="P19" s="77">
        <v>0</v>
      </c>
      <c r="Q19" s="76">
        <v>100</v>
      </c>
      <c r="R19" s="76">
        <v>10</v>
      </c>
      <c r="S19" s="82">
        <v>100</v>
      </c>
    </row>
    <row r="20" spans="1:19" s="79" customFormat="1" ht="15.95" customHeight="1">
      <c r="B20" s="73">
        <f t="shared" si="1"/>
        <v>16</v>
      </c>
      <c r="C20" s="74" t="s">
        <v>718</v>
      </c>
      <c r="D20" s="80">
        <v>15</v>
      </c>
      <c r="E20" s="76">
        <v>25</v>
      </c>
      <c r="F20" s="76">
        <v>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95">
        <v>40.200000000000003</v>
      </c>
      <c r="N20" s="77">
        <v>0</v>
      </c>
      <c r="O20" s="77">
        <v>0</v>
      </c>
      <c r="P20" s="77">
        <v>0</v>
      </c>
      <c r="Q20" s="76">
        <v>40.200000000000003</v>
      </c>
      <c r="R20" s="76">
        <v>4.0200000000000005</v>
      </c>
      <c r="S20" s="78">
        <v>100.50000000000001</v>
      </c>
    </row>
    <row r="21" spans="1:19" s="53" customFormat="1" ht="15.95" customHeight="1">
      <c r="B21" s="59">
        <f t="shared" si="1"/>
        <v>17</v>
      </c>
      <c r="C21" s="74" t="s">
        <v>507</v>
      </c>
      <c r="D21" s="80">
        <v>60</v>
      </c>
      <c r="E21" s="76">
        <v>25</v>
      </c>
      <c r="F21" s="76">
        <f t="shared" si="0"/>
        <v>15</v>
      </c>
      <c r="G21" s="77">
        <v>0</v>
      </c>
      <c r="H21" s="77">
        <v>0</v>
      </c>
      <c r="I21" s="77">
        <v>0</v>
      </c>
      <c r="J21" s="77">
        <v>99.9</v>
      </c>
      <c r="K21" s="77">
        <v>0</v>
      </c>
      <c r="L21" s="77">
        <v>0</v>
      </c>
      <c r="M21" s="77">
        <v>0</v>
      </c>
      <c r="N21" s="77">
        <v>55.87</v>
      </c>
      <c r="O21" s="77">
        <v>0</v>
      </c>
      <c r="P21" s="77">
        <v>0</v>
      </c>
      <c r="Q21" s="76">
        <v>155.77000000000001</v>
      </c>
      <c r="R21" s="76">
        <v>15.577000000000002</v>
      </c>
      <c r="S21" s="82">
        <v>103.84666666666668</v>
      </c>
    </row>
    <row r="22" spans="1:19" s="79" customFormat="1" ht="15.95" customHeight="1">
      <c r="B22" s="73">
        <f t="shared" si="1"/>
        <v>18</v>
      </c>
      <c r="C22" s="83" t="s">
        <v>223</v>
      </c>
      <c r="D22" s="80">
        <v>300</v>
      </c>
      <c r="E22" s="76">
        <v>25</v>
      </c>
      <c r="F22" s="76">
        <f t="shared" si="0"/>
        <v>75</v>
      </c>
      <c r="G22" s="77">
        <v>9</v>
      </c>
      <c r="H22" s="77">
        <v>298</v>
      </c>
      <c r="I22" s="77">
        <v>30</v>
      </c>
      <c r="J22" s="77">
        <v>28</v>
      </c>
      <c r="K22" s="77">
        <v>0</v>
      </c>
      <c r="L22" s="77">
        <v>130</v>
      </c>
      <c r="M22" s="77">
        <v>40</v>
      </c>
      <c r="N22" s="77">
        <v>28</v>
      </c>
      <c r="O22" s="77">
        <v>40</v>
      </c>
      <c r="P22" s="77">
        <v>168</v>
      </c>
      <c r="Q22" s="76">
        <v>771</v>
      </c>
      <c r="R22" s="76">
        <v>77.099999999999994</v>
      </c>
      <c r="S22" s="82">
        <v>102.79999999999998</v>
      </c>
    </row>
    <row r="23" spans="1:19" s="79" customFormat="1" ht="27.75" customHeight="1">
      <c r="B23" s="73">
        <f t="shared" si="1"/>
        <v>19</v>
      </c>
      <c r="C23" s="83" t="s">
        <v>767</v>
      </c>
      <c r="D23" s="80">
        <v>150</v>
      </c>
      <c r="E23" s="122">
        <v>30</v>
      </c>
      <c r="F23" s="81">
        <f t="shared" si="0"/>
        <v>45</v>
      </c>
      <c r="G23" s="77">
        <v>0</v>
      </c>
      <c r="H23" s="77">
        <v>0</v>
      </c>
      <c r="I23" s="77">
        <v>0</v>
      </c>
      <c r="J23" s="77">
        <v>0</v>
      </c>
      <c r="K23" s="77">
        <v>115</v>
      </c>
      <c r="L23" s="77">
        <v>0</v>
      </c>
      <c r="M23" s="77">
        <v>200</v>
      </c>
      <c r="N23" s="77">
        <v>0</v>
      </c>
      <c r="O23" s="77">
        <v>0</v>
      </c>
      <c r="P23" s="77">
        <v>115</v>
      </c>
      <c r="Q23" s="76">
        <v>430</v>
      </c>
      <c r="R23" s="76">
        <v>43</v>
      </c>
      <c r="S23" s="82">
        <v>95.555555555555557</v>
      </c>
    </row>
    <row r="24" spans="1:19" s="53" customFormat="1" ht="15.95" customHeight="1">
      <c r="B24" s="59">
        <f t="shared" si="1"/>
        <v>20</v>
      </c>
      <c r="C24" s="83" t="s">
        <v>564</v>
      </c>
      <c r="D24" s="80">
        <v>50</v>
      </c>
      <c r="E24" s="76">
        <v>25</v>
      </c>
      <c r="F24" s="81">
        <f t="shared" si="0"/>
        <v>12.5</v>
      </c>
      <c r="G24" s="77">
        <v>0</v>
      </c>
      <c r="H24" s="77">
        <v>0</v>
      </c>
      <c r="I24" s="77">
        <v>123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6">
        <v>123</v>
      </c>
      <c r="R24" s="76">
        <v>12.3</v>
      </c>
      <c r="S24" s="82">
        <v>98.4</v>
      </c>
    </row>
    <row r="25" spans="1:19" s="79" customFormat="1" ht="15.95" customHeight="1">
      <c r="B25" s="73">
        <f t="shared" si="1"/>
        <v>21</v>
      </c>
      <c r="C25" s="83" t="s">
        <v>565</v>
      </c>
      <c r="D25" s="80">
        <v>10</v>
      </c>
      <c r="E25" s="76">
        <v>25</v>
      </c>
      <c r="F25" s="81">
        <f t="shared" si="0"/>
        <v>2.5</v>
      </c>
      <c r="G25" s="77">
        <v>10</v>
      </c>
      <c r="H25" s="77">
        <v>0</v>
      </c>
      <c r="I25" s="77">
        <v>5.5</v>
      </c>
      <c r="J25" s="77">
        <v>0</v>
      </c>
      <c r="K25" s="77">
        <v>8.5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6">
        <v>24</v>
      </c>
      <c r="R25" s="81">
        <v>2.4</v>
      </c>
      <c r="S25" s="82">
        <v>96</v>
      </c>
    </row>
    <row r="26" spans="1:19" s="53" customFormat="1" ht="15.95" customHeight="1">
      <c r="B26" s="73">
        <f t="shared" si="1"/>
        <v>22</v>
      </c>
      <c r="C26" s="83" t="s">
        <v>744</v>
      </c>
      <c r="D26" s="80">
        <v>10</v>
      </c>
      <c r="E26" s="76">
        <v>25</v>
      </c>
      <c r="F26" s="81">
        <f t="shared" si="0"/>
        <v>2.5</v>
      </c>
      <c r="G26" s="95">
        <v>12.5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95">
        <v>12.5</v>
      </c>
      <c r="P26" s="77">
        <v>0</v>
      </c>
      <c r="Q26" s="76">
        <v>25</v>
      </c>
      <c r="R26" s="76">
        <v>2.5</v>
      </c>
      <c r="S26" s="82">
        <v>100</v>
      </c>
    </row>
    <row r="27" spans="1:19" s="79" customFormat="1" ht="15.95" customHeight="1">
      <c r="B27" s="73">
        <f t="shared" si="1"/>
        <v>23</v>
      </c>
      <c r="C27" s="74" t="s">
        <v>377</v>
      </c>
      <c r="D27" s="80">
        <v>30</v>
      </c>
      <c r="E27" s="76">
        <v>25</v>
      </c>
      <c r="F27" s="81">
        <f t="shared" si="0"/>
        <v>7.5</v>
      </c>
      <c r="G27" s="77">
        <v>5</v>
      </c>
      <c r="H27" s="77">
        <v>15</v>
      </c>
      <c r="I27" s="77">
        <v>8</v>
      </c>
      <c r="J27" s="77">
        <v>10</v>
      </c>
      <c r="K27" s="77">
        <v>0</v>
      </c>
      <c r="L27" s="77">
        <v>8</v>
      </c>
      <c r="M27" s="77">
        <v>7</v>
      </c>
      <c r="N27" s="77">
        <v>6.8</v>
      </c>
      <c r="O27" s="77">
        <v>9</v>
      </c>
      <c r="P27" s="77">
        <v>10</v>
      </c>
      <c r="Q27" s="76">
        <v>78.8</v>
      </c>
      <c r="R27" s="76">
        <v>7.88</v>
      </c>
      <c r="S27" s="82">
        <v>105.06666666666666</v>
      </c>
    </row>
    <row r="28" spans="1:19" s="79" customFormat="1" ht="15.95" customHeight="1">
      <c r="B28" s="73">
        <f t="shared" si="1"/>
        <v>24</v>
      </c>
      <c r="C28" s="74" t="s">
        <v>99</v>
      </c>
      <c r="D28" s="80">
        <v>15</v>
      </c>
      <c r="E28" s="76">
        <v>25</v>
      </c>
      <c r="F28" s="81">
        <f t="shared" si="0"/>
        <v>3.75</v>
      </c>
      <c r="G28" s="77">
        <v>2</v>
      </c>
      <c r="H28" s="77">
        <v>0</v>
      </c>
      <c r="I28" s="77">
        <v>0</v>
      </c>
      <c r="J28" s="77">
        <v>9</v>
      </c>
      <c r="K28" s="77">
        <v>8</v>
      </c>
      <c r="L28" s="77">
        <v>3.5</v>
      </c>
      <c r="M28" s="77">
        <v>0</v>
      </c>
      <c r="N28" s="77">
        <v>6</v>
      </c>
      <c r="O28" s="77">
        <v>7</v>
      </c>
      <c r="P28" s="77">
        <v>0</v>
      </c>
      <c r="Q28" s="76">
        <v>35.5</v>
      </c>
      <c r="R28" s="76">
        <v>3.55</v>
      </c>
      <c r="S28" s="78">
        <v>94.666666666666671</v>
      </c>
    </row>
    <row r="29" spans="1:19" s="53" customFormat="1" ht="15.95" customHeight="1">
      <c r="A29" s="79"/>
      <c r="B29" s="73">
        <f t="shared" si="1"/>
        <v>25</v>
      </c>
      <c r="C29" s="74" t="s">
        <v>566</v>
      </c>
      <c r="D29" s="80">
        <v>40</v>
      </c>
      <c r="E29" s="76">
        <v>25</v>
      </c>
      <c r="F29" s="76">
        <f t="shared" si="0"/>
        <v>10</v>
      </c>
      <c r="G29" s="77">
        <v>0</v>
      </c>
      <c r="H29" s="77">
        <v>40</v>
      </c>
      <c r="I29" s="77">
        <v>3.5</v>
      </c>
      <c r="J29" s="77">
        <v>25</v>
      </c>
      <c r="K29" s="77">
        <v>0</v>
      </c>
      <c r="L29" s="77">
        <v>0</v>
      </c>
      <c r="M29" s="77">
        <v>0</v>
      </c>
      <c r="N29" s="77">
        <v>26</v>
      </c>
      <c r="O29" s="77">
        <v>0</v>
      </c>
      <c r="P29" s="77">
        <v>0</v>
      </c>
      <c r="Q29" s="76">
        <v>94.5</v>
      </c>
      <c r="R29" s="81">
        <v>9.4499999999999993</v>
      </c>
      <c r="S29" s="82">
        <v>94.499999999999986</v>
      </c>
    </row>
    <row r="30" spans="1:19" s="79" customFormat="1" ht="15.95" customHeight="1">
      <c r="B30" s="73">
        <f t="shared" si="1"/>
        <v>26</v>
      </c>
      <c r="C30" s="74" t="s">
        <v>747</v>
      </c>
      <c r="D30" s="75">
        <v>1.2</v>
      </c>
      <c r="E30" s="76">
        <v>25</v>
      </c>
      <c r="F30" s="81">
        <f t="shared" si="0"/>
        <v>0.3</v>
      </c>
      <c r="G30" s="95">
        <v>0</v>
      </c>
      <c r="H30" s="95">
        <v>1.5</v>
      </c>
      <c r="I30" s="95">
        <v>0</v>
      </c>
      <c r="J30" s="95">
        <v>0</v>
      </c>
      <c r="K30" s="95">
        <v>0</v>
      </c>
      <c r="L30" s="95">
        <v>1.5</v>
      </c>
      <c r="M30" s="95">
        <v>0</v>
      </c>
      <c r="N30" s="95">
        <v>0</v>
      </c>
      <c r="O30" s="95">
        <v>0</v>
      </c>
      <c r="P30" s="95">
        <v>0</v>
      </c>
      <c r="Q30" s="76">
        <v>3</v>
      </c>
      <c r="R30" s="81">
        <v>0.3</v>
      </c>
      <c r="S30" s="82">
        <v>100</v>
      </c>
    </row>
    <row r="31" spans="1:19" s="53" customFormat="1" ht="15.95" customHeight="1">
      <c r="B31" s="59">
        <f t="shared" si="1"/>
        <v>27</v>
      </c>
      <c r="C31" s="44" t="s">
        <v>719</v>
      </c>
      <c r="D31" s="43">
        <v>5</v>
      </c>
      <c r="E31" s="38">
        <v>25</v>
      </c>
      <c r="F31" s="42">
        <f t="shared" si="0"/>
        <v>1.25</v>
      </c>
      <c r="G31" s="46">
        <v>1.2</v>
      </c>
      <c r="H31" s="46">
        <v>1.2</v>
      </c>
      <c r="I31" s="46">
        <v>1.2</v>
      </c>
      <c r="J31" s="46">
        <v>1.2</v>
      </c>
      <c r="K31" s="46">
        <v>1.2</v>
      </c>
      <c r="L31" s="46">
        <v>1.2</v>
      </c>
      <c r="M31" s="46">
        <v>1.2</v>
      </c>
      <c r="N31" s="46">
        <v>1.2</v>
      </c>
      <c r="O31" s="46">
        <v>1.2</v>
      </c>
      <c r="P31" s="46">
        <v>1.2</v>
      </c>
      <c r="Q31" s="38">
        <v>11.999999999999998</v>
      </c>
      <c r="R31" s="42">
        <v>1.1999999999999997</v>
      </c>
      <c r="S31" s="51">
        <v>95.999999999999972</v>
      </c>
    </row>
    <row r="32" spans="1:19" s="53" customFormat="1" ht="15.95" customHeight="1" thickBot="1">
      <c r="B32" s="61">
        <f t="shared" si="1"/>
        <v>28</v>
      </c>
      <c r="C32" s="62" t="s">
        <v>63</v>
      </c>
      <c r="D32" s="63">
        <v>1</v>
      </c>
      <c r="E32" s="64">
        <v>25</v>
      </c>
      <c r="F32" s="65">
        <f t="shared" si="0"/>
        <v>0.25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4">
        <v>0</v>
      </c>
      <c r="R32" s="65">
        <v>0</v>
      </c>
      <c r="S32" s="67">
        <v>0</v>
      </c>
    </row>
    <row r="33" spans="2:19" s="50" customFormat="1" ht="21" customHeight="1">
      <c r="B33" s="47"/>
      <c r="C33" s="982" t="s">
        <v>551</v>
      </c>
      <c r="D33" s="982"/>
      <c r="E33" s="982"/>
      <c r="F33" s="982"/>
      <c r="G33" s="982"/>
      <c r="H33" s="982"/>
      <c r="I33" s="982"/>
      <c r="J33" s="982"/>
      <c r="K33" s="982"/>
      <c r="L33" s="982"/>
      <c r="M33" s="982"/>
      <c r="N33" s="982"/>
      <c r="O33" s="982"/>
      <c r="P33" s="982"/>
      <c r="Q33" s="982"/>
      <c r="R33" s="982"/>
      <c r="S33" s="982"/>
    </row>
    <row r="34" spans="2:19">
      <c r="C34" s="982" t="s">
        <v>68</v>
      </c>
      <c r="D34" s="982"/>
      <c r="E34" s="982"/>
      <c r="F34" s="982"/>
      <c r="G34" s="982"/>
      <c r="H34" s="982"/>
      <c r="I34" s="982"/>
      <c r="J34" s="982"/>
      <c r="K34" s="982"/>
      <c r="L34" s="982"/>
      <c r="M34" s="982"/>
      <c r="N34" s="982"/>
      <c r="O34" s="982"/>
      <c r="P34" s="982"/>
      <c r="Q34" s="982"/>
      <c r="R34" s="982"/>
      <c r="S34" s="982"/>
    </row>
    <row r="35" spans="2:19">
      <c r="C35" s="982"/>
      <c r="D35" s="982"/>
      <c r="E35" s="982"/>
      <c r="F35" s="982"/>
      <c r="G35" s="982"/>
      <c r="H35" s="982"/>
      <c r="I35" s="982"/>
      <c r="J35" s="982"/>
      <c r="K35" s="982"/>
      <c r="L35" s="982"/>
      <c r="M35" s="982"/>
      <c r="N35" s="982"/>
      <c r="O35" s="982"/>
      <c r="P35" s="982"/>
      <c r="Q35" s="982"/>
      <c r="R35" s="982"/>
      <c r="S35" s="982"/>
    </row>
  </sheetData>
  <sheetProtection password="CF7A" sheet="1"/>
  <mergeCells count="14">
    <mergeCell ref="C35:S35"/>
    <mergeCell ref="C33:S33"/>
    <mergeCell ref="C2:C4"/>
    <mergeCell ref="Q2:Q4"/>
    <mergeCell ref="R2:R4"/>
    <mergeCell ref="C34:S34"/>
    <mergeCell ref="B1:S1"/>
    <mergeCell ref="B2:B4"/>
    <mergeCell ref="D2:D4"/>
    <mergeCell ref="G2:P2"/>
    <mergeCell ref="G3:P3"/>
    <mergeCell ref="S2:S4"/>
    <mergeCell ref="E2:E4"/>
    <mergeCell ref="F2:F4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J593"/>
  <sheetViews>
    <sheetView topLeftCell="A111" workbookViewId="0">
      <selection activeCell="B116" sqref="B116:E116"/>
    </sheetView>
  </sheetViews>
  <sheetFormatPr defaultRowHeight="12.75" outlineLevelCol="1"/>
  <cols>
    <col min="1" max="1" width="36.85546875" style="547" customWidth="1"/>
    <col min="2" max="2" width="7.5703125" style="37" customWidth="1"/>
    <col min="3" max="3" width="6.85546875" style="37" customWidth="1"/>
    <col min="4" max="4" width="7.5703125" style="625" customWidth="1"/>
    <col min="5" max="5" width="6.85546875" style="625" customWidth="1"/>
    <col min="6" max="6" width="6.85546875" style="546" hidden="1" customWidth="1" outlineLevel="1"/>
    <col min="7" max="7" width="8" style="546" hidden="1" customWidth="1" outlineLevel="1"/>
    <col min="8" max="8" width="7.28515625" style="21" customWidth="1" collapsed="1"/>
    <col min="9" max="16384" width="9.140625" style="21"/>
  </cols>
  <sheetData>
    <row r="1" spans="1:10" ht="45" customHeight="1">
      <c r="A1" s="999" t="s">
        <v>233</v>
      </c>
      <c r="B1" s="999"/>
      <c r="C1" s="999"/>
      <c r="D1" s="1145"/>
      <c r="E1" s="1145"/>
      <c r="F1" s="999"/>
      <c r="G1" s="999"/>
      <c r="H1" s="445"/>
    </row>
    <row r="2" spans="1:10" ht="36.75" customHeight="1">
      <c r="A2" s="1140" t="s">
        <v>39</v>
      </c>
      <c r="B2" s="1140"/>
      <c r="C2" s="1140"/>
      <c r="D2" s="1140"/>
      <c r="E2" s="1140"/>
      <c r="F2" s="1140"/>
      <c r="G2" s="1140"/>
      <c r="H2" s="445"/>
    </row>
    <row r="3" spans="1:10" ht="27" customHeight="1">
      <c r="A3" s="998" t="s">
        <v>720</v>
      </c>
      <c r="B3" s="998"/>
      <c r="C3" s="998"/>
      <c r="D3" s="998"/>
      <c r="E3" s="998"/>
      <c r="F3" s="998"/>
      <c r="G3" s="998"/>
      <c r="H3" s="446"/>
    </row>
    <row r="4" spans="1:10" s="6" customFormat="1" ht="18" customHeight="1">
      <c r="A4" s="1137" t="s">
        <v>179</v>
      </c>
      <c r="B4" s="1137"/>
      <c r="C4" s="1137"/>
      <c r="D4" s="1137"/>
      <c r="E4" s="1137"/>
      <c r="F4" s="1146" t="s">
        <v>663</v>
      </c>
      <c r="G4" s="1146" t="s">
        <v>515</v>
      </c>
      <c r="H4" s="447"/>
    </row>
    <row r="5" spans="1:10" s="6" customFormat="1" ht="18" customHeight="1">
      <c r="A5" s="1081"/>
      <c r="B5" s="1081" t="s">
        <v>234</v>
      </c>
      <c r="C5" s="1081" t="s">
        <v>630</v>
      </c>
      <c r="D5" s="1081" t="s">
        <v>631</v>
      </c>
      <c r="E5" s="1081" t="s">
        <v>711</v>
      </c>
      <c r="F5" s="1082"/>
      <c r="G5" s="1082"/>
      <c r="H5" s="448"/>
    </row>
    <row r="6" spans="1:10" s="6" customFormat="1" ht="18" customHeight="1">
      <c r="A6" s="1081"/>
      <c r="B6" s="1081"/>
      <c r="C6" s="1081"/>
      <c r="D6" s="1081"/>
      <c r="E6" s="1081"/>
      <c r="F6" s="1082"/>
      <c r="G6" s="1082"/>
      <c r="H6" s="449"/>
    </row>
    <row r="7" spans="1:10" s="4" customFormat="1" ht="18" customHeight="1">
      <c r="A7" s="587" t="s">
        <v>417</v>
      </c>
      <c r="B7" s="594">
        <f>B8+B9+B12+B14+B15+B17+B16</f>
        <v>24.384444444444448</v>
      </c>
      <c r="C7" s="594">
        <f>C8+C9+C12+C14+C15+C17+C16</f>
        <v>20.010000000000005</v>
      </c>
      <c r="D7" s="594">
        <f>D8+D9+D12+D14+D15+D17+D16</f>
        <v>109.02500000000002</v>
      </c>
      <c r="E7" s="594">
        <f>E8+E9+E12+E14+E15+E17+E16</f>
        <v>713.72777777777776</v>
      </c>
      <c r="F7" s="594">
        <f>F8++F9+F13+F14+F15++F17</f>
        <v>32.5</v>
      </c>
      <c r="G7" s="594" t="e">
        <f>G8++G9+G13+G14+G15++G17</f>
        <v>#REF!</v>
      </c>
      <c r="H7" s="451"/>
    </row>
    <row r="8" spans="1:10" s="54" customFormat="1" ht="18" customHeight="1">
      <c r="A8" s="28" t="s">
        <v>162</v>
      </c>
      <c r="B8" s="25">
        <v>4.0444444444444443</v>
      </c>
      <c r="C8" s="25">
        <v>2.9</v>
      </c>
      <c r="D8" s="25">
        <v>12</v>
      </c>
      <c r="E8" s="29">
        <f>B8*4+C8*9+D8*4</f>
        <v>90.277777777777771</v>
      </c>
      <c r="F8" s="40"/>
      <c r="G8" s="40" t="e">
        <f>#REF!+#REF!</f>
        <v>#REF!</v>
      </c>
      <c r="H8" s="454"/>
    </row>
    <row r="9" spans="1:10" s="54" customFormat="1" ht="23.25" customHeight="1">
      <c r="A9" s="69" t="s">
        <v>423</v>
      </c>
      <c r="B9" s="204">
        <v>5.9</v>
      </c>
      <c r="C9" s="204">
        <v>4.4000000000000004</v>
      </c>
      <c r="D9" s="204">
        <v>29.1</v>
      </c>
      <c r="E9" s="596">
        <f>D9*4+C9*9+B9*4</f>
        <v>179.6</v>
      </c>
      <c r="F9" s="453"/>
      <c r="G9" s="453" t="e">
        <f>SUM(G10:G11)</f>
        <v>#REF!</v>
      </c>
      <c r="H9" s="456"/>
    </row>
    <row r="10" spans="1:10" s="1" customFormat="1" ht="27.75" customHeight="1">
      <c r="A10" s="16" t="s">
        <v>605</v>
      </c>
      <c r="B10" s="597"/>
      <c r="C10" s="597"/>
      <c r="D10" s="597"/>
      <c r="E10" s="597"/>
      <c r="F10" s="463">
        <v>88</v>
      </c>
      <c r="G10" s="459" t="e">
        <f>#REF!*F10/1000</f>
        <v>#REF!</v>
      </c>
      <c r="H10" s="456"/>
    </row>
    <row r="11" spans="1:10" s="54" customFormat="1" ht="18" customHeight="1">
      <c r="A11" s="16" t="s">
        <v>144</v>
      </c>
      <c r="B11" s="597"/>
      <c r="C11" s="597"/>
      <c r="D11" s="597"/>
      <c r="E11" s="597"/>
      <c r="F11" s="464"/>
      <c r="G11" s="459" t="e">
        <f>#REF!*F11/1000</f>
        <v>#REF!</v>
      </c>
      <c r="H11" s="456"/>
    </row>
    <row r="12" spans="1:10" s="1" customFormat="1" ht="27" customHeight="1">
      <c r="A12" s="69" t="s">
        <v>203</v>
      </c>
      <c r="B12" s="598">
        <v>9.6</v>
      </c>
      <c r="C12" s="598">
        <v>11.3</v>
      </c>
      <c r="D12" s="598">
        <v>9.3000000000000007</v>
      </c>
      <c r="E12" s="596">
        <f>D12*4+C12*9+B12*4</f>
        <v>177.3</v>
      </c>
      <c r="F12" s="453"/>
      <c r="G12" s="453" t="e">
        <f>SUM(#REF!)</f>
        <v>#REF!</v>
      </c>
      <c r="H12" s="481"/>
    </row>
    <row r="13" spans="1:10" ht="22.5" customHeight="1">
      <c r="A13" s="69" t="s">
        <v>336</v>
      </c>
      <c r="B13" s="599">
        <v>10.5</v>
      </c>
      <c r="C13" s="599">
        <v>13.2</v>
      </c>
      <c r="D13" s="599">
        <v>5.2</v>
      </c>
      <c r="E13" s="596">
        <f>D13*4+C13*9+B13*4</f>
        <v>181.6</v>
      </c>
      <c r="F13" s="453"/>
      <c r="G13" s="453" t="e">
        <f>SUM(#REF!)</f>
        <v>#REF!</v>
      </c>
      <c r="H13" s="451"/>
    </row>
    <row r="14" spans="1:10" ht="18" customHeight="1">
      <c r="A14" s="259" t="s">
        <v>166</v>
      </c>
      <c r="B14" s="205">
        <v>0.6</v>
      </c>
      <c r="C14" s="205">
        <v>0.3</v>
      </c>
      <c r="D14" s="205">
        <v>21.9</v>
      </c>
      <c r="E14" s="596">
        <f>D14*4+C14*9+B14*4</f>
        <v>92.7</v>
      </c>
      <c r="F14" s="469"/>
      <c r="G14" s="459"/>
      <c r="H14" s="468"/>
    </row>
    <row r="15" spans="1:10" ht="18" customHeight="1">
      <c r="A15" s="72" t="s">
        <v>84</v>
      </c>
      <c r="B15" s="600">
        <v>1.6</v>
      </c>
      <c r="C15" s="600">
        <v>0.6</v>
      </c>
      <c r="D15" s="600">
        <v>18.2</v>
      </c>
      <c r="E15" s="596">
        <f>D15*4+C15*9+B15*4</f>
        <v>84.600000000000009</v>
      </c>
      <c r="F15" s="131"/>
      <c r="G15" s="459"/>
      <c r="H15" s="461"/>
    </row>
    <row r="16" spans="1:10" ht="18" customHeight="1">
      <c r="A16" s="259" t="s">
        <v>667</v>
      </c>
      <c r="B16" s="601">
        <v>1.2299999999999998</v>
      </c>
      <c r="C16" s="601">
        <v>0.21000000000000002</v>
      </c>
      <c r="D16" s="601">
        <v>5.415</v>
      </c>
      <c r="E16" s="596">
        <v>28.47</v>
      </c>
      <c r="F16" s="450"/>
      <c r="G16" s="450"/>
      <c r="H16" s="461"/>
      <c r="I16" s="445"/>
      <c r="J16" s="445"/>
    </row>
    <row r="17" spans="1:10" ht="18" customHeight="1">
      <c r="A17" s="246" t="s">
        <v>466</v>
      </c>
      <c r="B17" s="601">
        <v>1.41</v>
      </c>
      <c r="C17" s="601">
        <v>0.3</v>
      </c>
      <c r="D17" s="601">
        <v>13.11</v>
      </c>
      <c r="E17" s="596">
        <v>60.780000000000008</v>
      </c>
      <c r="F17" s="131">
        <v>32.5</v>
      </c>
      <c r="G17" s="453" t="e">
        <f>#REF!*F17/1000</f>
        <v>#REF!</v>
      </c>
      <c r="H17" s="461"/>
      <c r="I17" s="451"/>
      <c r="J17" s="445"/>
    </row>
    <row r="18" spans="1:10" ht="27" customHeight="1">
      <c r="A18" s="998" t="s">
        <v>721</v>
      </c>
      <c r="B18" s="998"/>
      <c r="C18" s="998"/>
      <c r="D18" s="998"/>
      <c r="E18" s="998"/>
      <c r="F18" s="998"/>
      <c r="G18" s="998"/>
      <c r="H18" s="461"/>
      <c r="I18" s="451"/>
      <c r="J18" s="445"/>
    </row>
    <row r="19" spans="1:10" ht="18" customHeight="1">
      <c r="A19" s="1081" t="s">
        <v>179</v>
      </c>
      <c r="B19" s="1081"/>
      <c r="C19" s="1081"/>
      <c r="D19" s="1081"/>
      <c r="E19" s="1081"/>
      <c r="F19" s="1082" t="s">
        <v>663</v>
      </c>
      <c r="G19" s="1082" t="s">
        <v>515</v>
      </c>
      <c r="H19" s="461"/>
      <c r="I19" s="451"/>
      <c r="J19" s="445"/>
    </row>
    <row r="20" spans="1:10" ht="18" customHeight="1">
      <c r="A20" s="1081"/>
      <c r="B20" s="1081" t="s">
        <v>234</v>
      </c>
      <c r="C20" s="1081" t="s">
        <v>630</v>
      </c>
      <c r="D20" s="1081" t="s">
        <v>631</v>
      </c>
      <c r="E20" s="1081" t="s">
        <v>711</v>
      </c>
      <c r="F20" s="1082"/>
      <c r="G20" s="1082"/>
      <c r="H20" s="460"/>
      <c r="I20" s="451"/>
      <c r="J20" s="445"/>
    </row>
    <row r="21" spans="1:10" ht="18" customHeight="1">
      <c r="A21" s="1081"/>
      <c r="B21" s="1081"/>
      <c r="C21" s="1081"/>
      <c r="D21" s="1081"/>
      <c r="E21" s="1081"/>
      <c r="F21" s="1082"/>
      <c r="G21" s="1082"/>
      <c r="H21" s="461"/>
      <c r="I21" s="451"/>
      <c r="J21" s="445"/>
    </row>
    <row r="22" spans="1:10" ht="18" customHeight="1">
      <c r="A22" s="587" t="s">
        <v>417</v>
      </c>
      <c r="B22" s="119">
        <f>B23+B24+B25+B26+B27+B28</f>
        <v>23.97</v>
      </c>
      <c r="C22" s="119">
        <f>C23+C24+C25+C26+C27+C28</f>
        <v>24.81</v>
      </c>
      <c r="D22" s="119">
        <f>D23+D24+D25+D26+D27+D28</f>
        <v>84.199999999999989</v>
      </c>
      <c r="E22" s="119">
        <f>E23+E24+E25+E26+E27+E28</f>
        <v>655.96999999999991</v>
      </c>
      <c r="F22" s="450"/>
      <c r="G22" s="450"/>
      <c r="H22" s="461"/>
      <c r="I22" s="445"/>
      <c r="J22" s="445"/>
    </row>
    <row r="23" spans="1:10" ht="18" customHeight="1">
      <c r="A23" s="28" t="s">
        <v>614</v>
      </c>
      <c r="B23" s="24">
        <v>1.6</v>
      </c>
      <c r="C23" s="24">
        <v>7.4</v>
      </c>
      <c r="D23" s="25">
        <v>10</v>
      </c>
      <c r="E23" s="596">
        <f>D23*4+C23*9+B23*4</f>
        <v>113.00000000000001</v>
      </c>
      <c r="F23" s="450"/>
      <c r="G23" s="450"/>
      <c r="H23" s="461"/>
      <c r="I23" s="445"/>
      <c r="J23" s="445"/>
    </row>
    <row r="24" spans="1:10" ht="27" customHeight="1">
      <c r="A24" s="35" t="s">
        <v>37</v>
      </c>
      <c r="B24" s="25">
        <v>8.9</v>
      </c>
      <c r="C24" s="25">
        <v>8.6</v>
      </c>
      <c r="D24" s="25">
        <v>26.8</v>
      </c>
      <c r="E24" s="596">
        <f>D24*4+C24*9+B24*4</f>
        <v>220.2</v>
      </c>
      <c r="F24" s="450"/>
      <c r="G24" s="450"/>
      <c r="H24" s="461"/>
      <c r="I24" s="460"/>
      <c r="J24" s="445"/>
    </row>
    <row r="25" spans="1:10" ht="14.25" customHeight="1">
      <c r="A25" s="28" t="s">
        <v>560</v>
      </c>
      <c r="B25" s="25">
        <v>4</v>
      </c>
      <c r="C25" s="25">
        <v>3.9</v>
      </c>
      <c r="D25" s="25">
        <v>19.600000000000001</v>
      </c>
      <c r="E25" s="596">
        <f>D25*4+C25*9+B25*4</f>
        <v>129.5</v>
      </c>
      <c r="F25" s="450"/>
      <c r="G25" s="450"/>
      <c r="H25" s="467"/>
      <c r="I25" s="461"/>
      <c r="J25" s="445"/>
    </row>
    <row r="26" spans="1:10" s="20" customFormat="1" ht="18" customHeight="1">
      <c r="A26" s="69" t="s">
        <v>652</v>
      </c>
      <c r="B26" s="25">
        <v>4.78</v>
      </c>
      <c r="C26" s="25">
        <v>4.05</v>
      </c>
      <c r="D26" s="25">
        <v>0.25</v>
      </c>
      <c r="E26" s="596">
        <f>D26*4+C26*9+B26*4</f>
        <v>56.569999999999993</v>
      </c>
      <c r="F26" s="131">
        <v>5</v>
      </c>
      <c r="G26" s="453" t="e">
        <f>#REF!*F26/40</f>
        <v>#REF!</v>
      </c>
      <c r="H26" s="555"/>
    </row>
    <row r="27" spans="1:10" s="6" customFormat="1" ht="18" customHeight="1">
      <c r="A27" s="246" t="s">
        <v>466</v>
      </c>
      <c r="B27" s="601">
        <v>1.41</v>
      </c>
      <c r="C27" s="601">
        <v>0.3</v>
      </c>
      <c r="D27" s="601">
        <v>13.11</v>
      </c>
      <c r="E27" s="596">
        <v>60.780000000000008</v>
      </c>
      <c r="F27" s="131">
        <v>32.5</v>
      </c>
      <c r="G27" s="453" t="e">
        <f>#REF!*F27/1000</f>
        <v>#REF!</v>
      </c>
      <c r="H27" s="602"/>
    </row>
    <row r="28" spans="1:10" s="6" customFormat="1" ht="18" customHeight="1">
      <c r="A28" s="259" t="s">
        <v>667</v>
      </c>
      <c r="B28" s="601">
        <v>3.2799999999999994</v>
      </c>
      <c r="C28" s="601">
        <v>0.56000000000000005</v>
      </c>
      <c r="D28" s="601">
        <v>14.44</v>
      </c>
      <c r="E28" s="596">
        <v>75.92</v>
      </c>
      <c r="F28" s="450"/>
      <c r="G28" s="450"/>
      <c r="H28" s="227"/>
    </row>
    <row r="29" spans="1:10" s="6" customFormat="1" ht="27" customHeight="1">
      <c r="A29" s="998" t="s">
        <v>700</v>
      </c>
      <c r="B29" s="998"/>
      <c r="C29" s="998"/>
      <c r="D29" s="998"/>
      <c r="E29" s="998"/>
      <c r="F29" s="998"/>
      <c r="G29" s="998"/>
      <c r="H29" s="448"/>
    </row>
    <row r="30" spans="1:10" s="6" customFormat="1" ht="18" customHeight="1">
      <c r="A30" s="1081" t="s">
        <v>179</v>
      </c>
      <c r="B30" s="1081"/>
      <c r="C30" s="1081"/>
      <c r="D30" s="1081"/>
      <c r="E30" s="1081"/>
      <c r="F30" s="1082" t="s">
        <v>663</v>
      </c>
      <c r="G30" s="1082" t="s">
        <v>515</v>
      </c>
      <c r="H30" s="449"/>
    </row>
    <row r="31" spans="1:10" s="6" customFormat="1" ht="18" customHeight="1">
      <c r="A31" s="1081"/>
      <c r="B31" s="1081" t="s">
        <v>234</v>
      </c>
      <c r="C31" s="1081" t="s">
        <v>630</v>
      </c>
      <c r="D31" s="1081" t="s">
        <v>631</v>
      </c>
      <c r="E31" s="1081" t="s">
        <v>711</v>
      </c>
      <c r="F31" s="1082"/>
      <c r="G31" s="1082"/>
      <c r="H31" s="449"/>
    </row>
    <row r="32" spans="1:10" s="6" customFormat="1" ht="18" customHeight="1">
      <c r="A32" s="1081"/>
      <c r="B32" s="1081"/>
      <c r="C32" s="1081"/>
      <c r="D32" s="1081"/>
      <c r="E32" s="1081"/>
      <c r="F32" s="1082"/>
      <c r="G32" s="1082"/>
      <c r="H32" s="449"/>
    </row>
    <row r="33" spans="1:8" ht="18" customHeight="1">
      <c r="A33" s="587" t="s">
        <v>417</v>
      </c>
      <c r="B33" s="603">
        <f t="shared" ref="B33:G33" si="0">B34+B35+B36+B37+B38</f>
        <v>22.080000000000002</v>
      </c>
      <c r="C33" s="594">
        <f t="shared" si="0"/>
        <v>27.48</v>
      </c>
      <c r="D33" s="594">
        <f t="shared" si="0"/>
        <v>92.06</v>
      </c>
      <c r="E33" s="594">
        <f t="shared" si="0"/>
        <v>703.88</v>
      </c>
      <c r="F33" s="594">
        <f t="shared" si="0"/>
        <v>32.5</v>
      </c>
      <c r="G33" s="594" t="e">
        <f t="shared" si="0"/>
        <v>#REF!</v>
      </c>
      <c r="H33" s="468"/>
    </row>
    <row r="34" spans="1:8" s="6" customFormat="1" ht="27" customHeight="1">
      <c r="A34" s="69" t="s">
        <v>532</v>
      </c>
      <c r="B34" s="25">
        <v>2</v>
      </c>
      <c r="C34" s="25">
        <v>3.2</v>
      </c>
      <c r="D34" s="601">
        <v>20.2</v>
      </c>
      <c r="E34" s="596">
        <f>D34*4+C34*9+B34*4</f>
        <v>117.6</v>
      </c>
      <c r="F34" s="450"/>
      <c r="G34" s="450"/>
      <c r="H34" s="445"/>
    </row>
    <row r="35" spans="1:8" s="20" customFormat="1" ht="27" customHeight="1">
      <c r="A35" s="69" t="s">
        <v>533</v>
      </c>
      <c r="B35" s="25">
        <v>17.3</v>
      </c>
      <c r="C35" s="25">
        <v>23.8</v>
      </c>
      <c r="D35" s="25">
        <v>42.2</v>
      </c>
      <c r="E35" s="596">
        <f>D35*4+C35*9+B35*4</f>
        <v>452.2</v>
      </c>
      <c r="F35" s="450">
        <v>0</v>
      </c>
      <c r="G35" s="450">
        <v>0</v>
      </c>
      <c r="H35" s="470"/>
    </row>
    <row r="36" spans="1:8" ht="18" customHeight="1">
      <c r="A36" s="28" t="s">
        <v>465</v>
      </c>
      <c r="B36" s="24">
        <v>0.2</v>
      </c>
      <c r="C36" s="24">
        <v>0</v>
      </c>
      <c r="D36" s="24">
        <v>13.7</v>
      </c>
      <c r="E36" s="596">
        <f>D36*4+C36*9+B36*4</f>
        <v>55.599999999999994</v>
      </c>
      <c r="F36" s="450"/>
      <c r="G36" s="450"/>
    </row>
    <row r="37" spans="1:8" ht="18" customHeight="1">
      <c r="A37" s="246" t="s">
        <v>466</v>
      </c>
      <c r="B37" s="601">
        <v>0.94</v>
      </c>
      <c r="C37" s="601">
        <v>0.2</v>
      </c>
      <c r="D37" s="601">
        <v>8.74</v>
      </c>
      <c r="E37" s="596">
        <v>40.520000000000003</v>
      </c>
      <c r="F37" s="131">
        <v>32.5</v>
      </c>
      <c r="G37" s="453" t="e">
        <f>#REF!*F37/1000</f>
        <v>#REF!</v>
      </c>
    </row>
    <row r="38" spans="1:8" ht="18" customHeight="1">
      <c r="A38" s="259" t="s">
        <v>667</v>
      </c>
      <c r="B38" s="601">
        <v>1.6399999999999997</v>
      </c>
      <c r="C38" s="601">
        <v>0.28000000000000003</v>
      </c>
      <c r="D38" s="601">
        <v>7.22</v>
      </c>
      <c r="E38" s="596">
        <v>37.96</v>
      </c>
      <c r="F38" s="450"/>
      <c r="G38" s="450"/>
    </row>
    <row r="39" spans="1:8" ht="27" customHeight="1">
      <c r="A39" s="998" t="s">
        <v>701</v>
      </c>
      <c r="B39" s="998"/>
      <c r="C39" s="998"/>
      <c r="D39" s="998"/>
      <c r="E39" s="998"/>
      <c r="F39" s="998"/>
      <c r="G39" s="998"/>
    </row>
    <row r="40" spans="1:8" ht="18" customHeight="1">
      <c r="A40" s="1081" t="s">
        <v>179</v>
      </c>
      <c r="B40" s="1081"/>
      <c r="C40" s="1081"/>
      <c r="D40" s="1081"/>
      <c r="E40" s="1081"/>
      <c r="F40" s="1082" t="s">
        <v>663</v>
      </c>
      <c r="G40" s="1082" t="s">
        <v>515</v>
      </c>
    </row>
    <row r="41" spans="1:8" ht="18" customHeight="1">
      <c r="A41" s="1081"/>
      <c r="B41" s="1081" t="s">
        <v>234</v>
      </c>
      <c r="C41" s="1081" t="s">
        <v>630</v>
      </c>
      <c r="D41" s="1081" t="s">
        <v>631</v>
      </c>
      <c r="E41" s="1081" t="s">
        <v>711</v>
      </c>
      <c r="F41" s="1082"/>
      <c r="G41" s="1082"/>
    </row>
    <row r="42" spans="1:8" ht="18" customHeight="1">
      <c r="A42" s="1081"/>
      <c r="B42" s="1081"/>
      <c r="C42" s="1081"/>
      <c r="D42" s="1081"/>
      <c r="E42" s="1081"/>
      <c r="F42" s="1082"/>
      <c r="G42" s="1082"/>
    </row>
    <row r="43" spans="1:8" ht="18" customHeight="1">
      <c r="A43" s="587" t="s">
        <v>417</v>
      </c>
      <c r="B43" s="594">
        <f>B44+B46+B47+B48+B49+B50+B51</f>
        <v>23.130000000000003</v>
      </c>
      <c r="C43" s="594">
        <f>C44+C46+C47+C48+C49+C50+C51</f>
        <v>24.92</v>
      </c>
      <c r="D43" s="594">
        <f>D44+D46+D47+D48+D49+D50+D51</f>
        <v>98.44</v>
      </c>
      <c r="E43" s="594">
        <f>E44+E46+E47+E48+E49+E50+E51</f>
        <v>710.56</v>
      </c>
      <c r="F43" s="450"/>
      <c r="G43" s="450"/>
    </row>
    <row r="44" spans="1:8" s="6" customFormat="1" ht="21" customHeight="1">
      <c r="A44" s="69" t="s">
        <v>308</v>
      </c>
      <c r="B44" s="601">
        <v>1.2</v>
      </c>
      <c r="C44" s="601">
        <v>7.9</v>
      </c>
      <c r="D44" s="601">
        <v>5.3</v>
      </c>
      <c r="E44" s="596">
        <f>D44*4+C44*9+B44*4</f>
        <v>97.100000000000009</v>
      </c>
      <c r="F44" s="453"/>
      <c r="G44" s="453" t="e">
        <f>SUM(#REF!)</f>
        <v>#REF!</v>
      </c>
    </row>
    <row r="45" spans="1:8" ht="27" customHeight="1">
      <c r="A45" s="69" t="s">
        <v>129</v>
      </c>
      <c r="B45" s="25">
        <v>1.625</v>
      </c>
      <c r="C45" s="25">
        <v>8</v>
      </c>
      <c r="D45" s="25">
        <v>6</v>
      </c>
      <c r="E45" s="596">
        <f>D45*4+C45*9+B45*4</f>
        <v>102.5</v>
      </c>
      <c r="F45" s="106"/>
      <c r="G45" s="106" t="e">
        <f>SUM(#REF!)</f>
        <v>#REF!</v>
      </c>
    </row>
    <row r="46" spans="1:8" ht="23.25" customHeight="1">
      <c r="A46" s="16" t="s">
        <v>632</v>
      </c>
      <c r="B46" s="601">
        <v>13.3</v>
      </c>
      <c r="C46" s="601">
        <v>11.5</v>
      </c>
      <c r="D46" s="601">
        <v>8</v>
      </c>
      <c r="E46" s="596">
        <f>D46*4+C46*9+B46*4</f>
        <v>188.7</v>
      </c>
      <c r="F46" s="604"/>
      <c r="G46" s="604" t="e">
        <f>SUM(#REF!)</f>
        <v>#REF!</v>
      </c>
    </row>
    <row r="47" spans="1:8" ht="18" customHeight="1">
      <c r="A47" s="30" t="s">
        <v>552</v>
      </c>
      <c r="B47" s="482">
        <v>3.6</v>
      </c>
      <c r="C47" s="605">
        <v>4.5</v>
      </c>
      <c r="D47" s="482">
        <v>23.1</v>
      </c>
      <c r="E47" s="29">
        <f>D47*4+C47*9+B47*4</f>
        <v>147.30000000000001</v>
      </c>
      <c r="F47" s="498"/>
      <c r="G47" s="498" t="e">
        <f>SUM(#REF!)</f>
        <v>#REF!</v>
      </c>
      <c r="H47" s="445"/>
    </row>
    <row r="48" spans="1:8" ht="50.25" customHeight="1">
      <c r="A48" s="35" t="s">
        <v>264</v>
      </c>
      <c r="B48" s="605">
        <v>0.16</v>
      </c>
      <c r="C48" s="482">
        <v>0.1</v>
      </c>
      <c r="D48" s="605">
        <v>28.1</v>
      </c>
      <c r="E48" s="595">
        <f>D48*4+C48*9+B48*4</f>
        <v>113.94000000000001</v>
      </c>
      <c r="F48" s="483"/>
      <c r="G48" s="459"/>
      <c r="H48" s="460"/>
    </row>
    <row r="49" spans="1:9" s="6" customFormat="1" ht="14.25" customHeight="1">
      <c r="A49" s="259" t="s">
        <v>667</v>
      </c>
      <c r="B49" s="601">
        <v>2.4599999999999995</v>
      </c>
      <c r="C49" s="601">
        <v>0.42</v>
      </c>
      <c r="D49" s="601">
        <v>10.83</v>
      </c>
      <c r="E49" s="596">
        <v>56.94</v>
      </c>
      <c r="F49" s="450"/>
      <c r="G49" s="450"/>
      <c r="H49" s="227"/>
    </row>
    <row r="50" spans="1:9" ht="18" customHeight="1">
      <c r="A50" s="246" t="s">
        <v>466</v>
      </c>
      <c r="B50" s="601">
        <v>1.41</v>
      </c>
      <c r="C50" s="601">
        <v>0.3</v>
      </c>
      <c r="D50" s="601">
        <v>13.11</v>
      </c>
      <c r="E50" s="596">
        <v>60.780000000000008</v>
      </c>
      <c r="F50" s="131">
        <v>32.5</v>
      </c>
      <c r="G50" s="453" t="e">
        <f>#REF!*F50/1000</f>
        <v>#REF!</v>
      </c>
      <c r="H50" s="446"/>
    </row>
    <row r="51" spans="1:9" ht="18" customHeight="1">
      <c r="A51" s="72" t="s">
        <v>84</v>
      </c>
      <c r="B51" s="600">
        <v>1</v>
      </c>
      <c r="C51" s="600">
        <v>0.2</v>
      </c>
      <c r="D51" s="600">
        <v>10</v>
      </c>
      <c r="E51" s="596">
        <f>D51*4+C51*9+B51*4</f>
        <v>45.8</v>
      </c>
      <c r="F51" s="606">
        <v>65</v>
      </c>
      <c r="G51" s="8" t="e">
        <f>#REF!*F51/1000</f>
        <v>#REF!</v>
      </c>
      <c r="H51" s="457"/>
    </row>
    <row r="52" spans="1:9" ht="27" customHeight="1">
      <c r="A52" s="998" t="s">
        <v>354</v>
      </c>
      <c r="B52" s="998"/>
      <c r="C52" s="998"/>
      <c r="D52" s="998"/>
      <c r="E52" s="998"/>
      <c r="F52" s="998"/>
      <c r="G52" s="998"/>
      <c r="H52" s="451"/>
    </row>
    <row r="53" spans="1:9" ht="18" customHeight="1">
      <c r="A53" s="1081" t="s">
        <v>179</v>
      </c>
      <c r="B53" s="1081"/>
      <c r="C53" s="1081"/>
      <c r="D53" s="1081"/>
      <c r="E53" s="1081"/>
      <c r="F53" s="1082" t="s">
        <v>663</v>
      </c>
      <c r="G53" s="1082" t="s">
        <v>515</v>
      </c>
      <c r="H53" s="451"/>
    </row>
    <row r="54" spans="1:9" ht="18" customHeight="1">
      <c r="A54" s="1081"/>
      <c r="B54" s="1081" t="s">
        <v>234</v>
      </c>
      <c r="C54" s="1081" t="s">
        <v>630</v>
      </c>
      <c r="D54" s="1081" t="s">
        <v>631</v>
      </c>
      <c r="E54" s="1081" t="s">
        <v>711</v>
      </c>
      <c r="F54" s="1082"/>
      <c r="G54" s="1082"/>
      <c r="H54" s="468"/>
    </row>
    <row r="55" spans="1:9" ht="18" customHeight="1">
      <c r="A55" s="1081"/>
      <c r="B55" s="1081"/>
      <c r="C55" s="1081"/>
      <c r="D55" s="1081"/>
      <c r="E55" s="1081"/>
      <c r="F55" s="1082"/>
      <c r="G55" s="1082"/>
      <c r="H55" s="481"/>
    </row>
    <row r="56" spans="1:9" ht="18" customHeight="1">
      <c r="A56" s="587" t="s">
        <v>417</v>
      </c>
      <c r="B56" s="119">
        <f>B57+B58+B59+B60+B61+B62</f>
        <v>31.254999999999999</v>
      </c>
      <c r="C56" s="119">
        <f>C57+C58+C59+C60+C61+C62</f>
        <v>18.815000000000001</v>
      </c>
      <c r="D56" s="119">
        <f>D57+D58+D59+D60+D61+D62</f>
        <v>102.67</v>
      </c>
      <c r="E56" s="119">
        <f>E57+E58+E59+E60+E61+E62</f>
        <v>705.03499999999997</v>
      </c>
      <c r="F56" s="450"/>
      <c r="G56" s="450"/>
      <c r="H56" s="481"/>
    </row>
    <row r="57" spans="1:9" s="54" customFormat="1" ht="31.5" customHeight="1">
      <c r="A57" s="72" t="s">
        <v>605</v>
      </c>
      <c r="B57" s="601">
        <v>8.625</v>
      </c>
      <c r="C57" s="601">
        <v>0.375</v>
      </c>
      <c r="D57" s="204">
        <v>12.5</v>
      </c>
      <c r="E57" s="595">
        <v>87.875000000000014</v>
      </c>
      <c r="F57" s="8"/>
      <c r="G57" s="8"/>
      <c r="H57" s="456"/>
      <c r="I57" s="21"/>
    </row>
    <row r="58" spans="1:9" ht="23.25" customHeight="1">
      <c r="A58" s="69" t="s">
        <v>95</v>
      </c>
      <c r="B58" s="25">
        <v>13.6</v>
      </c>
      <c r="C58" s="24">
        <v>11.9</v>
      </c>
      <c r="D58" s="24">
        <v>22.1</v>
      </c>
      <c r="E58" s="596">
        <f>D58*4+C58*9+B58*4</f>
        <v>249.9</v>
      </c>
      <c r="F58" s="469"/>
      <c r="G58" s="453"/>
      <c r="H58" s="456"/>
    </row>
    <row r="59" spans="1:9" s="20" customFormat="1" ht="17.100000000000001" customHeight="1">
      <c r="A59" s="137" t="s">
        <v>610</v>
      </c>
      <c r="B59" s="600">
        <v>0.2</v>
      </c>
      <c r="C59" s="600">
        <v>0</v>
      </c>
      <c r="D59" s="600">
        <v>18.3</v>
      </c>
      <c r="E59" s="596">
        <f>D59*4+C59*9+B59*4</f>
        <v>74</v>
      </c>
      <c r="F59" s="469"/>
      <c r="G59" s="453"/>
      <c r="H59" s="457"/>
    </row>
    <row r="60" spans="1:9" s="475" customFormat="1" ht="17.100000000000001" customHeight="1">
      <c r="A60" s="259" t="s">
        <v>667</v>
      </c>
      <c r="B60" s="601">
        <v>4.919999999999999</v>
      </c>
      <c r="C60" s="601">
        <v>0.84</v>
      </c>
      <c r="D60" s="601">
        <v>21.66</v>
      </c>
      <c r="E60" s="596">
        <v>113.88</v>
      </c>
      <c r="F60" s="469"/>
      <c r="G60" s="453"/>
      <c r="H60" s="267"/>
    </row>
    <row r="61" spans="1:9" ht="17.100000000000001" customHeight="1">
      <c r="A61" s="246" t="s">
        <v>466</v>
      </c>
      <c r="B61" s="601">
        <v>1.41</v>
      </c>
      <c r="C61" s="601">
        <v>0.3</v>
      </c>
      <c r="D61" s="601">
        <v>13.11</v>
      </c>
      <c r="E61" s="596">
        <v>60.780000000000008</v>
      </c>
      <c r="F61" s="131">
        <v>32.5</v>
      </c>
      <c r="G61" s="453" t="e">
        <f>#REF!*F61/1000</f>
        <v>#REF!</v>
      </c>
      <c r="H61" s="451"/>
    </row>
    <row r="62" spans="1:9" ht="37.5" customHeight="1">
      <c r="A62" s="69" t="s">
        <v>53</v>
      </c>
      <c r="B62" s="25">
        <v>2.5</v>
      </c>
      <c r="C62" s="25">
        <v>5.4</v>
      </c>
      <c r="D62" s="25">
        <v>15</v>
      </c>
      <c r="E62" s="596">
        <f>D62*4+C62*9+B62*4</f>
        <v>118.6</v>
      </c>
      <c r="F62" s="453"/>
      <c r="G62" s="453"/>
      <c r="H62" s="451"/>
    </row>
    <row r="63" spans="1:9" s="4" customFormat="1" ht="24.95" customHeight="1">
      <c r="A63" s="998" t="s">
        <v>702</v>
      </c>
      <c r="B63" s="998"/>
      <c r="C63" s="998"/>
      <c r="D63" s="998"/>
      <c r="E63" s="998"/>
      <c r="F63" s="998"/>
      <c r="G63" s="998"/>
      <c r="H63" s="468"/>
      <c r="I63" s="21"/>
    </row>
    <row r="64" spans="1:9" s="54" customFormat="1" ht="17.100000000000001" customHeight="1">
      <c r="A64" s="1081" t="s">
        <v>179</v>
      </c>
      <c r="B64" s="1081"/>
      <c r="C64" s="1081"/>
      <c r="D64" s="1081"/>
      <c r="E64" s="1081"/>
      <c r="F64" s="1082" t="s">
        <v>663</v>
      </c>
      <c r="G64" s="1082" t="s">
        <v>515</v>
      </c>
      <c r="H64" s="484"/>
    </row>
    <row r="65" spans="1:9" s="485" customFormat="1" ht="17.100000000000001" customHeight="1">
      <c r="A65" s="1081"/>
      <c r="B65" s="1081" t="s">
        <v>234</v>
      </c>
      <c r="C65" s="1081" t="s">
        <v>630</v>
      </c>
      <c r="D65" s="1081" t="s">
        <v>631</v>
      </c>
      <c r="E65" s="1081" t="s">
        <v>711</v>
      </c>
      <c r="F65" s="1082"/>
      <c r="G65" s="1082"/>
      <c r="H65" s="484"/>
      <c r="I65" s="1"/>
    </row>
    <row r="66" spans="1:9" s="6" customFormat="1" ht="17.100000000000001" customHeight="1">
      <c r="A66" s="1081"/>
      <c r="B66" s="1081"/>
      <c r="C66" s="1081"/>
      <c r="D66" s="1081"/>
      <c r="E66" s="1081"/>
      <c r="F66" s="1082"/>
      <c r="G66" s="1082"/>
      <c r="H66" s="484"/>
    </row>
    <row r="67" spans="1:9" s="6" customFormat="1" ht="17.100000000000001" customHeight="1">
      <c r="A67" s="587" t="s">
        <v>417</v>
      </c>
      <c r="B67" s="608">
        <f>B68+B69+B70+B71+B72+B73</f>
        <v>25.529999999999998</v>
      </c>
      <c r="C67" s="608">
        <f>C68+C69+C70+C71+C72+C73</f>
        <v>17.740000000000002</v>
      </c>
      <c r="D67" s="608">
        <f>D68+D69+D70+D71+D72+D73</f>
        <v>112.17</v>
      </c>
      <c r="E67" s="608">
        <f>E68+E69+E70+E71+E72+E73</f>
        <v>710.46</v>
      </c>
      <c r="F67" s="512"/>
      <c r="G67" s="512"/>
      <c r="H67" s="484"/>
    </row>
    <row r="68" spans="1:9" ht="17.100000000000001" customHeight="1">
      <c r="A68" s="257" t="s">
        <v>38</v>
      </c>
      <c r="B68" s="605">
        <v>1.1000000000000001</v>
      </c>
      <c r="C68" s="605">
        <v>0</v>
      </c>
      <c r="D68" s="605">
        <v>1.2</v>
      </c>
      <c r="E68" s="595">
        <f>D68*4+C68*9+B68*4</f>
        <v>9.1999999999999993</v>
      </c>
      <c r="F68" s="450"/>
      <c r="G68" s="450" t="e">
        <f>#REF!</f>
        <v>#REF!</v>
      </c>
      <c r="H68" s="484"/>
    </row>
    <row r="69" spans="1:9" s="6" customFormat="1" ht="17.100000000000001" customHeight="1">
      <c r="A69" s="30" t="s">
        <v>476</v>
      </c>
      <c r="B69" s="605">
        <v>12.4</v>
      </c>
      <c r="C69" s="605">
        <v>11.9</v>
      </c>
      <c r="D69" s="605">
        <v>25.6</v>
      </c>
      <c r="E69" s="595">
        <f>D69*4+C69*9+B69*4</f>
        <v>259.10000000000002</v>
      </c>
      <c r="F69" s="453"/>
      <c r="G69" s="453" t="e">
        <f>SUM(#REF!)</f>
        <v>#REF!</v>
      </c>
      <c r="H69" s="484"/>
    </row>
    <row r="70" spans="1:9" ht="17.100000000000001" customHeight="1">
      <c r="A70" s="28" t="s">
        <v>560</v>
      </c>
      <c r="B70" s="25">
        <v>4</v>
      </c>
      <c r="C70" s="25">
        <v>3.9</v>
      </c>
      <c r="D70" s="25">
        <v>19.600000000000001</v>
      </c>
      <c r="E70" s="29">
        <f>B70*4+C70*9+D70*4</f>
        <v>129.5</v>
      </c>
      <c r="F70" s="450"/>
      <c r="G70" s="450"/>
      <c r="H70" s="445"/>
    </row>
    <row r="71" spans="1:9" ht="17.100000000000001" customHeight="1">
      <c r="A71" s="259" t="s">
        <v>667</v>
      </c>
      <c r="B71" s="601">
        <v>4.919999999999999</v>
      </c>
      <c r="C71" s="601">
        <v>0.84</v>
      </c>
      <c r="D71" s="601">
        <v>21.66</v>
      </c>
      <c r="E71" s="596">
        <v>113.88</v>
      </c>
      <c r="F71" s="131">
        <v>40.299999999999997</v>
      </c>
      <c r="G71" s="453" t="e">
        <f>#REF!*F71/1000</f>
        <v>#REF!</v>
      </c>
      <c r="H71" s="460"/>
    </row>
    <row r="72" spans="1:9" s="6" customFormat="1" ht="17.100000000000001" customHeight="1">
      <c r="A72" s="246" t="s">
        <v>466</v>
      </c>
      <c r="B72" s="601">
        <v>1.41</v>
      </c>
      <c r="C72" s="601">
        <v>0.3</v>
      </c>
      <c r="D72" s="601">
        <v>13.11</v>
      </c>
      <c r="E72" s="596">
        <v>60.780000000000008</v>
      </c>
      <c r="F72" s="131">
        <v>32.5</v>
      </c>
      <c r="G72" s="453" t="e">
        <f>#REF!*F72/1000</f>
        <v>#REF!</v>
      </c>
      <c r="H72" s="227"/>
    </row>
    <row r="73" spans="1:9" s="6" customFormat="1" ht="17.100000000000001" customHeight="1">
      <c r="A73" s="72" t="s">
        <v>84</v>
      </c>
      <c r="B73" s="600">
        <v>1.7</v>
      </c>
      <c r="C73" s="600">
        <v>0.8</v>
      </c>
      <c r="D73" s="600">
        <v>31</v>
      </c>
      <c r="E73" s="596">
        <f>D73*4+C73*9+B73*4</f>
        <v>138</v>
      </c>
      <c r="F73" s="131">
        <v>58.5</v>
      </c>
      <c r="G73" s="453" t="e">
        <f>F73*#REF!/1000</f>
        <v>#REF!</v>
      </c>
      <c r="H73" s="602"/>
    </row>
    <row r="74" spans="1:9" s="6" customFormat="1" ht="24.95" customHeight="1">
      <c r="A74" s="998" t="s">
        <v>355</v>
      </c>
      <c r="B74" s="998"/>
      <c r="C74" s="998"/>
      <c r="D74" s="998"/>
      <c r="E74" s="998"/>
      <c r="F74" s="998"/>
      <c r="G74" s="998"/>
      <c r="H74" s="555"/>
    </row>
    <row r="75" spans="1:9" ht="18" customHeight="1">
      <c r="A75" s="1081" t="s">
        <v>179</v>
      </c>
      <c r="B75" s="1081"/>
      <c r="C75" s="1081"/>
      <c r="D75" s="1081"/>
      <c r="E75" s="1081"/>
      <c r="F75" s="1082" t="s">
        <v>663</v>
      </c>
      <c r="G75" s="1082" t="s">
        <v>515</v>
      </c>
      <c r="H75" s="460"/>
    </row>
    <row r="76" spans="1:9" ht="18" customHeight="1">
      <c r="A76" s="1081"/>
      <c r="B76" s="1081" t="s">
        <v>234</v>
      </c>
      <c r="C76" s="1081" t="s">
        <v>630</v>
      </c>
      <c r="D76" s="1081" t="s">
        <v>631</v>
      </c>
      <c r="E76" s="1081" t="s">
        <v>711</v>
      </c>
      <c r="F76" s="1082"/>
      <c r="G76" s="1082"/>
      <c r="H76" s="445"/>
    </row>
    <row r="77" spans="1:9" ht="18" customHeight="1">
      <c r="A77" s="1081"/>
      <c r="B77" s="1081"/>
      <c r="C77" s="1081"/>
      <c r="D77" s="1081"/>
      <c r="E77" s="1081"/>
      <c r="F77" s="1082"/>
      <c r="G77" s="1082"/>
      <c r="H77" s="446"/>
    </row>
    <row r="78" spans="1:9" s="6" customFormat="1" ht="18" customHeight="1">
      <c r="A78" s="587" t="s">
        <v>417</v>
      </c>
      <c r="B78" s="610">
        <f>B79+B80+B81+B84+B85+B86+B87</f>
        <v>19.46</v>
      </c>
      <c r="C78" s="611">
        <f>C79+C80+C81+C84+C85+C86+C87</f>
        <v>20.75</v>
      </c>
      <c r="D78" s="611">
        <f>D79+D80+D81+D84+D85+D86+D87</f>
        <v>111.83</v>
      </c>
      <c r="E78" s="611">
        <f>E79+E80+E81+E84+E85+E86+E87</f>
        <v>711.91</v>
      </c>
      <c r="F78" s="512"/>
      <c r="G78" s="512"/>
      <c r="H78" s="457"/>
    </row>
    <row r="79" spans="1:9" s="6" customFormat="1" ht="27" customHeight="1">
      <c r="A79" s="35" t="s">
        <v>588</v>
      </c>
      <c r="B79" s="601">
        <v>0.5</v>
      </c>
      <c r="C79" s="601">
        <v>3.2</v>
      </c>
      <c r="D79" s="601">
        <v>5.2</v>
      </c>
      <c r="E79" s="596">
        <f>D79*4+C79*9+B79*4</f>
        <v>51.6</v>
      </c>
      <c r="F79" s="453"/>
      <c r="G79" s="453" t="e">
        <f>SUM(#REF!)</f>
        <v>#REF!</v>
      </c>
      <c r="H79" s="457"/>
    </row>
    <row r="80" spans="1:9" s="6" customFormat="1" ht="27" customHeight="1">
      <c r="A80" s="69" t="s">
        <v>322</v>
      </c>
      <c r="B80" s="600">
        <v>4.7</v>
      </c>
      <c r="C80" s="600">
        <v>8.9</v>
      </c>
      <c r="D80" s="600">
        <v>4.2</v>
      </c>
      <c r="E80" s="596">
        <f>D80*4+C80*9+B80*4</f>
        <v>115.7</v>
      </c>
      <c r="F80" s="453"/>
      <c r="G80" s="453" t="e">
        <f>SUM(#REF!)</f>
        <v>#REF!</v>
      </c>
      <c r="H80" s="457"/>
    </row>
    <row r="81" spans="1:9" s="20" customFormat="1" ht="27" customHeight="1">
      <c r="A81" s="612" t="s">
        <v>309</v>
      </c>
      <c r="B81" s="601">
        <v>5.67</v>
      </c>
      <c r="C81" s="601">
        <v>2.79</v>
      </c>
      <c r="D81" s="601">
        <v>35.28</v>
      </c>
      <c r="E81" s="596">
        <f>D81*4+C81*9+B81*4</f>
        <v>188.91000000000003</v>
      </c>
      <c r="F81" s="453"/>
      <c r="G81" s="453" t="e">
        <f>SUM(#REF!)</f>
        <v>#REF!</v>
      </c>
      <c r="H81" s="470"/>
    </row>
    <row r="82" spans="1:9" ht="39.950000000000003" customHeight="1">
      <c r="A82" s="72" t="s">
        <v>605</v>
      </c>
      <c r="B82" s="597"/>
      <c r="C82" s="597"/>
      <c r="D82" s="597"/>
      <c r="E82" s="597"/>
      <c r="F82" s="487">
        <v>81.67</v>
      </c>
      <c r="G82" s="453" t="e">
        <f>#REF!*F82/1000</f>
        <v>#REF!</v>
      </c>
      <c r="H82" s="488"/>
    </row>
    <row r="83" spans="1:9" ht="18" customHeight="1">
      <c r="A83" s="72" t="s">
        <v>735</v>
      </c>
      <c r="B83" s="597"/>
      <c r="C83" s="597"/>
      <c r="D83" s="597"/>
      <c r="E83" s="597"/>
      <c r="F83" s="464"/>
      <c r="G83" s="464"/>
      <c r="H83" s="488"/>
    </row>
    <row r="84" spans="1:9" s="6" customFormat="1" ht="27" customHeight="1">
      <c r="A84" s="35" t="s">
        <v>310</v>
      </c>
      <c r="B84" s="605">
        <v>0.8</v>
      </c>
      <c r="C84" s="482">
        <v>0</v>
      </c>
      <c r="D84" s="605">
        <v>22.6</v>
      </c>
      <c r="E84" s="595">
        <f>D84*4+C84*9+B84*4</f>
        <v>93.600000000000009</v>
      </c>
      <c r="F84" s="483"/>
      <c r="G84" s="459"/>
      <c r="H84" s="615"/>
      <c r="I84" s="616"/>
    </row>
    <row r="85" spans="1:9" s="6" customFormat="1" ht="18" customHeight="1">
      <c r="A85" s="259" t="s">
        <v>667</v>
      </c>
      <c r="B85" s="601">
        <v>3.28</v>
      </c>
      <c r="C85" s="601">
        <v>0.56000000000000005</v>
      </c>
      <c r="D85" s="601">
        <v>14.44</v>
      </c>
      <c r="E85" s="596">
        <v>75.92</v>
      </c>
      <c r="F85" s="131">
        <v>40.299999999999997</v>
      </c>
      <c r="G85" s="453" t="e">
        <f>#REF!*F85/1000</f>
        <v>#REF!</v>
      </c>
      <c r="H85" s="470"/>
    </row>
    <row r="86" spans="1:9" s="6" customFormat="1" ht="18" customHeight="1">
      <c r="A86" s="246" t="s">
        <v>466</v>
      </c>
      <c r="B86" s="601">
        <v>1.41</v>
      </c>
      <c r="C86" s="601">
        <v>0.3</v>
      </c>
      <c r="D86" s="601">
        <v>13.11</v>
      </c>
      <c r="E86" s="596">
        <v>60.780000000000008</v>
      </c>
      <c r="F86" s="131">
        <v>32.5</v>
      </c>
      <c r="G86" s="453" t="e">
        <f>#REF!*F86/1000</f>
        <v>#REF!</v>
      </c>
      <c r="H86" s="470"/>
    </row>
    <row r="87" spans="1:9" ht="42.75" customHeight="1">
      <c r="A87" s="69" t="s">
        <v>116</v>
      </c>
      <c r="B87" s="25">
        <v>3.1</v>
      </c>
      <c r="C87" s="25">
        <v>5</v>
      </c>
      <c r="D87" s="25">
        <v>17</v>
      </c>
      <c r="E87" s="596">
        <f>D87*4+C87*9+B87*4</f>
        <v>125.4</v>
      </c>
      <c r="F87" s="469">
        <v>9.6199999999999992</v>
      </c>
      <c r="G87" s="453">
        <f>F87</f>
        <v>9.6199999999999992</v>
      </c>
      <c r="H87" s="445"/>
    </row>
    <row r="88" spans="1:9" ht="27" customHeight="1">
      <c r="A88" s="998" t="s">
        <v>434</v>
      </c>
      <c r="B88" s="998"/>
      <c r="C88" s="998"/>
      <c r="D88" s="998"/>
      <c r="E88" s="998"/>
      <c r="F88" s="998"/>
      <c r="G88" s="998"/>
      <c r="H88" s="445"/>
    </row>
    <row r="89" spans="1:9" ht="18" customHeight="1">
      <c r="A89" s="1081" t="s">
        <v>179</v>
      </c>
      <c r="B89" s="1081"/>
      <c r="C89" s="1081"/>
      <c r="D89" s="1081"/>
      <c r="E89" s="1081"/>
      <c r="F89" s="1082" t="s">
        <v>663</v>
      </c>
      <c r="G89" s="1082" t="s">
        <v>515</v>
      </c>
      <c r="H89" s="528"/>
    </row>
    <row r="90" spans="1:9" ht="18" customHeight="1">
      <c r="A90" s="1081"/>
      <c r="B90" s="1081" t="s">
        <v>234</v>
      </c>
      <c r="C90" s="1081" t="s">
        <v>630</v>
      </c>
      <c r="D90" s="1081" t="s">
        <v>631</v>
      </c>
      <c r="E90" s="1081" t="s">
        <v>711</v>
      </c>
      <c r="F90" s="1082"/>
      <c r="G90" s="1082"/>
      <c r="H90" s="446"/>
    </row>
    <row r="91" spans="1:9" ht="18" customHeight="1">
      <c r="A91" s="1081"/>
      <c r="B91" s="1081"/>
      <c r="C91" s="1081"/>
      <c r="D91" s="1081"/>
      <c r="E91" s="1081"/>
      <c r="F91" s="1082"/>
      <c r="G91" s="1082"/>
      <c r="H91" s="451"/>
    </row>
    <row r="92" spans="1:9" ht="18" customHeight="1">
      <c r="A92" s="587" t="s">
        <v>417</v>
      </c>
      <c r="B92" s="119">
        <f>B93+B94+B95+B96+B97+B98</f>
        <v>28.47</v>
      </c>
      <c r="C92" s="119">
        <f>C93+C94+C95+C96+C97+C98</f>
        <v>21</v>
      </c>
      <c r="D92" s="119">
        <f>D93+D94+D95+D96+D97+D98</f>
        <v>93.960000000000008</v>
      </c>
      <c r="E92" s="119">
        <f>E93+E94+E95+E96+E97+E98</f>
        <v>678.72</v>
      </c>
      <c r="F92" s="524"/>
      <c r="G92" s="524"/>
      <c r="H92" s="451"/>
    </row>
    <row r="93" spans="1:9" ht="18" customHeight="1">
      <c r="A93" s="129" t="s">
        <v>745</v>
      </c>
      <c r="B93" s="525">
        <v>10.7</v>
      </c>
      <c r="C93" s="525">
        <v>5.9</v>
      </c>
      <c r="D93" s="525">
        <v>0.9</v>
      </c>
      <c r="E93" s="596">
        <f>D93*4+C93*9+B93*4</f>
        <v>99.5</v>
      </c>
      <c r="F93" s="453"/>
      <c r="G93" s="453"/>
      <c r="H93" s="451"/>
    </row>
    <row r="94" spans="1:9" ht="27" customHeight="1">
      <c r="A94" s="69" t="s">
        <v>225</v>
      </c>
      <c r="B94" s="599">
        <v>8.5</v>
      </c>
      <c r="C94" s="599">
        <v>9.5</v>
      </c>
      <c r="D94" s="599">
        <v>10.7</v>
      </c>
      <c r="E94" s="596">
        <f>D94*4+C94*9+B94*4</f>
        <v>162.30000000000001</v>
      </c>
      <c r="F94" s="40"/>
      <c r="G94" s="468" t="e">
        <f>SUM(#REF!)</f>
        <v>#REF!</v>
      </c>
      <c r="H94" s="451"/>
    </row>
    <row r="95" spans="1:9" s="41" customFormat="1" ht="18" customHeight="1">
      <c r="A95" s="30" t="s">
        <v>552</v>
      </c>
      <c r="B95" s="482">
        <v>3.6</v>
      </c>
      <c r="C95" s="605">
        <v>4.5</v>
      </c>
      <c r="D95" s="482">
        <v>23.1</v>
      </c>
      <c r="E95" s="29">
        <f>D95*4+C95*9+B95*4</f>
        <v>147.30000000000001</v>
      </c>
      <c r="F95" s="498"/>
      <c r="G95" s="498" t="e">
        <f>SUM(#REF!)</f>
        <v>#REF!</v>
      </c>
      <c r="H95" s="501"/>
    </row>
    <row r="96" spans="1:9" s="41" customFormat="1" ht="54.95" customHeight="1">
      <c r="A96" s="35" t="s">
        <v>264</v>
      </c>
      <c r="B96" s="605">
        <v>0.16</v>
      </c>
      <c r="C96" s="482">
        <v>0.1</v>
      </c>
      <c r="D96" s="605">
        <v>28.1</v>
      </c>
      <c r="E96" s="595">
        <f>D96*4+C96*9+B96*4</f>
        <v>113.94000000000001</v>
      </c>
      <c r="F96" s="453"/>
      <c r="G96" s="453"/>
      <c r="H96" s="470"/>
    </row>
    <row r="97" spans="1:10" s="4" customFormat="1" ht="18" customHeight="1">
      <c r="A97" s="259" t="s">
        <v>667</v>
      </c>
      <c r="B97" s="601">
        <v>4.0999999999999988</v>
      </c>
      <c r="C97" s="601">
        <v>0.7</v>
      </c>
      <c r="D97" s="601">
        <v>18.05</v>
      </c>
      <c r="E97" s="596">
        <v>94.9</v>
      </c>
      <c r="F97" s="453"/>
      <c r="G97" s="453"/>
      <c r="H97" s="445"/>
    </row>
    <row r="98" spans="1:10" s="4" customFormat="1" ht="18" customHeight="1">
      <c r="A98" s="246" t="s">
        <v>466</v>
      </c>
      <c r="B98" s="601">
        <v>1.41</v>
      </c>
      <c r="C98" s="601">
        <v>0.3</v>
      </c>
      <c r="D98" s="601">
        <v>13.11</v>
      </c>
      <c r="E98" s="596">
        <v>60.780000000000008</v>
      </c>
      <c r="F98" s="131">
        <v>32.5</v>
      </c>
      <c r="G98" s="453" t="e">
        <f>#REF!*F98/1000</f>
        <v>#REF!</v>
      </c>
      <c r="H98" s="480"/>
    </row>
    <row r="99" spans="1:10" s="4" customFormat="1" ht="27" customHeight="1">
      <c r="A99" s="998" t="s">
        <v>406</v>
      </c>
      <c r="B99" s="998"/>
      <c r="C99" s="998"/>
      <c r="D99" s="998"/>
      <c r="E99" s="998"/>
      <c r="F99" s="998"/>
      <c r="G99" s="998"/>
      <c r="H99" s="460"/>
    </row>
    <row r="100" spans="1:10" s="4" customFormat="1" ht="18" customHeight="1">
      <c r="A100" s="1081" t="s">
        <v>179</v>
      </c>
      <c r="B100" s="1081"/>
      <c r="C100" s="1081"/>
      <c r="D100" s="1081"/>
      <c r="E100" s="1081"/>
      <c r="F100" s="1082" t="s">
        <v>663</v>
      </c>
      <c r="G100" s="1082" t="s">
        <v>515</v>
      </c>
      <c r="H100" s="445"/>
    </row>
    <row r="101" spans="1:10" s="4" customFormat="1" ht="18" customHeight="1">
      <c r="A101" s="1081"/>
      <c r="B101" s="1081" t="s">
        <v>234</v>
      </c>
      <c r="C101" s="1081" t="s">
        <v>630</v>
      </c>
      <c r="D101" s="1081" t="s">
        <v>631</v>
      </c>
      <c r="E101" s="1081" t="s">
        <v>711</v>
      </c>
      <c r="F101" s="1082"/>
      <c r="G101" s="1082"/>
      <c r="H101" s="526"/>
    </row>
    <row r="102" spans="1:10" s="4" customFormat="1" ht="18" customHeight="1">
      <c r="A102" s="1081"/>
      <c r="B102" s="1081"/>
      <c r="C102" s="1081"/>
      <c r="D102" s="1081"/>
      <c r="E102" s="1081"/>
      <c r="F102" s="1082"/>
      <c r="G102" s="1082"/>
      <c r="H102" s="446"/>
    </row>
    <row r="103" spans="1:10" s="4" customFormat="1" ht="18" customHeight="1">
      <c r="A103" s="587" t="s">
        <v>417</v>
      </c>
      <c r="B103" s="167">
        <f>B104+B105+B106+B107+B108+B110+B111</f>
        <v>26.559999999999995</v>
      </c>
      <c r="C103" s="167">
        <f>C104+C105+C106+C107+C108+C110+C111</f>
        <v>32.266666666666666</v>
      </c>
      <c r="D103" s="167">
        <f>D104+D105+D106+D107+D108+D110+D111</f>
        <v>62.876666666666665</v>
      </c>
      <c r="E103" s="167">
        <f>E104+E105+E106+E107+E108+E110+E111</f>
        <v>648.14666666666665</v>
      </c>
      <c r="F103" s="527"/>
      <c r="G103" s="524"/>
      <c r="H103" s="451"/>
    </row>
    <row r="104" spans="1:10" s="4" customFormat="1" ht="27" customHeight="1">
      <c r="A104" s="69" t="s">
        <v>11</v>
      </c>
      <c r="B104" s="40">
        <v>0.1</v>
      </c>
      <c r="C104" s="24">
        <v>7.3</v>
      </c>
      <c r="D104" s="24">
        <v>0.1</v>
      </c>
      <c r="E104" s="596">
        <f>D104*4+C104*9+B104*4</f>
        <v>66.500000000000014</v>
      </c>
      <c r="F104" s="450"/>
      <c r="G104" s="450"/>
      <c r="H104" s="451"/>
    </row>
    <row r="105" spans="1:10" s="4" customFormat="1" ht="18" customHeight="1">
      <c r="A105" s="246" t="s">
        <v>380</v>
      </c>
      <c r="B105" s="601">
        <v>3.45</v>
      </c>
      <c r="C105" s="601">
        <v>4.3499999999999996</v>
      </c>
      <c r="D105" s="601">
        <v>0</v>
      </c>
      <c r="E105" s="596">
        <f>D105*4+C105*9+B105*4</f>
        <v>52.95</v>
      </c>
      <c r="F105" s="93"/>
      <c r="G105" s="93"/>
      <c r="H105" s="492"/>
    </row>
    <row r="106" spans="1:10" s="4" customFormat="1" ht="18" customHeight="1">
      <c r="A106" s="246" t="s">
        <v>466</v>
      </c>
      <c r="B106" s="601">
        <v>1.41</v>
      </c>
      <c r="C106" s="601">
        <v>0.3</v>
      </c>
      <c r="D106" s="601">
        <v>13.11</v>
      </c>
      <c r="E106" s="596">
        <v>60.780000000000008</v>
      </c>
      <c r="F106" s="131">
        <v>32.5</v>
      </c>
      <c r="G106" s="453" t="e">
        <f>#REF!*F106/1000</f>
        <v>#REF!</v>
      </c>
      <c r="H106" s="493"/>
    </row>
    <row r="107" spans="1:10" s="4" customFormat="1" ht="18" customHeight="1">
      <c r="A107" s="257" t="s">
        <v>94</v>
      </c>
      <c r="B107" s="600">
        <v>13.2</v>
      </c>
      <c r="C107" s="600">
        <v>15.416666666666666</v>
      </c>
      <c r="D107" s="601">
        <v>0.41666666666666669</v>
      </c>
      <c r="E107" s="596">
        <f>D107*4+C107*9+B107*4</f>
        <v>193.21666666666664</v>
      </c>
      <c r="F107" s="453"/>
      <c r="G107" s="453" t="e">
        <f>SUM(#REF!)</f>
        <v>#REF!</v>
      </c>
      <c r="H107" s="493"/>
    </row>
    <row r="108" spans="1:10" s="4" customFormat="1" ht="18" customHeight="1">
      <c r="A108" s="28" t="s">
        <v>477</v>
      </c>
      <c r="B108" s="25">
        <v>4.0999999999999996</v>
      </c>
      <c r="C108" s="25">
        <v>4.2</v>
      </c>
      <c r="D108" s="25">
        <v>12.9</v>
      </c>
      <c r="E108" s="596">
        <f>D108*4+C108*9+B108*4</f>
        <v>105.80000000000001</v>
      </c>
      <c r="F108" s="453"/>
      <c r="G108" s="453" t="e">
        <f>SUM(#REF!)</f>
        <v>#REF!</v>
      </c>
      <c r="H108" s="493"/>
    </row>
    <row r="109" spans="1:10" ht="18" customHeight="1">
      <c r="A109" s="28" t="s">
        <v>186</v>
      </c>
      <c r="B109" s="601">
        <v>3</v>
      </c>
      <c r="C109" s="601">
        <v>7</v>
      </c>
      <c r="D109" s="601">
        <v>16.8</v>
      </c>
      <c r="E109" s="614">
        <f>D109*4+C109*9+B109*4</f>
        <v>142.19999999999999</v>
      </c>
      <c r="F109" s="453"/>
      <c r="G109" s="453" t="e">
        <f>SUM(#REF!)</f>
        <v>#REF!</v>
      </c>
      <c r="H109" s="481"/>
    </row>
    <row r="110" spans="1:10" ht="18.95" customHeight="1">
      <c r="A110" s="137" t="s">
        <v>610</v>
      </c>
      <c r="B110" s="600">
        <v>0.2</v>
      </c>
      <c r="C110" s="600">
        <v>0</v>
      </c>
      <c r="D110" s="600">
        <v>18.3</v>
      </c>
      <c r="E110" s="596">
        <f>D110*4+C110*9+B110*4</f>
        <v>74</v>
      </c>
      <c r="F110" s="469"/>
      <c r="G110" s="453"/>
      <c r="H110" s="461"/>
      <c r="I110" s="461"/>
      <c r="J110" s="461"/>
    </row>
    <row r="111" spans="1:10" ht="18.95" customHeight="1">
      <c r="A111" s="259" t="s">
        <v>667</v>
      </c>
      <c r="B111" s="601">
        <v>4.0999999999999996</v>
      </c>
      <c r="C111" s="601">
        <v>0.7</v>
      </c>
      <c r="D111" s="601">
        <v>18.05</v>
      </c>
      <c r="E111" s="596">
        <v>94.9</v>
      </c>
      <c r="F111" s="131">
        <v>40.299999999999997</v>
      </c>
      <c r="G111" s="453" t="e">
        <f>#REF!*F111/1000</f>
        <v>#REF!</v>
      </c>
      <c r="H111" s="461"/>
      <c r="I111" s="461"/>
      <c r="J111" s="461"/>
    </row>
    <row r="112" spans="1:10" ht="27.95" customHeight="1">
      <c r="A112" s="998" t="s">
        <v>749</v>
      </c>
      <c r="B112" s="998"/>
      <c r="C112" s="998"/>
      <c r="D112" s="998"/>
      <c r="E112" s="998"/>
      <c r="F112" s="998"/>
      <c r="G112" s="998"/>
      <c r="H112" s="445"/>
      <c r="I112" s="461"/>
      <c r="J112" s="461"/>
    </row>
    <row r="113" spans="1:10" ht="18" customHeight="1">
      <c r="A113" s="1081" t="s">
        <v>179</v>
      </c>
      <c r="B113" s="1081"/>
      <c r="C113" s="1081"/>
      <c r="D113" s="1081"/>
      <c r="E113" s="1081"/>
      <c r="F113" s="1082" t="s">
        <v>663</v>
      </c>
      <c r="G113" s="1082" t="s">
        <v>515</v>
      </c>
      <c r="H113" s="445"/>
      <c r="I113" s="461"/>
      <c r="J113" s="461"/>
    </row>
    <row r="114" spans="1:10" ht="18" customHeight="1">
      <c r="A114" s="1081"/>
      <c r="B114" s="1081" t="s">
        <v>234</v>
      </c>
      <c r="C114" s="1081" t="s">
        <v>630</v>
      </c>
      <c r="D114" s="1081" t="s">
        <v>631</v>
      </c>
      <c r="E114" s="1081" t="s">
        <v>711</v>
      </c>
      <c r="F114" s="1082"/>
      <c r="G114" s="1082"/>
      <c r="H114" s="445"/>
      <c r="I114" s="461"/>
      <c r="J114" s="461"/>
    </row>
    <row r="115" spans="1:10" ht="18" customHeight="1">
      <c r="A115" s="1081"/>
      <c r="B115" s="1081"/>
      <c r="C115" s="1081"/>
      <c r="D115" s="1081"/>
      <c r="E115" s="1081"/>
      <c r="F115" s="1082"/>
      <c r="G115" s="1082"/>
      <c r="H115" s="445"/>
      <c r="I115" s="461"/>
      <c r="J115" s="461"/>
    </row>
    <row r="116" spans="1:10" s="6" customFormat="1" ht="18" customHeight="1">
      <c r="A116" s="119" t="s">
        <v>417</v>
      </c>
      <c r="B116" s="603">
        <f>B117+B118+B119+B120+B121+B122</f>
        <v>19.59</v>
      </c>
      <c r="C116" s="119">
        <f>C117+C118+C119+C120+C121+C122</f>
        <v>21.36</v>
      </c>
      <c r="D116" s="119">
        <f>D117+D118+D119+D120+D121+D122</f>
        <v>103.85</v>
      </c>
      <c r="E116" s="119">
        <f>E117+E118+E119+E120+E121+E122</f>
        <v>685.99999999999989</v>
      </c>
      <c r="F116" s="523"/>
      <c r="G116" s="523"/>
      <c r="H116" s="470"/>
      <c r="I116" s="490"/>
      <c r="J116" s="490"/>
    </row>
    <row r="117" spans="1:10" s="6" customFormat="1" ht="27" customHeight="1">
      <c r="A117" s="69" t="s">
        <v>532</v>
      </c>
      <c r="B117" s="25">
        <v>2</v>
      </c>
      <c r="C117" s="25">
        <v>3.2</v>
      </c>
      <c r="D117" s="601">
        <v>20.2</v>
      </c>
      <c r="E117" s="596">
        <f>D117*4+C117*9+B117*4</f>
        <v>117.6</v>
      </c>
      <c r="F117" s="450"/>
      <c r="G117" s="450"/>
      <c r="H117" s="470"/>
      <c r="I117" s="490"/>
      <c r="J117" s="490"/>
    </row>
    <row r="118" spans="1:10" ht="22.5" customHeight="1">
      <c r="A118" s="16" t="s">
        <v>344</v>
      </c>
      <c r="B118" s="601">
        <v>7.8</v>
      </c>
      <c r="C118" s="601">
        <v>8.6999999999999993</v>
      </c>
      <c r="D118" s="601">
        <v>26.4</v>
      </c>
      <c r="E118" s="596">
        <f>D118*4+C118*9+B118*4</f>
        <v>215.09999999999997</v>
      </c>
      <c r="F118" s="450"/>
      <c r="G118" s="450"/>
      <c r="H118" s="445"/>
      <c r="I118" s="461"/>
      <c r="J118" s="461"/>
    </row>
    <row r="119" spans="1:10" s="41" customFormat="1" ht="18" customHeight="1">
      <c r="A119" s="28" t="s">
        <v>684</v>
      </c>
      <c r="B119" s="24">
        <v>0.2</v>
      </c>
      <c r="C119" s="24">
        <v>0</v>
      </c>
      <c r="D119" s="24">
        <v>15.7</v>
      </c>
      <c r="E119" s="29">
        <f>B119*4+C119*9+D119*4</f>
        <v>63.599999999999994</v>
      </c>
      <c r="F119" s="25"/>
      <c r="G119" s="459"/>
      <c r="H119" s="470"/>
    </row>
    <row r="120" spans="1:10" s="4" customFormat="1" ht="33" customHeight="1">
      <c r="A120" s="69" t="s">
        <v>23</v>
      </c>
      <c r="B120" s="25">
        <v>4.9000000000000004</v>
      </c>
      <c r="C120" s="25">
        <v>8.6</v>
      </c>
      <c r="D120" s="25">
        <v>14</v>
      </c>
      <c r="E120" s="596">
        <f>D120*4+C120*9+B120*4</f>
        <v>152.99999999999997</v>
      </c>
      <c r="F120" s="453"/>
      <c r="G120" s="453"/>
      <c r="H120" s="445"/>
    </row>
    <row r="121" spans="1:10" s="4" customFormat="1" ht="17.100000000000001" customHeight="1">
      <c r="A121" s="246" t="s">
        <v>466</v>
      </c>
      <c r="B121" s="601">
        <v>1.41</v>
      </c>
      <c r="C121" s="601">
        <v>0.3</v>
      </c>
      <c r="D121" s="601">
        <v>13.11</v>
      </c>
      <c r="E121" s="596">
        <v>60.780000000000008</v>
      </c>
      <c r="F121" s="131">
        <v>32.5</v>
      </c>
      <c r="G121" s="453" t="e">
        <f>#REF!*F121/1000</f>
        <v>#REF!</v>
      </c>
      <c r="H121" s="445"/>
    </row>
    <row r="122" spans="1:10" s="4" customFormat="1" ht="17.100000000000001" customHeight="1">
      <c r="A122" s="259" t="s">
        <v>667</v>
      </c>
      <c r="B122" s="601">
        <v>3.28</v>
      </c>
      <c r="C122" s="601">
        <v>0.56000000000000005</v>
      </c>
      <c r="D122" s="601">
        <v>14.44</v>
      </c>
      <c r="E122" s="596">
        <v>75.92</v>
      </c>
      <c r="F122" s="450"/>
      <c r="G122" s="450"/>
      <c r="H122" s="620"/>
    </row>
    <row r="123" spans="1:10" s="4" customFormat="1" ht="17.100000000000001" customHeight="1">
      <c r="A123" s="256" t="s">
        <v>601</v>
      </c>
      <c r="B123" s="621">
        <f>(B116+B103+B92+B78+B67+B56+B43+B33+B22+B7)/10</f>
        <v>24.442944444444443</v>
      </c>
      <c r="C123" s="621">
        <f>(C116+C103+C92+C78+C67+C56+C43+C33+C22+C7)/10</f>
        <v>22.915166666666671</v>
      </c>
      <c r="D123" s="621">
        <f>(D116+D103+D92+D78+D67+D56+D43+D33+D22+D7)/10</f>
        <v>97.108166666666662</v>
      </c>
      <c r="E123" s="621">
        <f>(E116+E103+E92+E78+E67+E56+E43+E33+E22+E7)/10</f>
        <v>692.44094444444454</v>
      </c>
      <c r="F123" s="472"/>
      <c r="G123" s="473" t="e">
        <f>(#REF!+#REF!+#REF!+#REF!+#REF!+#REF!+#REF!+#REF!+#REF!+#REF!)/10</f>
        <v>#REF!</v>
      </c>
      <c r="H123" s="451"/>
    </row>
    <row r="124" spans="1:10" s="4" customFormat="1" ht="18" customHeight="1">
      <c r="A124" s="538"/>
      <c r="B124" s="623"/>
      <c r="C124" s="624"/>
      <c r="D124" s="623"/>
      <c r="E124" s="623"/>
      <c r="F124" s="540"/>
      <c r="G124" s="540"/>
      <c r="H124" s="504"/>
    </row>
    <row r="125" spans="1:10" s="4" customFormat="1" ht="18" customHeight="1">
      <c r="A125" s="541"/>
      <c r="B125" s="542"/>
      <c r="C125" s="542"/>
      <c r="D125" s="542"/>
      <c r="E125" s="542"/>
      <c r="F125" s="540"/>
      <c r="G125" s="540"/>
      <c r="H125" s="504"/>
    </row>
    <row r="126" spans="1:10" ht="18" customHeight="1">
      <c r="A126" s="543"/>
      <c r="B126" s="539"/>
      <c r="C126" s="539"/>
      <c r="D126" s="539"/>
      <c r="E126" s="539"/>
      <c r="F126" s="540"/>
      <c r="G126" s="540"/>
      <c r="H126" s="504"/>
    </row>
    <row r="127" spans="1:10" s="4" customFormat="1" ht="18" customHeight="1">
      <c r="A127" s="544"/>
      <c r="B127" s="539"/>
      <c r="C127" s="539"/>
      <c r="D127" s="539"/>
      <c r="E127" s="539"/>
      <c r="F127" s="540"/>
      <c r="G127" s="540"/>
      <c r="H127" s="504"/>
    </row>
    <row r="128" spans="1:10" s="4" customFormat="1" ht="39.950000000000003" customHeight="1">
      <c r="A128" s="544"/>
      <c r="B128" s="545"/>
      <c r="C128" s="545"/>
      <c r="D128" s="545"/>
      <c r="E128" s="545"/>
      <c r="F128" s="540"/>
      <c r="G128" s="540"/>
      <c r="H128" s="504"/>
    </row>
    <row r="129" spans="1:8" ht="18" customHeight="1">
      <c r="A129" s="544"/>
      <c r="B129" s="545"/>
      <c r="C129" s="545"/>
      <c r="D129" s="545"/>
      <c r="E129" s="545"/>
      <c r="F129" s="540"/>
      <c r="G129" s="540"/>
      <c r="H129" s="504"/>
    </row>
    <row r="130" spans="1:8" ht="18" customHeight="1">
      <c r="A130" s="36"/>
      <c r="D130" s="37"/>
      <c r="E130" s="37"/>
      <c r="H130" s="504"/>
    </row>
    <row r="131" spans="1:8" ht="18" customHeight="1">
      <c r="A131" s="36"/>
      <c r="D131" s="37"/>
      <c r="E131" s="37"/>
      <c r="H131" s="504"/>
    </row>
    <row r="132" spans="1:8" ht="18" customHeight="1">
      <c r="A132" s="36"/>
      <c r="D132" s="37"/>
      <c r="E132" s="37"/>
      <c r="H132" s="504"/>
    </row>
    <row r="133" spans="1:8" ht="18" customHeight="1">
      <c r="A133" s="36"/>
      <c r="D133" s="37"/>
      <c r="E133" s="37"/>
      <c r="H133" s="460"/>
    </row>
    <row r="134" spans="1:8" ht="18" customHeight="1">
      <c r="A134" s="36"/>
      <c r="D134" s="37"/>
      <c r="E134" s="37"/>
      <c r="H134" s="445"/>
    </row>
    <row r="135" spans="1:8" ht="18" customHeight="1">
      <c r="A135" s="36"/>
      <c r="D135" s="37"/>
      <c r="E135" s="37"/>
      <c r="H135" s="460"/>
    </row>
    <row r="136" spans="1:8" ht="18" customHeight="1">
      <c r="A136" s="36"/>
      <c r="D136" s="37"/>
      <c r="E136" s="37"/>
      <c r="H136" s="493"/>
    </row>
    <row r="137" spans="1:8" ht="18" customHeight="1">
      <c r="A137" s="36"/>
      <c r="D137" s="37"/>
      <c r="E137" s="37"/>
      <c r="H137" s="446"/>
    </row>
    <row r="138" spans="1:8" ht="18" customHeight="1">
      <c r="A138" s="36"/>
      <c r="D138" s="37"/>
      <c r="E138" s="37"/>
      <c r="H138" s="451"/>
    </row>
    <row r="139" spans="1:8" ht="18" customHeight="1">
      <c r="D139" s="37"/>
      <c r="E139" s="596"/>
      <c r="F139" s="548"/>
      <c r="G139" s="548"/>
      <c r="H139" s="451"/>
    </row>
    <row r="140" spans="1:8" ht="18" customHeight="1">
      <c r="D140" s="37"/>
      <c r="E140" s="37"/>
      <c r="F140" s="37">
        <f>F139*30/100</f>
        <v>0</v>
      </c>
      <c r="G140" s="37">
        <f>G139*30/100</f>
        <v>0</v>
      </c>
      <c r="H140" s="451"/>
    </row>
    <row r="141" spans="1:8" ht="18" customHeight="1">
      <c r="D141" s="37"/>
      <c r="E141" s="37"/>
      <c r="H141" s="619"/>
    </row>
    <row r="142" spans="1:8" ht="18" customHeight="1">
      <c r="H142" s="451"/>
    </row>
    <row r="143" spans="1:8" ht="18" customHeight="1">
      <c r="H143" s="451"/>
    </row>
    <row r="144" spans="1:8" ht="18" customHeight="1">
      <c r="H144" s="451"/>
    </row>
    <row r="145" spans="1:8" ht="39.950000000000003" customHeight="1">
      <c r="H145" s="451"/>
    </row>
    <row r="146" spans="1:8" ht="18" customHeight="1">
      <c r="H146" s="481"/>
    </row>
    <row r="147" spans="1:8" ht="18" customHeight="1">
      <c r="H147" s="461"/>
    </row>
    <row r="148" spans="1:8" s="20" customFormat="1" ht="18" customHeight="1">
      <c r="A148" s="547"/>
      <c r="B148" s="37"/>
      <c r="C148" s="37"/>
      <c r="D148" s="625"/>
      <c r="E148" s="625"/>
      <c r="F148" s="546"/>
      <c r="G148" s="546"/>
      <c r="H148" s="501"/>
    </row>
    <row r="149" spans="1:8" ht="18" customHeight="1">
      <c r="H149" s="461"/>
    </row>
    <row r="150" spans="1:8" s="626" customFormat="1" ht="18" customHeight="1">
      <c r="A150" s="547"/>
      <c r="B150" s="37"/>
      <c r="C150" s="37"/>
      <c r="D150" s="625"/>
      <c r="E150" s="625"/>
      <c r="F150" s="546"/>
      <c r="G150" s="546"/>
      <c r="H150" s="501"/>
    </row>
    <row r="151" spans="1:8" s="58" customFormat="1" ht="18" customHeight="1">
      <c r="A151" s="547"/>
      <c r="B151" s="37"/>
      <c r="C151" s="37"/>
      <c r="D151" s="625"/>
      <c r="E151" s="625"/>
      <c r="F151" s="546"/>
      <c r="G151" s="546"/>
      <c r="H151" s="461"/>
    </row>
    <row r="152" spans="1:8" s="475" customFormat="1" ht="18" customHeight="1">
      <c r="A152" s="547"/>
      <c r="B152" s="37"/>
      <c r="C152" s="37"/>
      <c r="D152" s="625"/>
      <c r="E152" s="625"/>
      <c r="F152" s="546"/>
      <c r="G152" s="546"/>
      <c r="H152" s="461"/>
    </row>
    <row r="153" spans="1:8" ht="18" customHeight="1">
      <c r="H153" s="461"/>
    </row>
    <row r="154" spans="1:8" ht="18" customHeight="1">
      <c r="H154" s="461"/>
    </row>
    <row r="155" spans="1:8" ht="18" customHeight="1">
      <c r="H155" s="480"/>
    </row>
    <row r="156" spans="1:8" ht="27" customHeight="1">
      <c r="H156" s="484"/>
    </row>
    <row r="157" spans="1:8" ht="27" customHeight="1">
      <c r="H157" s="484"/>
    </row>
    <row r="158" spans="1:8" ht="18" customHeight="1">
      <c r="H158" s="445"/>
    </row>
    <row r="159" spans="1:8" ht="18" customHeight="1">
      <c r="H159" s="445"/>
    </row>
    <row r="160" spans="1:8" ht="18" customHeight="1">
      <c r="H160" s="480"/>
    </row>
    <row r="161" spans="1:8" ht="18" customHeight="1">
      <c r="H161" s="445"/>
    </row>
    <row r="162" spans="1:8" ht="18" customHeight="1">
      <c r="H162" s="445"/>
    </row>
    <row r="163" spans="1:8" ht="18" customHeight="1">
      <c r="H163" s="445"/>
    </row>
    <row r="164" spans="1:8" ht="18" customHeight="1">
      <c r="H164" s="445"/>
    </row>
    <row r="165" spans="1:8" ht="27" customHeight="1">
      <c r="H165" s="445"/>
    </row>
    <row r="166" spans="1:8" ht="18" customHeight="1">
      <c r="H166" s="445"/>
    </row>
    <row r="167" spans="1:8" ht="18" customHeight="1">
      <c r="H167" s="445"/>
    </row>
    <row r="168" spans="1:8" ht="18" customHeight="1">
      <c r="H168" s="445"/>
    </row>
    <row r="169" spans="1:8" ht="18" customHeight="1">
      <c r="H169" s="445"/>
    </row>
    <row r="170" spans="1:8" ht="18" customHeight="1">
      <c r="H170" s="445"/>
    </row>
    <row r="171" spans="1:8" ht="18" customHeight="1">
      <c r="H171" s="445"/>
    </row>
    <row r="172" spans="1:8" ht="18" customHeight="1">
      <c r="H172" s="480"/>
    </row>
    <row r="173" spans="1:8" ht="18" customHeight="1">
      <c r="H173" s="460"/>
    </row>
    <row r="174" spans="1:8" ht="18" customHeight="1">
      <c r="H174" s="445"/>
    </row>
    <row r="175" spans="1:8" s="20" customFormat="1" ht="18" customHeight="1">
      <c r="A175" s="547"/>
      <c r="B175" s="37"/>
      <c r="C175" s="37"/>
      <c r="D175" s="625"/>
      <c r="E175" s="625"/>
      <c r="F175" s="546"/>
      <c r="G175" s="546"/>
      <c r="H175" s="507"/>
    </row>
    <row r="176" spans="1:8" s="20" customFormat="1" ht="18" customHeight="1">
      <c r="A176" s="547"/>
      <c r="B176" s="37"/>
      <c r="C176" s="37"/>
      <c r="D176" s="625"/>
      <c r="E176" s="625"/>
      <c r="F176" s="546"/>
      <c r="G176" s="546"/>
      <c r="H176" s="508"/>
    </row>
    <row r="177" spans="1:8" ht="18" customHeight="1">
      <c r="H177" s="451"/>
    </row>
    <row r="178" spans="1:8" ht="18" customHeight="1">
      <c r="H178" s="451"/>
    </row>
    <row r="179" spans="1:8" s="4" customFormat="1" ht="18" customHeight="1">
      <c r="A179" s="547"/>
      <c r="B179" s="37"/>
      <c r="C179" s="37"/>
      <c r="D179" s="625"/>
      <c r="E179" s="625"/>
      <c r="F179" s="546"/>
      <c r="G179" s="546"/>
      <c r="H179" s="451"/>
    </row>
    <row r="180" spans="1:8" s="4" customFormat="1" ht="18" customHeight="1">
      <c r="A180" s="547"/>
      <c r="B180" s="37"/>
      <c r="C180" s="37"/>
      <c r="D180" s="625"/>
      <c r="E180" s="625"/>
      <c r="F180" s="546"/>
      <c r="G180" s="546"/>
      <c r="H180" s="468"/>
    </row>
    <row r="181" spans="1:8" s="4" customFormat="1" ht="18" customHeight="1">
      <c r="A181" s="547"/>
      <c r="B181" s="37"/>
      <c r="C181" s="37"/>
      <c r="D181" s="625"/>
      <c r="E181" s="625"/>
      <c r="F181" s="546"/>
      <c r="G181" s="546"/>
      <c r="H181" s="456"/>
    </row>
    <row r="182" spans="1:8" s="4" customFormat="1" ht="18" customHeight="1">
      <c r="A182" s="547"/>
      <c r="B182" s="37"/>
      <c r="C182" s="37"/>
      <c r="D182" s="625"/>
      <c r="E182" s="625"/>
      <c r="F182" s="546"/>
      <c r="G182" s="546"/>
      <c r="H182" s="445"/>
    </row>
    <row r="183" spans="1:8" ht="18" customHeight="1">
      <c r="H183" s="467"/>
    </row>
    <row r="184" spans="1:8" ht="18" customHeight="1">
      <c r="H184" s="467"/>
    </row>
    <row r="185" spans="1:8" ht="18" customHeight="1"/>
    <row r="186" spans="1:8" ht="18" customHeight="1">
      <c r="H186" s="456"/>
    </row>
    <row r="187" spans="1:8" ht="18" customHeight="1">
      <c r="H187" s="456"/>
    </row>
    <row r="188" spans="1:8" ht="18" customHeight="1">
      <c r="H188" s="456"/>
    </row>
    <row r="189" spans="1:8" ht="18" customHeight="1">
      <c r="H189" s="481"/>
    </row>
    <row r="190" spans="1:8" ht="18" customHeight="1">
      <c r="H190" s="445"/>
    </row>
    <row r="191" spans="1:8" ht="18" customHeight="1">
      <c r="H191" s="445"/>
    </row>
    <row r="192" spans="1:8" ht="18" customHeight="1">
      <c r="H192" s="445"/>
    </row>
    <row r="193" spans="8:8" ht="18" customHeight="1">
      <c r="H193" s="445"/>
    </row>
    <row r="194" spans="8:8" ht="18" customHeight="1">
      <c r="H194" s="445"/>
    </row>
    <row r="195" spans="8:8" ht="18" customHeight="1">
      <c r="H195" s="493"/>
    </row>
    <row r="196" spans="8:8" ht="27" customHeight="1">
      <c r="H196" s="446"/>
    </row>
    <row r="197" spans="8:8" ht="18" customHeight="1">
      <c r="H197" s="451"/>
    </row>
    <row r="198" spans="8:8" ht="18" customHeight="1">
      <c r="H198" s="451"/>
    </row>
    <row r="199" spans="8:8" ht="18" customHeight="1">
      <c r="H199" s="451"/>
    </row>
    <row r="200" spans="8:8" ht="18" customHeight="1">
      <c r="H200" s="480"/>
    </row>
    <row r="201" spans="8:8" ht="18" customHeight="1">
      <c r="H201" s="468"/>
    </row>
    <row r="202" spans="8:8" ht="18" customHeight="1">
      <c r="H202" s="451"/>
    </row>
    <row r="203" spans="8:8" ht="18" customHeight="1">
      <c r="H203" s="451"/>
    </row>
    <row r="204" spans="8:8" ht="18" customHeight="1">
      <c r="H204" s="451"/>
    </row>
    <row r="205" spans="8:8" ht="18" customHeight="1">
      <c r="H205" s="451"/>
    </row>
    <row r="206" spans="8:8" ht="18" customHeight="1">
      <c r="H206" s="461"/>
    </row>
    <row r="207" spans="8:8" ht="18" customHeight="1">
      <c r="H207" s="461"/>
    </row>
    <row r="208" spans="8:8" ht="18" customHeight="1">
      <c r="H208" s="461"/>
    </row>
    <row r="209" spans="1:8" ht="18" customHeight="1">
      <c r="H209" s="461"/>
    </row>
    <row r="210" spans="1:8" ht="18" customHeight="1">
      <c r="H210" s="461"/>
    </row>
    <row r="211" spans="1:8" s="20" customFormat="1" ht="18" customHeight="1">
      <c r="A211" s="547"/>
      <c r="B211" s="37"/>
      <c r="C211" s="37"/>
      <c r="D211" s="625"/>
      <c r="E211" s="625"/>
      <c r="F211" s="546"/>
      <c r="G211" s="546"/>
      <c r="H211" s="501"/>
    </row>
    <row r="212" spans="1:8" ht="18" customHeight="1">
      <c r="H212" s="467"/>
    </row>
    <row r="213" spans="1:8" s="20" customFormat="1" ht="18" customHeight="1">
      <c r="A213" s="547"/>
      <c r="B213" s="37"/>
      <c r="C213" s="37"/>
      <c r="D213" s="625"/>
      <c r="E213" s="625"/>
      <c r="F213" s="546"/>
      <c r="G213" s="546"/>
      <c r="H213" s="552"/>
    </row>
    <row r="214" spans="1:8" ht="18" customHeight="1">
      <c r="H214" s="460"/>
    </row>
    <row r="215" spans="1:8" ht="39.950000000000003" customHeight="1">
      <c r="H215" s="445"/>
    </row>
    <row r="216" spans="1:8" s="475" customFormat="1" ht="18" customHeight="1">
      <c r="A216" s="547"/>
      <c r="B216" s="37"/>
      <c r="C216" s="37"/>
      <c r="D216" s="625"/>
      <c r="E216" s="625"/>
      <c r="F216" s="546"/>
      <c r="G216" s="546"/>
      <c r="H216" s="627"/>
    </row>
    <row r="217" spans="1:8" ht="18" customHeight="1">
      <c r="H217" s="445"/>
    </row>
    <row r="218" spans="1:8" ht="18" customHeight="1">
      <c r="H218" s="467"/>
    </row>
    <row r="219" spans="1:8" ht="18" customHeight="1">
      <c r="H219" s="467"/>
    </row>
    <row r="220" spans="1:8" ht="18" customHeight="1">
      <c r="H220" s="467"/>
    </row>
    <row r="221" spans="1:8" s="4" customFormat="1" ht="18" customHeight="1">
      <c r="A221" s="547"/>
      <c r="B221" s="37"/>
      <c r="C221" s="37"/>
      <c r="D221" s="625"/>
      <c r="E221" s="625"/>
      <c r="F221" s="546"/>
      <c r="G221" s="546"/>
      <c r="H221" s="480"/>
    </row>
    <row r="222" spans="1:8" s="4" customFormat="1" ht="18" customHeight="1">
      <c r="A222" s="547"/>
      <c r="B222" s="37"/>
      <c r="C222" s="37"/>
      <c r="D222" s="625"/>
      <c r="E222" s="625"/>
      <c r="F222" s="546"/>
      <c r="G222" s="546"/>
      <c r="H222" s="460"/>
    </row>
    <row r="223" spans="1:8" s="4" customFormat="1" ht="27" customHeight="1">
      <c r="A223" s="547"/>
      <c r="B223" s="37"/>
      <c r="C223" s="37"/>
      <c r="D223" s="625"/>
      <c r="E223" s="625"/>
      <c r="F223" s="546"/>
      <c r="G223" s="546"/>
      <c r="H223" s="445"/>
    </row>
    <row r="224" spans="1:8" s="4" customFormat="1" ht="27" customHeight="1">
      <c r="A224" s="547"/>
      <c r="B224" s="37"/>
      <c r="C224" s="37"/>
      <c r="D224" s="625"/>
      <c r="E224" s="625"/>
      <c r="F224" s="546"/>
      <c r="G224" s="546"/>
      <c r="H224" s="528"/>
    </row>
    <row r="225" spans="1:8" s="4" customFormat="1" ht="18" customHeight="1">
      <c r="A225" s="547"/>
      <c r="B225" s="37"/>
      <c r="C225" s="37"/>
      <c r="D225" s="625"/>
      <c r="E225" s="625"/>
      <c r="F225" s="546"/>
      <c r="G225" s="546"/>
      <c r="H225" s="446"/>
    </row>
    <row r="226" spans="1:8" s="4" customFormat="1" ht="18" customHeight="1">
      <c r="A226" s="547"/>
      <c r="B226" s="37"/>
      <c r="C226" s="37"/>
      <c r="D226" s="625"/>
      <c r="E226" s="625"/>
      <c r="F226" s="546"/>
      <c r="G226" s="546"/>
      <c r="H226" s="451"/>
    </row>
    <row r="227" spans="1:8" s="4" customFormat="1" ht="18" customHeight="1">
      <c r="A227" s="547"/>
      <c r="B227" s="37"/>
      <c r="C227" s="37"/>
      <c r="D227" s="625"/>
      <c r="E227" s="625"/>
      <c r="F227" s="546"/>
      <c r="G227" s="546"/>
      <c r="H227" s="451"/>
    </row>
    <row r="228" spans="1:8" s="4" customFormat="1" ht="18" customHeight="1">
      <c r="A228" s="547"/>
      <c r="B228" s="37"/>
      <c r="C228" s="37"/>
      <c r="D228" s="625"/>
      <c r="E228" s="625"/>
      <c r="F228" s="546"/>
      <c r="G228" s="546"/>
      <c r="H228" s="451"/>
    </row>
    <row r="229" spans="1:8" s="4" customFormat="1" ht="18" customHeight="1">
      <c r="A229" s="547"/>
      <c r="B229" s="37"/>
      <c r="C229" s="37"/>
      <c r="D229" s="625"/>
      <c r="E229" s="625"/>
      <c r="F229" s="546"/>
      <c r="G229" s="546"/>
      <c r="H229" s="468"/>
    </row>
    <row r="230" spans="1:8" s="41" customFormat="1" ht="18" customHeight="1">
      <c r="A230" s="547"/>
      <c r="B230" s="37"/>
      <c r="C230" s="37"/>
      <c r="D230" s="625"/>
      <c r="E230" s="625"/>
      <c r="F230" s="546"/>
      <c r="G230" s="546"/>
      <c r="H230" s="515"/>
    </row>
    <row r="231" spans="1:8" s="4" customFormat="1" ht="18" customHeight="1">
      <c r="A231" s="547"/>
      <c r="B231" s="37"/>
      <c r="C231" s="37"/>
      <c r="D231" s="625"/>
      <c r="E231" s="625"/>
      <c r="F231" s="546"/>
      <c r="G231" s="546"/>
      <c r="H231" s="456"/>
    </row>
    <row r="232" spans="1:8" s="4" customFormat="1" ht="18" customHeight="1">
      <c r="A232" s="547"/>
      <c r="B232" s="37"/>
      <c r="C232" s="37"/>
      <c r="D232" s="625"/>
      <c r="E232" s="625"/>
      <c r="F232" s="546"/>
      <c r="G232" s="546"/>
      <c r="H232" s="456"/>
    </row>
    <row r="233" spans="1:8" s="4" customFormat="1" ht="18" customHeight="1">
      <c r="A233" s="547"/>
      <c r="B233" s="37"/>
      <c r="C233" s="37"/>
      <c r="D233" s="625"/>
      <c r="E233" s="625"/>
      <c r="F233" s="546"/>
      <c r="G233" s="546"/>
      <c r="H233" s="456"/>
    </row>
    <row r="234" spans="1:8" s="4" customFormat="1" ht="18" customHeight="1">
      <c r="A234" s="547"/>
      <c r="B234" s="37"/>
      <c r="C234" s="37"/>
      <c r="D234" s="625"/>
      <c r="E234" s="625"/>
      <c r="F234" s="546"/>
      <c r="G234" s="546"/>
      <c r="H234" s="456"/>
    </row>
    <row r="235" spans="1:8" s="41" customFormat="1" ht="18" customHeight="1">
      <c r="A235" s="547"/>
      <c r="B235" s="37"/>
      <c r="C235" s="37"/>
      <c r="D235" s="625"/>
      <c r="E235" s="625"/>
      <c r="F235" s="546"/>
      <c r="G235" s="546"/>
      <c r="H235" s="515"/>
    </row>
    <row r="236" spans="1:8" s="41" customFormat="1" ht="18" customHeight="1">
      <c r="A236" s="547"/>
      <c r="B236" s="37"/>
      <c r="C236" s="37"/>
      <c r="D236" s="625"/>
      <c r="E236" s="625"/>
      <c r="F236" s="546"/>
      <c r="G236" s="546"/>
      <c r="H236" s="515"/>
    </row>
    <row r="237" spans="1:8" s="4" customFormat="1" ht="18" customHeight="1">
      <c r="A237" s="547"/>
      <c r="B237" s="37"/>
      <c r="C237" s="37"/>
      <c r="D237" s="625"/>
      <c r="E237" s="625"/>
      <c r="F237" s="546"/>
      <c r="G237" s="546"/>
      <c r="H237" s="480"/>
    </row>
    <row r="238" spans="1:8" s="4" customFormat="1" ht="18" customHeight="1">
      <c r="A238" s="547"/>
      <c r="B238" s="37"/>
      <c r="C238" s="37"/>
      <c r="D238" s="625"/>
      <c r="E238" s="625"/>
      <c r="F238" s="546"/>
      <c r="G238" s="546"/>
      <c r="H238" s="445"/>
    </row>
    <row r="239" spans="1:8" s="4" customFormat="1" ht="18" customHeight="1">
      <c r="A239" s="547"/>
      <c r="B239" s="37"/>
      <c r="C239" s="37"/>
      <c r="D239" s="625"/>
      <c r="E239" s="625"/>
      <c r="F239" s="546"/>
      <c r="G239" s="546"/>
      <c r="H239" s="460"/>
    </row>
    <row r="240" spans="1:8" s="4" customFormat="1" ht="18" customHeight="1">
      <c r="A240" s="547"/>
      <c r="B240" s="37"/>
      <c r="C240" s="37"/>
      <c r="D240" s="625"/>
      <c r="E240" s="625"/>
      <c r="F240" s="546"/>
      <c r="G240" s="546"/>
      <c r="H240" s="516"/>
    </row>
    <row r="241" spans="1:8" s="4" customFormat="1" ht="18" customHeight="1">
      <c r="A241" s="547"/>
      <c r="B241" s="37"/>
      <c r="C241" s="37"/>
      <c r="D241" s="625"/>
      <c r="E241" s="625"/>
      <c r="F241" s="546"/>
      <c r="G241" s="546"/>
      <c r="H241" s="517"/>
    </row>
    <row r="242" spans="1:8" s="4" customFormat="1" ht="18" customHeight="1">
      <c r="A242" s="547"/>
      <c r="B242" s="37"/>
      <c r="C242" s="37"/>
      <c r="D242" s="625"/>
      <c r="E242" s="625"/>
      <c r="F242" s="546"/>
      <c r="G242" s="546"/>
      <c r="H242" s="480"/>
    </row>
    <row r="243" spans="1:8" s="4" customFormat="1" ht="18" customHeight="1">
      <c r="A243" s="547"/>
      <c r="B243" s="37"/>
      <c r="C243" s="37"/>
      <c r="D243" s="625"/>
      <c r="E243" s="625"/>
      <c r="F243" s="546"/>
      <c r="G243" s="546"/>
      <c r="H243" s="445"/>
    </row>
    <row r="244" spans="1:8" s="4" customFormat="1" ht="18" customHeight="1">
      <c r="A244" s="547"/>
      <c r="B244" s="37"/>
      <c r="C244" s="37"/>
      <c r="D244" s="625"/>
      <c r="E244" s="625"/>
      <c r="F244" s="546"/>
      <c r="G244" s="546"/>
      <c r="H244" s="493"/>
    </row>
    <row r="245" spans="1:8" s="4" customFormat="1" ht="18" customHeight="1">
      <c r="A245" s="547"/>
      <c r="B245" s="37"/>
      <c r="C245" s="37"/>
      <c r="D245" s="625"/>
      <c r="E245" s="625"/>
      <c r="F245" s="546"/>
      <c r="G245" s="546"/>
      <c r="H245" s="446"/>
    </row>
    <row r="246" spans="1:8" s="4" customFormat="1" ht="18" customHeight="1">
      <c r="A246" s="547"/>
      <c r="B246" s="37"/>
      <c r="C246" s="37"/>
      <c r="D246" s="625"/>
      <c r="E246" s="625"/>
      <c r="F246" s="546"/>
      <c r="G246" s="546"/>
      <c r="H246" s="451"/>
    </row>
    <row r="247" spans="1:8" s="54" customFormat="1" ht="18" customHeight="1">
      <c r="A247" s="547"/>
      <c r="B247" s="37"/>
      <c r="C247" s="37"/>
      <c r="D247" s="625"/>
      <c r="E247" s="625"/>
      <c r="F247" s="546"/>
      <c r="G247" s="546"/>
      <c r="H247" s="451"/>
    </row>
    <row r="248" spans="1:8" ht="18" customHeight="1">
      <c r="H248" s="451"/>
    </row>
    <row r="249" spans="1:8" ht="18" customHeight="1">
      <c r="H249" s="619"/>
    </row>
    <row r="250" spans="1:8" ht="18" customHeight="1">
      <c r="H250" s="619"/>
    </row>
    <row r="251" spans="1:8" ht="18" customHeight="1">
      <c r="H251" s="619"/>
    </row>
    <row r="252" spans="1:8" ht="18" customHeight="1">
      <c r="H252" s="619"/>
    </row>
    <row r="253" spans="1:8" ht="27" customHeight="1">
      <c r="H253" s="619"/>
    </row>
    <row r="254" spans="1:8" ht="18" customHeight="1">
      <c r="H254" s="4"/>
    </row>
    <row r="255" spans="1:8" ht="18" customHeight="1">
      <c r="H255" s="4"/>
    </row>
    <row r="256" spans="1:8" ht="27" customHeight="1">
      <c r="H256" s="4"/>
    </row>
    <row r="257" spans="1:8" ht="18" customHeight="1">
      <c r="H257" s="54"/>
    </row>
    <row r="258" spans="1:8" ht="18" customHeight="1"/>
    <row r="259" spans="1:8" ht="18" customHeight="1"/>
    <row r="260" spans="1:8" ht="18" customHeight="1"/>
    <row r="261" spans="1:8" ht="18" customHeight="1"/>
    <row r="262" spans="1:8" ht="18" customHeight="1"/>
    <row r="263" spans="1:8" ht="18" customHeight="1"/>
    <row r="264" spans="1:8" ht="18" customHeight="1"/>
    <row r="265" spans="1:8" ht="18" customHeight="1">
      <c r="H265" s="445"/>
    </row>
    <row r="266" spans="1:8" ht="18" customHeight="1">
      <c r="H266" s="445"/>
    </row>
    <row r="267" spans="1:8" ht="18" customHeight="1">
      <c r="H267" s="445"/>
    </row>
    <row r="268" spans="1:8" ht="18" customHeight="1">
      <c r="H268" s="468"/>
    </row>
    <row r="269" spans="1:8" ht="18" customHeight="1">
      <c r="H269" s="451"/>
    </row>
    <row r="270" spans="1:8" ht="18" customHeight="1">
      <c r="H270" s="451"/>
    </row>
    <row r="271" spans="1:8" s="20" customFormat="1" ht="18" customHeight="1">
      <c r="A271" s="547"/>
      <c r="B271" s="37"/>
      <c r="C271" s="37"/>
      <c r="D271" s="625"/>
      <c r="E271" s="625"/>
      <c r="F271" s="546"/>
      <c r="G271" s="546"/>
      <c r="H271" s="457"/>
    </row>
    <row r="272" spans="1:8" ht="18" customHeight="1">
      <c r="H272" s="451"/>
    </row>
    <row r="273" spans="1:8" s="20" customFormat="1" ht="27" customHeight="1">
      <c r="A273" s="547"/>
      <c r="B273" s="37"/>
      <c r="C273" s="37"/>
      <c r="D273" s="625"/>
      <c r="E273" s="625"/>
      <c r="F273" s="546"/>
      <c r="G273" s="546"/>
      <c r="H273" s="457"/>
    </row>
    <row r="274" spans="1:8" ht="18" customHeight="1">
      <c r="H274" s="460"/>
    </row>
    <row r="275" spans="1:8" ht="27" customHeight="1">
      <c r="H275" s="445"/>
    </row>
    <row r="276" spans="1:8" s="475" customFormat="1" ht="18" customHeight="1">
      <c r="A276" s="547"/>
      <c r="B276" s="37"/>
      <c r="C276" s="37"/>
      <c r="D276" s="625"/>
      <c r="E276" s="625"/>
      <c r="F276" s="546"/>
      <c r="G276" s="546"/>
      <c r="H276" s="627"/>
    </row>
    <row r="277" spans="1:8" ht="18" customHeight="1">
      <c r="H277" s="480"/>
    </row>
    <row r="278" spans="1:8" ht="27" customHeight="1">
      <c r="H278" s="460"/>
    </row>
    <row r="279" spans="1:8" ht="18" customHeight="1">
      <c r="H279" s="445"/>
    </row>
    <row r="280" spans="1:8" ht="27" customHeight="1">
      <c r="H280" s="528"/>
    </row>
    <row r="281" spans="1:8" ht="18" customHeight="1">
      <c r="H281" s="446"/>
    </row>
    <row r="282" spans="1:8" ht="18" customHeight="1">
      <c r="H282" s="451"/>
    </row>
    <row r="283" spans="1:8" s="20" customFormat="1" ht="18" customHeight="1">
      <c r="A283" s="547"/>
      <c r="B283" s="37"/>
      <c r="C283" s="37"/>
      <c r="D283" s="625"/>
      <c r="E283" s="625"/>
      <c r="F283" s="546"/>
      <c r="G283" s="546"/>
      <c r="H283" s="457"/>
    </row>
    <row r="284" spans="1:8" ht="27" customHeight="1">
      <c r="H284" s="451"/>
    </row>
    <row r="285" spans="1:8" ht="27" customHeight="1">
      <c r="H285" s="468"/>
    </row>
    <row r="286" spans="1:8" ht="27" customHeight="1">
      <c r="H286" s="461"/>
    </row>
    <row r="287" spans="1:8" ht="18" customHeight="1">
      <c r="H287" s="461"/>
    </row>
    <row r="288" spans="1:8" ht="18" customHeight="1">
      <c r="H288" s="461"/>
    </row>
    <row r="289" spans="1:8" ht="18" customHeight="1">
      <c r="H289" s="461"/>
    </row>
    <row r="290" spans="1:8" s="20" customFormat="1" ht="18" customHeight="1">
      <c r="A290" s="547"/>
      <c r="B290" s="37"/>
      <c r="C290" s="37"/>
      <c r="D290" s="625"/>
      <c r="E290" s="625"/>
      <c r="F290" s="546"/>
      <c r="G290" s="546"/>
      <c r="H290" s="501"/>
    </row>
    <row r="291" spans="1:8" ht="18" customHeight="1">
      <c r="H291" s="461"/>
    </row>
    <row r="292" spans="1:8" ht="18" customHeight="1">
      <c r="H292" s="461"/>
    </row>
    <row r="293" spans="1:8" ht="18" customHeight="1">
      <c r="H293" s="461"/>
    </row>
    <row r="294" spans="1:8" ht="18" customHeight="1">
      <c r="H294" s="481"/>
    </row>
    <row r="295" spans="1:8" ht="27" customHeight="1">
      <c r="H295" s="445"/>
    </row>
    <row r="296" spans="1:8" ht="27" customHeight="1">
      <c r="H296" s="445"/>
    </row>
    <row r="297" spans="1:8" ht="18" customHeight="1">
      <c r="H297" s="445"/>
    </row>
    <row r="298" spans="1:8" ht="18" customHeight="1">
      <c r="H298" s="445"/>
    </row>
    <row r="299" spans="1:8" ht="18" customHeight="1">
      <c r="H299" s="445"/>
    </row>
    <row r="300" spans="1:8" ht="18" customHeight="1">
      <c r="H300" s="445"/>
    </row>
    <row r="301" spans="1:8" ht="18" customHeight="1">
      <c r="H301" s="445"/>
    </row>
    <row r="302" spans="1:8" s="20" customFormat="1" ht="18" customHeight="1">
      <c r="A302" s="547"/>
      <c r="B302" s="37"/>
      <c r="C302" s="37"/>
      <c r="D302" s="625"/>
      <c r="E302" s="625"/>
      <c r="F302" s="546"/>
      <c r="G302" s="546"/>
      <c r="H302" s="470"/>
    </row>
    <row r="303" spans="1:8" s="20" customFormat="1" ht="18" customHeight="1">
      <c r="A303" s="547"/>
      <c r="B303" s="37"/>
      <c r="C303" s="37"/>
      <c r="D303" s="625"/>
      <c r="E303" s="625"/>
      <c r="F303" s="546"/>
      <c r="G303" s="546"/>
      <c r="H303" s="470"/>
    </row>
    <row r="304" spans="1:8" ht="18" customHeight="1">
      <c r="H304" s="445"/>
    </row>
    <row r="305" spans="1:8" s="4" customFormat="1" ht="18" customHeight="1">
      <c r="A305" s="547"/>
      <c r="B305" s="37"/>
      <c r="C305" s="37"/>
      <c r="D305" s="625"/>
      <c r="E305" s="625"/>
      <c r="F305" s="546"/>
      <c r="G305" s="546"/>
      <c r="H305" s="480"/>
    </row>
    <row r="306" spans="1:8" s="4" customFormat="1" ht="18" customHeight="1">
      <c r="A306" s="547"/>
      <c r="B306" s="37"/>
      <c r="C306" s="37"/>
      <c r="D306" s="625"/>
      <c r="E306" s="625"/>
      <c r="F306" s="546"/>
      <c r="G306" s="546"/>
      <c r="H306" s="456"/>
    </row>
    <row r="307" spans="1:8" s="4" customFormat="1" ht="18" customHeight="1">
      <c r="A307" s="547"/>
      <c r="B307" s="37"/>
      <c r="C307" s="37"/>
      <c r="D307" s="625"/>
      <c r="E307" s="625"/>
      <c r="F307" s="546"/>
      <c r="G307" s="546"/>
      <c r="H307" s="628"/>
    </row>
    <row r="308" spans="1:8" s="4" customFormat="1" ht="18" customHeight="1">
      <c r="A308" s="547"/>
      <c r="B308" s="37"/>
      <c r="C308" s="37"/>
      <c r="D308" s="625"/>
      <c r="E308" s="625"/>
      <c r="F308" s="546"/>
      <c r="G308" s="546"/>
      <c r="H308" s="446"/>
    </row>
    <row r="309" spans="1:8" s="4" customFormat="1" ht="18" customHeight="1">
      <c r="A309" s="547"/>
      <c r="B309" s="37"/>
      <c r="C309" s="37"/>
      <c r="D309" s="625"/>
      <c r="E309" s="625"/>
      <c r="F309" s="546"/>
      <c r="G309" s="546"/>
      <c r="H309" s="451"/>
    </row>
    <row r="310" spans="1:8" s="4" customFormat="1" ht="18" customHeight="1">
      <c r="A310" s="547"/>
      <c r="B310" s="37"/>
      <c r="C310" s="37"/>
      <c r="D310" s="625"/>
      <c r="E310" s="625"/>
      <c r="F310" s="546"/>
      <c r="G310" s="546"/>
      <c r="H310" s="451"/>
    </row>
    <row r="311" spans="1:8" s="4" customFormat="1" ht="18" customHeight="1">
      <c r="A311" s="547"/>
      <c r="B311" s="37"/>
      <c r="C311" s="37"/>
      <c r="D311" s="625"/>
      <c r="E311" s="625"/>
      <c r="F311" s="546"/>
      <c r="G311" s="546"/>
      <c r="H311" s="451"/>
    </row>
    <row r="312" spans="1:8" s="4" customFormat="1" ht="18" customHeight="1">
      <c r="A312" s="547"/>
      <c r="B312" s="37"/>
      <c r="C312" s="37"/>
      <c r="D312" s="625"/>
      <c r="E312" s="625"/>
      <c r="F312" s="546"/>
      <c r="G312" s="546"/>
      <c r="H312" s="629"/>
    </row>
    <row r="313" spans="1:8" s="4" customFormat="1" ht="18" customHeight="1">
      <c r="A313" s="547"/>
      <c r="B313" s="37"/>
      <c r="C313" s="37"/>
      <c r="D313" s="625"/>
      <c r="E313" s="625"/>
      <c r="F313" s="546"/>
      <c r="G313" s="546"/>
      <c r="H313" s="451"/>
    </row>
    <row r="314" spans="1:8" s="4" customFormat="1" ht="18" customHeight="1">
      <c r="A314" s="547"/>
      <c r="B314" s="37"/>
      <c r="C314" s="37"/>
      <c r="D314" s="625"/>
      <c r="E314" s="625"/>
      <c r="F314" s="546"/>
      <c r="G314" s="546"/>
      <c r="H314" s="451"/>
    </row>
    <row r="315" spans="1:8" s="4" customFormat="1" ht="18" customHeight="1">
      <c r="A315" s="547"/>
      <c r="B315" s="37"/>
      <c r="C315" s="37"/>
      <c r="D315" s="625"/>
      <c r="E315" s="625"/>
      <c r="F315" s="546"/>
      <c r="G315" s="546"/>
      <c r="H315" s="451"/>
    </row>
    <row r="316" spans="1:8" s="4" customFormat="1" ht="18" customHeight="1">
      <c r="A316" s="547"/>
      <c r="B316" s="37"/>
      <c r="C316" s="37"/>
      <c r="D316" s="625"/>
      <c r="E316" s="625"/>
      <c r="F316" s="546"/>
      <c r="G316" s="546"/>
      <c r="H316" s="451"/>
    </row>
    <row r="317" spans="1:8" s="4" customFormat="1" ht="18" customHeight="1">
      <c r="A317" s="547"/>
      <c r="B317" s="37"/>
      <c r="C317" s="37"/>
      <c r="D317" s="625"/>
      <c r="E317" s="625"/>
      <c r="F317" s="546"/>
      <c r="G317" s="546"/>
      <c r="H317" s="451"/>
    </row>
    <row r="318" spans="1:8" s="4" customFormat="1" ht="27" customHeight="1">
      <c r="A318" s="547"/>
      <c r="B318" s="37"/>
      <c r="C318" s="37"/>
      <c r="D318" s="625"/>
      <c r="E318" s="625"/>
      <c r="F318" s="546"/>
      <c r="G318" s="546"/>
      <c r="H318" s="451"/>
    </row>
    <row r="319" spans="1:8" s="4" customFormat="1" ht="18" customHeight="1">
      <c r="A319" s="547"/>
      <c r="B319" s="37"/>
      <c r="C319" s="37"/>
      <c r="D319" s="625"/>
      <c r="E319" s="625"/>
      <c r="F319" s="546"/>
      <c r="G319" s="546"/>
      <c r="H319" s="451"/>
    </row>
    <row r="320" spans="1:8" s="4" customFormat="1" ht="18" customHeight="1">
      <c r="A320" s="547"/>
      <c r="B320" s="37"/>
      <c r="C320" s="37"/>
      <c r="D320" s="625"/>
      <c r="E320" s="625"/>
      <c r="F320" s="546"/>
      <c r="G320" s="546"/>
      <c r="H320" s="451"/>
    </row>
    <row r="321" spans="1:8" s="4" customFormat="1" ht="18" customHeight="1">
      <c r="A321" s="547"/>
      <c r="B321" s="37"/>
      <c r="C321" s="37"/>
      <c r="D321" s="625"/>
      <c r="E321" s="625"/>
      <c r="F321" s="546"/>
      <c r="G321" s="546"/>
      <c r="H321" s="451"/>
    </row>
    <row r="322" spans="1:8" s="4" customFormat="1" ht="27" customHeight="1">
      <c r="A322" s="547"/>
      <c r="B322" s="37"/>
      <c r="C322" s="37"/>
      <c r="D322" s="625"/>
      <c r="E322" s="625"/>
      <c r="F322" s="546"/>
      <c r="G322" s="546"/>
      <c r="H322" s="451"/>
    </row>
    <row r="323" spans="1:8" s="4" customFormat="1" ht="18" customHeight="1">
      <c r="A323" s="547"/>
      <c r="B323" s="37"/>
      <c r="C323" s="37"/>
      <c r="D323" s="625"/>
      <c r="E323" s="625"/>
      <c r="F323" s="546"/>
      <c r="G323" s="546"/>
      <c r="H323" s="451"/>
    </row>
    <row r="324" spans="1:8" s="4" customFormat="1" ht="18" customHeight="1">
      <c r="A324" s="547"/>
      <c r="B324" s="37"/>
      <c r="C324" s="37"/>
      <c r="D324" s="625"/>
      <c r="E324" s="625"/>
      <c r="F324" s="546"/>
      <c r="G324" s="546"/>
      <c r="H324" s="630"/>
    </row>
    <row r="325" spans="1:8" s="4" customFormat="1" ht="18" customHeight="1">
      <c r="A325" s="547"/>
      <c r="B325" s="37"/>
      <c r="C325" s="37"/>
      <c r="D325" s="625"/>
      <c r="E325" s="625"/>
      <c r="F325" s="546"/>
      <c r="G325" s="546"/>
      <c r="H325" s="451"/>
    </row>
    <row r="326" spans="1:8" s="4" customFormat="1" ht="18" customHeight="1">
      <c r="A326" s="547"/>
      <c r="B326" s="37"/>
      <c r="C326" s="37"/>
      <c r="D326" s="625"/>
      <c r="E326" s="625"/>
      <c r="F326" s="546"/>
      <c r="G326" s="546"/>
      <c r="H326" s="451"/>
    </row>
    <row r="327" spans="1:8" s="4" customFormat="1" ht="18" customHeight="1">
      <c r="A327" s="547"/>
      <c r="B327" s="37"/>
      <c r="C327" s="37"/>
      <c r="D327" s="625"/>
      <c r="E327" s="625"/>
      <c r="F327" s="546"/>
      <c r="G327" s="546"/>
      <c r="H327" s="451"/>
    </row>
    <row r="328" spans="1:8" s="4" customFormat="1" ht="18" customHeight="1">
      <c r="A328" s="547"/>
      <c r="B328" s="37"/>
      <c r="C328" s="37"/>
      <c r="D328" s="625"/>
      <c r="E328" s="625"/>
      <c r="F328" s="546"/>
      <c r="G328" s="546"/>
      <c r="H328" s="451"/>
    </row>
    <row r="329" spans="1:8" ht="18" customHeight="1">
      <c r="H329" s="451"/>
    </row>
    <row r="330" spans="1:8" s="4" customFormat="1" ht="18" customHeight="1">
      <c r="A330" s="547"/>
      <c r="B330" s="37"/>
      <c r="C330" s="37"/>
      <c r="D330" s="625"/>
      <c r="E330" s="625"/>
      <c r="F330" s="546"/>
      <c r="G330" s="546"/>
      <c r="H330" s="451"/>
    </row>
    <row r="331" spans="1:8" ht="27" customHeight="1">
      <c r="H331" s="451"/>
    </row>
    <row r="332" spans="1:8" ht="18" customHeight="1">
      <c r="H332" s="451"/>
    </row>
    <row r="333" spans="1:8" ht="18" customHeight="1">
      <c r="H333" s="451"/>
    </row>
    <row r="334" spans="1:8" ht="18" customHeight="1">
      <c r="H334" s="451"/>
    </row>
    <row r="335" spans="1:8" ht="18" customHeight="1">
      <c r="H335" s="451"/>
    </row>
    <row r="336" spans="1:8" ht="18" customHeight="1">
      <c r="H336" s="451"/>
    </row>
    <row r="337" spans="1:8" s="54" customFormat="1" ht="18" customHeight="1">
      <c r="A337" s="547"/>
      <c r="B337" s="37"/>
      <c r="C337" s="37"/>
      <c r="D337" s="625"/>
      <c r="E337" s="625"/>
      <c r="F337" s="546"/>
      <c r="G337" s="546"/>
      <c r="H337" s="468"/>
    </row>
    <row r="338" spans="1:8" s="54" customFormat="1" ht="18" customHeight="1">
      <c r="A338" s="547"/>
      <c r="B338" s="37"/>
      <c r="C338" s="37"/>
      <c r="D338" s="625"/>
      <c r="E338" s="625"/>
      <c r="F338" s="546"/>
      <c r="G338" s="546"/>
      <c r="H338" s="461"/>
    </row>
    <row r="339" spans="1:8" ht="18" customHeight="1">
      <c r="H339" s="461"/>
    </row>
    <row r="340" spans="1:8" ht="18" customHeight="1">
      <c r="H340" s="461"/>
    </row>
    <row r="341" spans="1:8" ht="18" customHeight="1">
      <c r="H341" s="461"/>
    </row>
    <row r="342" spans="1:8" ht="18" customHeight="1">
      <c r="H342" s="461"/>
    </row>
    <row r="343" spans="1:8" s="20" customFormat="1" ht="18" customHeight="1">
      <c r="A343" s="547"/>
      <c r="B343" s="37"/>
      <c r="C343" s="37"/>
      <c r="D343" s="625"/>
      <c r="E343" s="625"/>
      <c r="F343" s="546"/>
      <c r="G343" s="546"/>
      <c r="H343" s="501"/>
    </row>
    <row r="344" spans="1:8" ht="18" customHeight="1">
      <c r="H344" s="461"/>
    </row>
    <row r="345" spans="1:8" s="20" customFormat="1" ht="18" customHeight="1">
      <c r="A345" s="547"/>
      <c r="B345" s="37"/>
      <c r="C345" s="37"/>
      <c r="D345" s="625"/>
      <c r="E345" s="625"/>
      <c r="F345" s="546"/>
      <c r="G345" s="546"/>
      <c r="H345" s="501"/>
    </row>
    <row r="346" spans="1:8" ht="18" customHeight="1">
      <c r="H346" s="461"/>
    </row>
    <row r="347" spans="1:8" ht="18" customHeight="1">
      <c r="H347" s="468"/>
    </row>
    <row r="348" spans="1:8" ht="18" customHeight="1">
      <c r="H348" s="445"/>
    </row>
    <row r="349" spans="1:8" ht="18" customHeight="1">
      <c r="H349" s="445"/>
    </row>
    <row r="350" spans="1:8" ht="18" customHeight="1">
      <c r="H350" s="445"/>
    </row>
    <row r="351" spans="1:8" s="475" customFormat="1" ht="39.950000000000003" customHeight="1">
      <c r="A351" s="547"/>
      <c r="B351" s="37"/>
      <c r="C351" s="37"/>
      <c r="D351" s="625"/>
      <c r="E351" s="625"/>
      <c r="F351" s="546"/>
      <c r="G351" s="546"/>
      <c r="H351" s="627"/>
    </row>
    <row r="352" spans="1:8" ht="18" customHeight="1">
      <c r="H352" s="445"/>
    </row>
    <row r="353" spans="8:8" ht="18" customHeight="1">
      <c r="H353" s="445"/>
    </row>
    <row r="354" spans="8:8" ht="18" customHeight="1">
      <c r="H354" s="445"/>
    </row>
    <row r="355" spans="8:8" ht="18" customHeight="1">
      <c r="H355" s="445"/>
    </row>
    <row r="356" spans="8:8" ht="27" customHeight="1">
      <c r="H356" s="460"/>
    </row>
    <row r="357" spans="8:8" ht="18" customHeight="1">
      <c r="H357" s="445"/>
    </row>
    <row r="358" spans="8:8" ht="54.95" customHeight="1">
      <c r="H358" s="445"/>
    </row>
    <row r="359" spans="8:8" ht="18" customHeight="1">
      <c r="H359" s="460"/>
    </row>
    <row r="360" spans="8:8" ht="18" customHeight="1">
      <c r="H360" s="480"/>
    </row>
    <row r="361" spans="8:8" ht="18" customHeight="1">
      <c r="H361" s="460"/>
    </row>
    <row r="362" spans="8:8" ht="27" customHeight="1">
      <c r="H362" s="445"/>
    </row>
    <row r="363" spans="8:8" ht="27" customHeight="1">
      <c r="H363" s="631"/>
    </row>
    <row r="364" spans="8:8" ht="18" customHeight="1">
      <c r="H364" s="446"/>
    </row>
    <row r="365" spans="8:8" ht="18" customHeight="1">
      <c r="H365" s="451"/>
    </row>
    <row r="366" spans="8:8" ht="18" customHeight="1">
      <c r="H366" s="451"/>
    </row>
    <row r="367" spans="8:8" ht="18" customHeight="1">
      <c r="H367" s="451"/>
    </row>
    <row r="368" spans="8:8" ht="18" customHeight="1">
      <c r="H368" s="492"/>
    </row>
    <row r="369" spans="1:8" ht="27" customHeight="1">
      <c r="H369" s="445"/>
    </row>
    <row r="370" spans="1:8" ht="18.95" customHeight="1">
      <c r="H370" s="445"/>
    </row>
    <row r="371" spans="1:8" s="20" customFormat="1" ht="18.95" customHeight="1">
      <c r="A371" s="547"/>
      <c r="B371" s="37"/>
      <c r="C371" s="37"/>
      <c r="D371" s="625"/>
      <c r="E371" s="625"/>
      <c r="F371" s="546"/>
      <c r="G371" s="546"/>
      <c r="H371" s="632"/>
    </row>
    <row r="372" spans="1:8" s="20" customFormat="1" ht="18.95" customHeight="1">
      <c r="A372" s="547"/>
      <c r="B372" s="37"/>
      <c r="C372" s="37"/>
      <c r="D372" s="625"/>
      <c r="E372" s="625"/>
      <c r="F372" s="546"/>
      <c r="G372" s="546"/>
      <c r="H372" s="470"/>
    </row>
    <row r="373" spans="1:8" ht="18.95" customHeight="1">
      <c r="H373" s="445"/>
    </row>
    <row r="374" spans="1:8" ht="18.95" customHeight="1">
      <c r="H374" s="445"/>
    </row>
    <row r="375" spans="1:8" ht="18.95" customHeight="1">
      <c r="H375" s="445"/>
    </row>
    <row r="376" spans="1:8" ht="18.95" customHeight="1">
      <c r="H376" s="460"/>
    </row>
    <row r="377" spans="1:8" ht="18.95" customHeight="1">
      <c r="H377" s="460"/>
    </row>
    <row r="378" spans="1:8" ht="27" customHeight="1">
      <c r="H378" s="460"/>
    </row>
    <row r="379" spans="1:8" ht="18" customHeight="1">
      <c r="H379" s="445"/>
    </row>
    <row r="380" spans="1:8" ht="18" customHeight="1">
      <c r="H380" s="460"/>
    </row>
    <row r="381" spans="1:8" ht="18" customHeight="1">
      <c r="H381" s="460"/>
    </row>
    <row r="382" spans="1:8" ht="18" customHeight="1">
      <c r="H382" s="460"/>
    </row>
    <row r="383" spans="1:8" ht="27" customHeight="1">
      <c r="H383" s="526"/>
    </row>
    <row r="384" spans="1:8" ht="18.95" customHeight="1">
      <c r="H384" s="446"/>
    </row>
    <row r="385" spans="8:8" ht="18.95" customHeight="1">
      <c r="H385" s="451"/>
    </row>
    <row r="386" spans="8:8" ht="18.95" customHeight="1">
      <c r="H386" s="451"/>
    </row>
    <row r="387" spans="8:8" ht="18.95" customHeight="1">
      <c r="H387" s="451"/>
    </row>
    <row r="388" spans="8:8" ht="18.95" customHeight="1">
      <c r="H388" s="481"/>
    </row>
    <row r="389" spans="8:8" ht="18.95" customHeight="1">
      <c r="H389" s="451"/>
    </row>
    <row r="390" spans="8:8" ht="18.95" customHeight="1">
      <c r="H390" s="451"/>
    </row>
    <row r="391" spans="8:8" ht="18.95" customHeight="1">
      <c r="H391" s="451"/>
    </row>
    <row r="392" spans="8:8" ht="18.95" customHeight="1">
      <c r="H392" s="451"/>
    </row>
    <row r="393" spans="8:8" ht="18" customHeight="1">
      <c r="H393" s="451"/>
    </row>
    <row r="394" spans="8:8" ht="18" customHeight="1">
      <c r="H394" s="451"/>
    </row>
    <row r="395" spans="8:8" ht="18" customHeight="1">
      <c r="H395" s="451"/>
    </row>
    <row r="396" spans="8:8" ht="18" customHeight="1">
      <c r="H396" s="451"/>
    </row>
    <row r="397" spans="8:8" ht="18" customHeight="1">
      <c r="H397" s="451"/>
    </row>
    <row r="398" spans="8:8" ht="27" customHeight="1">
      <c r="H398" s="480"/>
    </row>
    <row r="399" spans="8:8" ht="18" customHeight="1">
      <c r="H399" s="484"/>
    </row>
    <row r="400" spans="8:8" ht="18" customHeight="1">
      <c r="H400" s="484"/>
    </row>
    <row r="401" spans="8:9" ht="18" customHeight="1">
      <c r="H401" s="445"/>
    </row>
    <row r="402" spans="8:9" ht="18" customHeight="1">
      <c r="H402" s="445"/>
    </row>
    <row r="403" spans="8:9" ht="18" customHeight="1">
      <c r="H403" s="445"/>
    </row>
    <row r="404" spans="8:9" ht="18" customHeight="1">
      <c r="H404" s="445"/>
    </row>
    <row r="405" spans="8:9" ht="18" customHeight="1">
      <c r="H405" s="480"/>
    </row>
    <row r="406" spans="8:9" ht="18" customHeight="1">
      <c r="H406" s="445"/>
    </row>
    <row r="407" spans="8:9" ht="18" customHeight="1">
      <c r="H407" s="445"/>
    </row>
    <row r="408" spans="8:9" ht="27" customHeight="1">
      <c r="H408" s="445"/>
    </row>
    <row r="409" spans="8:9" ht="39.950000000000003" customHeight="1">
      <c r="H409" s="445"/>
      <c r="I409" s="445"/>
    </row>
    <row r="410" spans="8:9" ht="18" customHeight="1">
      <c r="H410" s="445"/>
      <c r="I410" s="445"/>
    </row>
    <row r="411" spans="8:9" ht="18" customHeight="1">
      <c r="H411" s="445"/>
      <c r="I411" s="445"/>
    </row>
    <row r="412" spans="8:9" ht="18" customHeight="1">
      <c r="H412" s="445"/>
      <c r="I412" s="445"/>
    </row>
    <row r="413" spans="8:9" ht="18" customHeight="1">
      <c r="H413" s="445"/>
      <c r="I413" s="445"/>
    </row>
    <row r="414" spans="8:9" ht="39.950000000000003" customHeight="1">
      <c r="H414" s="445"/>
      <c r="I414" s="445"/>
    </row>
    <row r="415" spans="8:9" ht="18" customHeight="1">
      <c r="H415" s="445"/>
      <c r="I415" s="445"/>
    </row>
    <row r="416" spans="8:9" ht="18" customHeight="1">
      <c r="H416" s="445"/>
      <c r="I416" s="445"/>
    </row>
    <row r="417" spans="1:9" ht="18" customHeight="1">
      <c r="H417" s="445"/>
      <c r="I417" s="445"/>
    </row>
    <row r="418" spans="1:9" ht="18" customHeight="1">
      <c r="H418" s="445"/>
      <c r="I418" s="445"/>
    </row>
    <row r="419" spans="1:9" ht="18" customHeight="1">
      <c r="H419" s="445"/>
      <c r="I419" s="445"/>
    </row>
    <row r="420" spans="1:9" ht="18" customHeight="1">
      <c r="H420" s="445"/>
      <c r="I420" s="445"/>
    </row>
    <row r="421" spans="1:9" ht="18" customHeight="1">
      <c r="H421" s="460"/>
      <c r="I421" s="445"/>
    </row>
    <row r="422" spans="1:9" ht="18" customHeight="1">
      <c r="H422" s="480"/>
      <c r="I422" s="445"/>
    </row>
    <row r="423" spans="1:9" ht="39.950000000000003" customHeight="1">
      <c r="H423" s="460"/>
      <c r="I423" s="445"/>
    </row>
    <row r="424" spans="1:9" ht="18" customHeight="1">
      <c r="H424" s="445"/>
      <c r="I424" s="445"/>
    </row>
    <row r="425" spans="1:9" ht="18" customHeight="1">
      <c r="H425" s="528"/>
      <c r="I425" s="445"/>
    </row>
    <row r="426" spans="1:9" ht="18" customHeight="1">
      <c r="H426" s="445"/>
      <c r="I426" s="445"/>
    </row>
    <row r="427" spans="1:9" ht="18" customHeight="1">
      <c r="H427" s="445"/>
      <c r="I427" s="445"/>
    </row>
    <row r="428" spans="1:9" s="20" customFormat="1" ht="18" customHeight="1">
      <c r="A428" s="547"/>
      <c r="B428" s="37"/>
      <c r="C428" s="37"/>
      <c r="D428" s="625"/>
      <c r="E428" s="625"/>
      <c r="F428" s="546"/>
      <c r="G428" s="546"/>
      <c r="H428" s="470"/>
      <c r="I428" s="470"/>
    </row>
    <row r="429" spans="1:9" ht="18" customHeight="1">
      <c r="H429" s="445"/>
      <c r="I429" s="445"/>
    </row>
    <row r="430" spans="1:9" s="20" customFormat="1" ht="18" customHeight="1">
      <c r="A430" s="547"/>
      <c r="B430" s="37"/>
      <c r="C430" s="37"/>
      <c r="D430" s="625"/>
      <c r="E430" s="625"/>
      <c r="F430" s="546"/>
      <c r="G430" s="546"/>
      <c r="H430" s="470"/>
      <c r="I430" s="470"/>
    </row>
    <row r="431" spans="1:9" ht="18" customHeight="1">
      <c r="H431" s="445"/>
      <c r="I431" s="445"/>
    </row>
    <row r="432" spans="1:9" ht="18" customHeight="1">
      <c r="H432" s="445"/>
      <c r="I432" s="445"/>
    </row>
    <row r="433" spans="1:9" ht="18" customHeight="1">
      <c r="H433" s="445"/>
      <c r="I433" s="445"/>
    </row>
    <row r="434" spans="1:9" ht="18" customHeight="1">
      <c r="H434" s="445"/>
      <c r="I434" s="445"/>
    </row>
    <row r="435" spans="1:9" ht="18" customHeight="1">
      <c r="H435" s="445"/>
      <c r="I435" s="445"/>
    </row>
    <row r="436" spans="1:9" ht="18" customHeight="1">
      <c r="H436" s="445"/>
      <c r="I436" s="445"/>
    </row>
    <row r="437" spans="1:9" s="475" customFormat="1" ht="18" customHeight="1">
      <c r="A437" s="547"/>
      <c r="B437" s="37"/>
      <c r="C437" s="37"/>
      <c r="D437" s="625"/>
      <c r="E437" s="625"/>
      <c r="F437" s="546"/>
      <c r="G437" s="546"/>
      <c r="H437" s="627"/>
      <c r="I437" s="627"/>
    </row>
    <row r="438" spans="1:9" ht="18" customHeight="1">
      <c r="H438" s="445"/>
      <c r="I438" s="445"/>
    </row>
    <row r="439" spans="1:9" ht="39.950000000000003" customHeight="1"/>
    <row r="440" spans="1:9" ht="18" customHeight="1"/>
    <row r="441" spans="1:9" ht="18" customHeight="1"/>
    <row r="442" spans="1:9" ht="18" customHeight="1"/>
    <row r="443" spans="1:9" ht="18" customHeight="1"/>
    <row r="444" spans="1:9" ht="18" customHeight="1"/>
    <row r="445" spans="1:9" ht="18" customHeight="1"/>
    <row r="446" spans="1:9" s="20" customFormat="1" ht="18" customHeight="1">
      <c r="A446" s="547"/>
      <c r="B446" s="37"/>
      <c r="C446" s="37"/>
      <c r="D446" s="625"/>
      <c r="E446" s="625"/>
      <c r="F446" s="546"/>
      <c r="G446" s="546"/>
    </row>
    <row r="447" spans="1:9" ht="18" customHeight="1"/>
    <row r="448" spans="1:9" ht="18" customHeight="1"/>
    <row r="449" spans="1:7" ht="18" customHeight="1"/>
    <row r="450" spans="1:7" ht="18" customHeight="1"/>
    <row r="451" spans="1:7" ht="18" customHeight="1"/>
    <row r="452" spans="1:7" ht="27" customHeight="1"/>
    <row r="453" spans="1:7" ht="27" customHeight="1"/>
    <row r="454" spans="1:7" ht="27" customHeight="1"/>
    <row r="455" spans="1:7" ht="18" customHeight="1"/>
    <row r="456" spans="1:7" s="20" customFormat="1" ht="18" customHeight="1">
      <c r="A456" s="547"/>
      <c r="B456" s="37"/>
      <c r="C456" s="37"/>
      <c r="D456" s="625"/>
      <c r="E456" s="625"/>
      <c r="F456" s="546"/>
      <c r="G456" s="546"/>
    </row>
    <row r="457" spans="1:7" s="20" customFormat="1" ht="18" customHeight="1">
      <c r="A457" s="547"/>
      <c r="B457" s="37"/>
      <c r="C457" s="37"/>
      <c r="D457" s="625"/>
      <c r="E457" s="625"/>
      <c r="F457" s="546"/>
      <c r="G457" s="546"/>
    </row>
    <row r="458" spans="1:7" ht="18" customHeight="1"/>
    <row r="459" spans="1:7" ht="27" customHeight="1"/>
    <row r="460" spans="1:7" ht="18" customHeight="1"/>
    <row r="461" spans="1:7" ht="18" customHeight="1"/>
    <row r="462" spans="1:7" ht="39.950000000000003" customHeight="1"/>
    <row r="463" spans="1:7" ht="18" customHeight="1"/>
    <row r="464" spans="1:7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27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27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39.950000000000003" customHeight="1"/>
    <row r="496" ht="18" customHeight="1"/>
    <row r="497" ht="18" customHeight="1"/>
    <row r="498" ht="18" customHeight="1"/>
    <row r="499" ht="18" customHeight="1"/>
    <row r="500" ht="18" customHeight="1"/>
    <row r="501" ht="27" customHeight="1"/>
    <row r="502" ht="27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spans="1:7" ht="18" customHeight="1"/>
    <row r="514" spans="1:7" ht="18" customHeight="1"/>
    <row r="515" spans="1:7" ht="18" customHeight="1"/>
    <row r="516" spans="1:7" ht="27" customHeight="1"/>
    <row r="517" spans="1:7" s="20" customFormat="1" ht="27" customHeight="1">
      <c r="A517" s="547"/>
      <c r="B517" s="37"/>
      <c r="C517" s="37"/>
      <c r="D517" s="625"/>
      <c r="E517" s="625"/>
      <c r="F517" s="546"/>
      <c r="G517" s="546"/>
    </row>
    <row r="518" spans="1:7" ht="18" customHeight="1"/>
    <row r="519" spans="1:7" s="20" customFormat="1" ht="18" customHeight="1">
      <c r="A519" s="547"/>
      <c r="B519" s="37"/>
      <c r="C519" s="37"/>
      <c r="D519" s="625"/>
      <c r="E519" s="625"/>
      <c r="F519" s="546"/>
      <c r="G519" s="546"/>
    </row>
    <row r="520" spans="1:7" ht="18" customHeight="1"/>
    <row r="521" spans="1:7" ht="39.950000000000003" customHeight="1"/>
    <row r="522" spans="1:7" ht="18" customHeight="1"/>
    <row r="523" spans="1:7" ht="18" customHeight="1"/>
    <row r="524" spans="1:7" ht="18" customHeight="1"/>
    <row r="525" spans="1:7" s="475" customFormat="1" ht="18" customHeight="1">
      <c r="A525" s="547"/>
      <c r="B525" s="37"/>
      <c r="C525" s="37"/>
      <c r="D525" s="625"/>
      <c r="E525" s="625"/>
      <c r="F525" s="546"/>
      <c r="G525" s="546"/>
    </row>
    <row r="526" spans="1:7" ht="18" customHeight="1"/>
    <row r="527" spans="1:7" ht="18" customHeight="1"/>
    <row r="528" spans="1:7" ht="18" customHeight="1"/>
    <row r="529" ht="18" customHeight="1"/>
    <row r="530" ht="18" customHeight="1"/>
    <row r="531" ht="18" customHeight="1"/>
    <row r="532" ht="18" customHeight="1"/>
    <row r="533" ht="27" customHeight="1"/>
    <row r="534" ht="18" customHeight="1"/>
    <row r="535" ht="18" customHeight="1"/>
    <row r="536" ht="54.95" customHeight="1"/>
    <row r="537" ht="18" customHeight="1"/>
    <row r="538" ht="18" customHeight="1"/>
    <row r="539" ht="18" customHeight="1"/>
    <row r="540" ht="18" customHeight="1"/>
    <row r="541" ht="18" customHeight="1"/>
    <row r="542" ht="27" customHeight="1"/>
    <row r="543" ht="27" customHeight="1"/>
    <row r="544" ht="50.1" customHeight="1"/>
    <row r="545" ht="27" customHeight="1"/>
    <row r="546" ht="27" customHeight="1"/>
    <row r="547" ht="17.100000000000001" customHeight="1"/>
    <row r="548" ht="32.25" customHeight="1"/>
    <row r="549" ht="17.100000000000001" customHeight="1"/>
    <row r="550" ht="17.25" customHeight="1"/>
    <row r="551" ht="22.5" customHeight="1"/>
    <row r="552" ht="17.25" customHeight="1"/>
    <row r="553" ht="22.5" customHeight="1"/>
    <row r="554" ht="27" customHeight="1"/>
    <row r="555" ht="25.5" customHeight="1"/>
    <row r="556" ht="44.25" customHeight="1"/>
    <row r="557" ht="24.75" customHeight="1"/>
    <row r="558" ht="20.25" customHeight="1"/>
    <row r="559" ht="27.75" customHeight="1"/>
    <row r="560" ht="20.25" customHeight="1"/>
    <row r="561" spans="1:7" ht="27.75" customHeight="1"/>
    <row r="562" spans="1:7" ht="21" customHeight="1"/>
    <row r="563" spans="1:7" ht="15.95" customHeight="1"/>
    <row r="564" spans="1:7" ht="15.95" customHeight="1"/>
    <row r="565" spans="1:7" ht="26.25" customHeight="1"/>
    <row r="566" spans="1:7" ht="18.75" customHeight="1"/>
    <row r="567" spans="1:7" ht="23.25" customHeight="1"/>
    <row r="568" spans="1:7" ht="27" customHeight="1"/>
    <row r="569" spans="1:7" ht="25.5" customHeight="1"/>
    <row r="570" spans="1:7" s="445" customFormat="1" ht="21" customHeight="1">
      <c r="A570" s="547"/>
      <c r="B570" s="37"/>
      <c r="C570" s="37"/>
      <c r="D570" s="625"/>
      <c r="E570" s="625"/>
      <c r="F570" s="546"/>
      <c r="G570" s="546"/>
    </row>
    <row r="571" spans="1:7" s="445" customFormat="1" ht="20.25" customHeight="1">
      <c r="A571" s="547"/>
      <c r="B571" s="37"/>
      <c r="C571" s="37"/>
      <c r="D571" s="625"/>
      <c r="E571" s="625"/>
      <c r="F571" s="546"/>
      <c r="G571" s="546"/>
    </row>
    <row r="572" spans="1:7" s="445" customFormat="1" ht="18.75" customHeight="1">
      <c r="A572" s="547"/>
      <c r="B572" s="37"/>
      <c r="C572" s="37"/>
      <c r="D572" s="625"/>
      <c r="E572" s="625"/>
      <c r="F572" s="546"/>
      <c r="G572" s="546"/>
    </row>
    <row r="573" spans="1:7" s="445" customFormat="1" ht="23.25" customHeight="1">
      <c r="A573" s="547"/>
      <c r="B573" s="37"/>
      <c r="C573" s="37"/>
      <c r="D573" s="625"/>
      <c r="E573" s="625"/>
      <c r="F573" s="546"/>
      <c r="G573" s="546"/>
    </row>
    <row r="574" spans="1:7" s="445" customFormat="1" ht="15.95" customHeight="1">
      <c r="A574" s="547"/>
      <c r="B574" s="37"/>
      <c r="C574" s="37"/>
      <c r="D574" s="625"/>
      <c r="E574" s="625"/>
      <c r="F574" s="546"/>
      <c r="G574" s="546"/>
    </row>
    <row r="575" spans="1:7" s="445" customFormat="1" ht="24" customHeight="1">
      <c r="A575" s="547"/>
      <c r="B575" s="37"/>
      <c r="C575" s="37"/>
      <c r="D575" s="625"/>
      <c r="E575" s="625"/>
      <c r="F575" s="546"/>
      <c r="G575" s="546"/>
    </row>
    <row r="576" spans="1:7" ht="23.25" customHeight="1"/>
    <row r="577" ht="25.5" customHeight="1"/>
    <row r="578" ht="22.5" customHeight="1"/>
    <row r="579" ht="15.95" customHeight="1"/>
    <row r="580" ht="15.95" customHeight="1"/>
    <row r="581" ht="15.95" customHeight="1"/>
    <row r="582" ht="15.95" customHeight="1"/>
    <row r="583" ht="21.75" customHeight="1"/>
    <row r="584" ht="18.75" customHeight="1"/>
    <row r="585" ht="22.5" customHeight="1"/>
    <row r="586" ht="32.25" customHeight="1"/>
    <row r="587" ht="18.75" customHeight="1"/>
    <row r="588" ht="16.5" customHeight="1"/>
    <row r="589" ht="16.5" customHeight="1"/>
    <row r="590" ht="21.75" customHeight="1"/>
    <row r="591" ht="31.5" customHeight="1"/>
    <row r="592" ht="22.5" customHeight="1"/>
    <row r="593" ht="23.25" customHeight="1"/>
  </sheetData>
  <mergeCells count="92">
    <mergeCell ref="A1:G1"/>
    <mergeCell ref="A2:G2"/>
    <mergeCell ref="A3:G3"/>
    <mergeCell ref="A4:A6"/>
    <mergeCell ref="B4:E4"/>
    <mergeCell ref="F4:F6"/>
    <mergeCell ref="G4:G6"/>
    <mergeCell ref="B5:B6"/>
    <mergeCell ref="C5:C6"/>
    <mergeCell ref="D5:D6"/>
    <mergeCell ref="E5:E6"/>
    <mergeCell ref="F19:F21"/>
    <mergeCell ref="G19:G21"/>
    <mergeCell ref="B20:B21"/>
    <mergeCell ref="A18:G18"/>
    <mergeCell ref="A19:A21"/>
    <mergeCell ref="B19:E19"/>
    <mergeCell ref="C20:C21"/>
    <mergeCell ref="D20:D21"/>
    <mergeCell ref="E20:E21"/>
    <mergeCell ref="G30:G32"/>
    <mergeCell ref="A29:G29"/>
    <mergeCell ref="A30:A32"/>
    <mergeCell ref="B30:E30"/>
    <mergeCell ref="F30:F32"/>
    <mergeCell ref="B31:B32"/>
    <mergeCell ref="C31:C32"/>
    <mergeCell ref="D31:D32"/>
    <mergeCell ref="E31:E32"/>
    <mergeCell ref="C41:C42"/>
    <mergeCell ref="D41:D42"/>
    <mergeCell ref="E41:E42"/>
    <mergeCell ref="A39:G39"/>
    <mergeCell ref="A40:A42"/>
    <mergeCell ref="B40:E40"/>
    <mergeCell ref="F40:F42"/>
    <mergeCell ref="G40:G42"/>
    <mergeCell ref="B41:B42"/>
    <mergeCell ref="A52:G52"/>
    <mergeCell ref="A53:A55"/>
    <mergeCell ref="B53:E53"/>
    <mergeCell ref="F53:F55"/>
    <mergeCell ref="G53:G55"/>
    <mergeCell ref="A63:G63"/>
    <mergeCell ref="B54:B55"/>
    <mergeCell ref="C54:C55"/>
    <mergeCell ref="D54:D55"/>
    <mergeCell ref="E54:E55"/>
    <mergeCell ref="A64:A66"/>
    <mergeCell ref="B64:E64"/>
    <mergeCell ref="F64:F66"/>
    <mergeCell ref="A74:G74"/>
    <mergeCell ref="G64:G66"/>
    <mergeCell ref="B65:B66"/>
    <mergeCell ref="C65:C66"/>
    <mergeCell ref="D65:D66"/>
    <mergeCell ref="E65:E66"/>
    <mergeCell ref="A75:A77"/>
    <mergeCell ref="B75:E75"/>
    <mergeCell ref="F75:F77"/>
    <mergeCell ref="G75:G77"/>
    <mergeCell ref="B76:B77"/>
    <mergeCell ref="C76:C77"/>
    <mergeCell ref="D76:D77"/>
    <mergeCell ref="E76:E77"/>
    <mergeCell ref="A88:G88"/>
    <mergeCell ref="A89:A91"/>
    <mergeCell ref="B89:E89"/>
    <mergeCell ref="F89:F91"/>
    <mergeCell ref="G89:G91"/>
    <mergeCell ref="B90:B91"/>
    <mergeCell ref="C90:C91"/>
    <mergeCell ref="D90:D91"/>
    <mergeCell ref="E90:E91"/>
    <mergeCell ref="A99:G99"/>
    <mergeCell ref="B101:B102"/>
    <mergeCell ref="C101:C102"/>
    <mergeCell ref="D101:D102"/>
    <mergeCell ref="E101:E102"/>
    <mergeCell ref="B100:E100"/>
    <mergeCell ref="F100:F102"/>
    <mergeCell ref="A100:A102"/>
    <mergeCell ref="A112:G112"/>
    <mergeCell ref="A113:A115"/>
    <mergeCell ref="B113:E113"/>
    <mergeCell ref="G100:G102"/>
    <mergeCell ref="B114:B115"/>
    <mergeCell ref="C114:C115"/>
    <mergeCell ref="D114:D115"/>
    <mergeCell ref="E114:E115"/>
    <mergeCell ref="F113:F115"/>
    <mergeCell ref="G113:G115"/>
  </mergeCells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26"/>
  <sheetViews>
    <sheetView tabSelected="1" view="pageBreakPreview" topLeftCell="A623" zoomScale="80" zoomScaleNormal="70" zoomScaleSheetLayoutView="80" workbookViewId="0">
      <selection activeCell="R708" sqref="R708"/>
    </sheetView>
  </sheetViews>
  <sheetFormatPr defaultRowHeight="12.75" outlineLevelCol="1"/>
  <cols>
    <col min="1" max="1" width="49.42578125" style="36" customWidth="1"/>
    <col min="2" max="2" width="8.28515625" style="37" customWidth="1"/>
    <col min="3" max="3" width="8.140625" style="37" customWidth="1"/>
    <col min="4" max="4" width="8.28515625" style="37" customWidth="1"/>
    <col min="5" max="5" width="10.85546875" style="37" customWidth="1"/>
    <col min="6" max="6" width="9" style="37" customWidth="1"/>
    <col min="7" max="7" width="7.5703125" style="37" customWidth="1"/>
    <col min="8" max="8" width="7.28515625" style="668" hidden="1" customWidth="1"/>
    <col min="9" max="9" width="6.42578125" style="668" hidden="1" customWidth="1"/>
    <col min="10" max="10" width="7.7109375" style="668" hidden="1" customWidth="1"/>
    <col min="11" max="11" width="6.42578125" style="668" hidden="1" customWidth="1"/>
    <col min="12" max="12" width="7.28515625" style="668" hidden="1" customWidth="1"/>
    <col min="13" max="13" width="8.28515625" style="668" hidden="1" customWidth="1"/>
    <col min="14" max="14" width="7.140625" style="668" hidden="1" customWidth="1"/>
    <col min="15" max="15" width="8" style="668" hidden="1" customWidth="1"/>
    <col min="16" max="16" width="8" style="23" hidden="1" customWidth="1" outlineLevel="1"/>
    <col min="17" max="17" width="10.5703125" style="787" hidden="1" customWidth="1" outlineLevel="1"/>
    <col min="18" max="18" width="47.28515625" style="36" customWidth="1" collapsed="1"/>
    <col min="19" max="19" width="7.5703125" style="37" customWidth="1"/>
    <col min="20" max="20" width="8.28515625" style="37" customWidth="1"/>
    <col min="21" max="21" width="6.5703125" style="37" customWidth="1"/>
    <col min="22" max="22" width="6.85546875" style="37" customWidth="1"/>
    <col min="23" max="23" width="7.28515625" style="37" customWidth="1"/>
    <col min="24" max="24" width="7.5703125" style="37" customWidth="1"/>
    <col min="25" max="25" width="7.28515625" style="668" hidden="1" customWidth="1"/>
    <col min="26" max="26" width="6.42578125" style="668" hidden="1" customWidth="1"/>
    <col min="27" max="27" width="7.7109375" style="668" hidden="1" customWidth="1"/>
    <col min="28" max="28" width="6.42578125" style="668" hidden="1" customWidth="1"/>
    <col min="29" max="29" width="7.28515625" style="668" hidden="1" customWidth="1"/>
    <col min="30" max="30" width="8.28515625" style="668" hidden="1" customWidth="1"/>
    <col min="31" max="31" width="7.140625" style="668" hidden="1" customWidth="1"/>
    <col min="32" max="32" width="8" style="668" hidden="1" customWidth="1"/>
    <col min="33" max="33" width="15.140625" style="670" customWidth="1"/>
    <col min="34" max="16384" width="9.140625" style="21"/>
  </cols>
  <sheetData>
    <row r="1" spans="1:45" ht="15" hidden="1">
      <c r="A1" s="856"/>
      <c r="B1" s="857"/>
      <c r="C1" s="857"/>
      <c r="D1" s="857"/>
      <c r="E1" s="857"/>
      <c r="F1" s="857"/>
      <c r="G1" s="858"/>
      <c r="H1" s="22"/>
      <c r="I1" s="22"/>
      <c r="J1" s="22"/>
      <c r="K1" s="22"/>
      <c r="L1" s="22"/>
      <c r="M1" s="22"/>
      <c r="N1" s="22"/>
      <c r="O1" s="22"/>
      <c r="Q1" s="670"/>
      <c r="R1" s="856"/>
      <c r="S1" s="857"/>
      <c r="T1" s="857"/>
      <c r="U1" s="857"/>
      <c r="V1" s="857"/>
      <c r="W1" s="857"/>
      <c r="X1" s="857"/>
      <c r="Y1" s="22"/>
      <c r="Z1" s="22"/>
      <c r="AA1" s="22"/>
      <c r="AB1" s="22"/>
      <c r="AC1" s="22"/>
      <c r="AD1" s="22"/>
      <c r="AE1" s="22"/>
      <c r="AF1" s="22"/>
    </row>
    <row r="2" spans="1:45" ht="84" customHeight="1">
      <c r="A2" s="1193" t="s">
        <v>874</v>
      </c>
      <c r="B2" s="1193"/>
      <c r="C2" s="1193"/>
      <c r="D2" s="1193"/>
      <c r="E2" s="1193"/>
      <c r="F2" s="1158" t="s">
        <v>248</v>
      </c>
      <c r="G2" s="1195"/>
      <c r="H2" s="1195"/>
      <c r="I2" s="1195"/>
      <c r="J2" s="1195"/>
      <c r="K2" s="1195"/>
      <c r="L2" s="1195"/>
      <c r="M2" s="1195"/>
      <c r="N2" s="1195"/>
      <c r="O2" s="1195"/>
      <c r="P2" s="1195"/>
      <c r="Q2" s="1195"/>
      <c r="R2" s="1195"/>
      <c r="S2" s="1195"/>
      <c r="T2" s="1195"/>
      <c r="U2" s="936"/>
      <c r="V2" s="936"/>
      <c r="W2" s="936"/>
      <c r="X2" s="936"/>
      <c r="Y2" s="936"/>
      <c r="Z2" s="936"/>
      <c r="AA2" s="936"/>
      <c r="AB2" s="936"/>
      <c r="AC2" s="936"/>
      <c r="AD2" s="936"/>
      <c r="AE2" s="936"/>
      <c r="AF2" s="936"/>
      <c r="AG2" s="936"/>
    </row>
    <row r="3" spans="1:45" ht="48.75" customHeight="1">
      <c r="A3" s="1198" t="s">
        <v>875</v>
      </c>
      <c r="B3" s="1198"/>
      <c r="C3" s="1198"/>
      <c r="D3" s="1198"/>
      <c r="E3" s="1198"/>
      <c r="F3" s="1198"/>
      <c r="G3" s="1198"/>
      <c r="H3" s="1198"/>
      <c r="I3" s="1198"/>
      <c r="J3" s="1198"/>
      <c r="K3" s="1198"/>
      <c r="L3" s="1198"/>
      <c r="M3" s="1198"/>
      <c r="N3" s="1198"/>
      <c r="O3" s="1198"/>
      <c r="P3" s="1198"/>
      <c r="Q3" s="1198"/>
      <c r="R3" s="1198"/>
      <c r="S3" s="1198"/>
      <c r="T3" s="1198"/>
      <c r="U3" s="1198"/>
      <c r="V3" s="1198"/>
      <c r="W3" s="1198"/>
      <c r="X3" s="1198"/>
      <c r="Y3" s="859"/>
      <c r="Z3" s="859"/>
      <c r="AA3" s="859"/>
      <c r="AB3" s="859"/>
      <c r="AC3" s="859"/>
      <c r="AD3" s="859"/>
      <c r="AE3" s="859"/>
      <c r="AF3" s="859"/>
      <c r="AM3" s="6"/>
      <c r="AN3" s="6"/>
      <c r="AO3" s="6"/>
      <c r="AP3" s="6"/>
      <c r="AQ3" s="6"/>
      <c r="AR3" s="6"/>
      <c r="AS3" s="6"/>
    </row>
    <row r="4" spans="1:45">
      <c r="A4" s="856"/>
      <c r="B4" s="857"/>
      <c r="C4" s="857"/>
      <c r="D4" s="857"/>
      <c r="E4" s="857"/>
      <c r="F4" s="857"/>
      <c r="G4" s="857"/>
      <c r="H4" s="22"/>
      <c r="I4" s="22"/>
      <c r="J4" s="22"/>
      <c r="K4" s="22"/>
      <c r="L4" s="22"/>
      <c r="M4" s="22"/>
      <c r="N4" s="22"/>
      <c r="O4" s="22"/>
      <c r="Q4" s="670"/>
      <c r="R4" s="856"/>
      <c r="S4" s="857"/>
      <c r="T4" s="857"/>
      <c r="U4" s="857"/>
      <c r="V4" s="857"/>
      <c r="W4" s="857"/>
      <c r="X4" s="857"/>
      <c r="Y4" s="22"/>
      <c r="Z4" s="22"/>
      <c r="AA4" s="22"/>
      <c r="AB4" s="22"/>
      <c r="AC4" s="22"/>
      <c r="AD4" s="22"/>
      <c r="AE4" s="22"/>
      <c r="AF4" s="22"/>
    </row>
    <row r="5" spans="1:45">
      <c r="A5" s="856"/>
      <c r="B5" s="857"/>
      <c r="C5" s="857"/>
      <c r="D5" s="857"/>
      <c r="E5" s="857"/>
      <c r="F5" s="857"/>
      <c r="G5" s="857"/>
      <c r="H5" s="22"/>
      <c r="I5" s="22"/>
      <c r="J5" s="22"/>
      <c r="K5" s="22"/>
      <c r="L5" s="22"/>
      <c r="M5" s="22"/>
      <c r="N5" s="22"/>
      <c r="O5" s="22"/>
      <c r="Q5" s="670"/>
      <c r="R5" s="856"/>
      <c r="S5" s="857"/>
      <c r="T5" s="857"/>
      <c r="U5" s="857"/>
      <c r="V5" s="857"/>
      <c r="W5" s="857"/>
      <c r="X5" s="857"/>
      <c r="Y5" s="22"/>
      <c r="Z5" s="22"/>
      <c r="AA5" s="22"/>
      <c r="AB5" s="22"/>
      <c r="AC5" s="22"/>
      <c r="AD5" s="22"/>
      <c r="AE5" s="22"/>
      <c r="AF5" s="22"/>
    </row>
    <row r="6" spans="1:45" ht="22.5">
      <c r="A6" s="1147" t="s">
        <v>778</v>
      </c>
      <c r="B6" s="1148"/>
      <c r="C6" s="1148"/>
      <c r="D6" s="1148"/>
      <c r="E6" s="1148"/>
      <c r="F6" s="1148"/>
      <c r="G6" s="1148"/>
      <c r="H6" s="1148"/>
      <c r="I6" s="1148"/>
      <c r="J6" s="1148"/>
      <c r="K6" s="1148"/>
      <c r="L6" s="1148"/>
      <c r="M6" s="1148"/>
      <c r="N6" s="1148"/>
      <c r="O6" s="1148"/>
      <c r="P6" s="1148"/>
      <c r="Q6" s="1148"/>
      <c r="R6" s="1148"/>
      <c r="S6" s="1148"/>
      <c r="T6" s="1148"/>
      <c r="U6" s="1148"/>
      <c r="V6" s="1148"/>
      <c r="W6" s="1148"/>
      <c r="X6" s="1148"/>
      <c r="Y6" s="860"/>
      <c r="Z6" s="860"/>
      <c r="AA6" s="860"/>
      <c r="AB6" s="860"/>
      <c r="AC6" s="860"/>
      <c r="AD6" s="860"/>
      <c r="AE6" s="860"/>
      <c r="AF6" s="860"/>
      <c r="AG6" s="673"/>
    </row>
    <row r="7" spans="1:45" ht="22.5">
      <c r="A7" s="1202" t="s">
        <v>779</v>
      </c>
      <c r="B7" s="1202"/>
      <c r="C7" s="1202"/>
      <c r="D7" s="1202"/>
      <c r="E7" s="1202"/>
      <c r="F7" s="1202"/>
      <c r="G7" s="1202"/>
      <c r="H7" s="1202"/>
      <c r="I7" s="1202"/>
      <c r="J7" s="1202"/>
      <c r="K7" s="1202"/>
      <c r="L7" s="1202"/>
      <c r="M7" s="1202"/>
      <c r="N7" s="1202"/>
      <c r="O7" s="1202"/>
      <c r="P7" s="674"/>
      <c r="Q7" s="674"/>
      <c r="R7" s="1202" t="s">
        <v>247</v>
      </c>
      <c r="S7" s="1202"/>
      <c r="T7" s="1202"/>
      <c r="U7" s="1202"/>
      <c r="V7" s="1202"/>
      <c r="W7" s="1202"/>
      <c r="X7" s="1202"/>
      <c r="Y7" s="1202"/>
      <c r="Z7" s="1202"/>
      <c r="AA7" s="1202"/>
      <c r="AB7" s="1202"/>
      <c r="AC7" s="1202"/>
      <c r="AD7" s="1202"/>
      <c r="AE7" s="1202"/>
      <c r="AF7" s="1202"/>
      <c r="AG7" s="676"/>
    </row>
    <row r="8" spans="1:45" s="6" customFormat="1">
      <c r="A8" s="1196" t="s">
        <v>179</v>
      </c>
      <c r="B8" s="1186" t="s">
        <v>227</v>
      </c>
      <c r="C8" s="1174" t="s">
        <v>67</v>
      </c>
      <c r="D8" s="1174"/>
      <c r="E8" s="1174"/>
      <c r="F8" s="1174"/>
      <c r="G8" s="1174"/>
      <c r="H8" s="1197" t="s">
        <v>740</v>
      </c>
      <c r="I8" s="1197"/>
      <c r="J8" s="1197"/>
      <c r="K8" s="1197"/>
      <c r="L8" s="1197"/>
      <c r="M8" s="1197"/>
      <c r="N8" s="1197"/>
      <c r="O8" s="1197"/>
      <c r="P8" s="997" t="s">
        <v>663</v>
      </c>
      <c r="Q8" s="997" t="s">
        <v>515</v>
      </c>
      <c r="R8" s="1201" t="s">
        <v>696</v>
      </c>
      <c r="S8" s="1176" t="s">
        <v>741</v>
      </c>
      <c r="T8" s="1174" t="s">
        <v>67</v>
      </c>
      <c r="U8" s="1174"/>
      <c r="V8" s="1174"/>
      <c r="W8" s="1174"/>
      <c r="X8" s="1174"/>
      <c r="Y8" s="1197" t="s">
        <v>740</v>
      </c>
      <c r="Z8" s="1197"/>
      <c r="AA8" s="1197"/>
      <c r="AB8" s="1197"/>
      <c r="AC8" s="1197"/>
      <c r="AD8" s="1197"/>
      <c r="AE8" s="1197"/>
      <c r="AF8" s="1197"/>
      <c r="AG8" s="677"/>
    </row>
    <row r="9" spans="1:45" s="6" customFormat="1">
      <c r="A9" s="1196"/>
      <c r="B9" s="1187"/>
      <c r="C9" s="1199" t="s">
        <v>597</v>
      </c>
      <c r="D9" s="1174" t="s">
        <v>234</v>
      </c>
      <c r="E9" s="1174" t="s">
        <v>630</v>
      </c>
      <c r="F9" s="1174" t="s">
        <v>631</v>
      </c>
      <c r="G9" s="1174" t="s">
        <v>711</v>
      </c>
      <c r="H9" s="1197" t="s">
        <v>742</v>
      </c>
      <c r="I9" s="1197"/>
      <c r="J9" s="1197"/>
      <c r="K9" s="1197"/>
      <c r="L9" s="1197" t="s">
        <v>58</v>
      </c>
      <c r="M9" s="1197"/>
      <c r="N9" s="1197"/>
      <c r="O9" s="1197"/>
      <c r="P9" s="997"/>
      <c r="Q9" s="997"/>
      <c r="R9" s="1174"/>
      <c r="S9" s="1176"/>
      <c r="T9" s="1176" t="s">
        <v>597</v>
      </c>
      <c r="U9" s="1174" t="s">
        <v>234</v>
      </c>
      <c r="V9" s="1174" t="s">
        <v>630</v>
      </c>
      <c r="W9" s="1174" t="s">
        <v>631</v>
      </c>
      <c r="X9" s="1174" t="s">
        <v>711</v>
      </c>
      <c r="Y9" s="1197" t="s">
        <v>742</v>
      </c>
      <c r="Z9" s="1197"/>
      <c r="AA9" s="1197"/>
      <c r="AB9" s="1197"/>
      <c r="AC9" s="1197" t="s">
        <v>58</v>
      </c>
      <c r="AD9" s="1197"/>
      <c r="AE9" s="1197"/>
      <c r="AF9" s="1197"/>
      <c r="AG9" s="677"/>
    </row>
    <row r="10" spans="1:45" s="6" customFormat="1">
      <c r="A10" s="1196"/>
      <c r="B10" s="1188"/>
      <c r="C10" s="1200"/>
      <c r="D10" s="1174"/>
      <c r="E10" s="1174"/>
      <c r="F10" s="1174"/>
      <c r="G10" s="1174"/>
      <c r="H10" s="92" t="s">
        <v>59</v>
      </c>
      <c r="I10" s="92" t="s">
        <v>60</v>
      </c>
      <c r="J10" s="92" t="s">
        <v>215</v>
      </c>
      <c r="K10" s="92" t="s">
        <v>216</v>
      </c>
      <c r="L10" s="92" t="s">
        <v>335</v>
      </c>
      <c r="M10" s="92" t="s">
        <v>421</v>
      </c>
      <c r="N10" s="92" t="s">
        <v>649</v>
      </c>
      <c r="O10" s="92" t="s">
        <v>540</v>
      </c>
      <c r="P10" s="997"/>
      <c r="Q10" s="997"/>
      <c r="R10" s="1174"/>
      <c r="S10" s="1176"/>
      <c r="T10" s="1176"/>
      <c r="U10" s="1174"/>
      <c r="V10" s="1174"/>
      <c r="W10" s="1174"/>
      <c r="X10" s="1174"/>
      <c r="Y10" s="92" t="s">
        <v>59</v>
      </c>
      <c r="Z10" s="92" t="s">
        <v>60</v>
      </c>
      <c r="AA10" s="92" t="s">
        <v>215</v>
      </c>
      <c r="AB10" s="92" t="s">
        <v>216</v>
      </c>
      <c r="AC10" s="92" t="s">
        <v>335</v>
      </c>
      <c r="AD10" s="92" t="s">
        <v>421</v>
      </c>
      <c r="AE10" s="92" t="s">
        <v>649</v>
      </c>
      <c r="AF10" s="92" t="s">
        <v>540</v>
      </c>
      <c r="AG10" s="677"/>
    </row>
    <row r="11" spans="1:45" s="4" customFormat="1" ht="18.75">
      <c r="A11" s="1192" t="s">
        <v>780</v>
      </c>
      <c r="B11" s="1192"/>
      <c r="C11" s="1192"/>
      <c r="D11" s="637"/>
      <c r="E11" s="637"/>
      <c r="F11" s="637"/>
      <c r="G11" s="637"/>
      <c r="H11" s="637">
        <f t="shared" ref="H11:O11" si="0">H12+H15+H22+H63+H71</f>
        <v>0.15</v>
      </c>
      <c r="I11" s="637">
        <f t="shared" si="0"/>
        <v>0.14927197802197803</v>
      </c>
      <c r="J11" s="637">
        <f t="shared" si="0"/>
        <v>50.285576923076924</v>
      </c>
      <c r="K11" s="637">
        <f t="shared" si="0"/>
        <v>4.6494230769230764</v>
      </c>
      <c r="L11" s="637">
        <f t="shared" si="0"/>
        <v>121.43255494505495</v>
      </c>
      <c r="M11" s="637">
        <f t="shared" si="0"/>
        <v>284.93002747252746</v>
      </c>
      <c r="N11" s="637">
        <f t="shared" si="0"/>
        <v>42.878736263736258</v>
      </c>
      <c r="O11" s="637">
        <f t="shared" si="0"/>
        <v>3.7911263736263736</v>
      </c>
      <c r="P11" s="637"/>
      <c r="Q11" s="86" t="e">
        <f>Q12+Q15+Q22+Q63+Q71</f>
        <v>#REF!</v>
      </c>
      <c r="R11" s="1171" t="s">
        <v>781</v>
      </c>
      <c r="S11" s="1172"/>
      <c r="T11" s="1173"/>
      <c r="U11" s="637"/>
      <c r="V11" s="637"/>
      <c r="W11" s="637"/>
      <c r="X11" s="656"/>
      <c r="Y11" s="637">
        <f t="shared" ref="Y11:AF11" si="1">Y12+Y15+Y18+Y46+Y54+Y56</f>
        <v>1.05</v>
      </c>
      <c r="Z11" s="637">
        <f t="shared" si="1"/>
        <v>0.25777777777777783</v>
      </c>
      <c r="AA11" s="637">
        <f t="shared" si="1"/>
        <v>71.453611111111115</v>
      </c>
      <c r="AB11" s="637">
        <f t="shared" si="1"/>
        <v>4.9799999999999995</v>
      </c>
      <c r="AC11" s="637">
        <f t="shared" si="1"/>
        <v>206.95416666666671</v>
      </c>
      <c r="AD11" s="637">
        <f t="shared" si="1"/>
        <v>366.34916666666663</v>
      </c>
      <c r="AE11" s="637">
        <f t="shared" si="1"/>
        <v>59.985555555555557</v>
      </c>
      <c r="AF11" s="637">
        <f t="shared" si="1"/>
        <v>4.5138888888888884</v>
      </c>
      <c r="AG11" s="681"/>
      <c r="AH11" s="682"/>
      <c r="AI11" s="54"/>
      <c r="AJ11" s="54"/>
      <c r="AK11" s="54"/>
    </row>
    <row r="12" spans="1:45" s="54" customFormat="1" ht="18">
      <c r="A12" s="885" t="s">
        <v>782</v>
      </c>
      <c r="B12" s="934" t="s">
        <v>783</v>
      </c>
      <c r="C12" s="839"/>
      <c r="D12" s="204">
        <v>6.1</v>
      </c>
      <c r="E12" s="204">
        <v>7.8</v>
      </c>
      <c r="F12" s="204">
        <v>7.9</v>
      </c>
      <c r="G12" s="596">
        <v>126.2</v>
      </c>
      <c r="H12" s="8">
        <v>0.03</v>
      </c>
      <c r="I12" s="8">
        <v>0.03</v>
      </c>
      <c r="J12" s="8">
        <v>13.8</v>
      </c>
      <c r="K12" s="8">
        <v>0.31</v>
      </c>
      <c r="L12" s="8">
        <v>83.25</v>
      </c>
      <c r="M12" s="8">
        <v>66.47</v>
      </c>
      <c r="N12" s="8">
        <v>10.09</v>
      </c>
      <c r="O12" s="8">
        <v>0.43</v>
      </c>
      <c r="P12" s="8"/>
      <c r="Q12" s="8" t="e">
        <f>SUM(Q13:Q14)</f>
        <v>#REF!</v>
      </c>
      <c r="R12" s="885" t="s">
        <v>782</v>
      </c>
      <c r="S12" s="934" t="s">
        <v>783</v>
      </c>
      <c r="T12" s="861"/>
      <c r="U12" s="204">
        <v>6.1</v>
      </c>
      <c r="V12" s="204">
        <v>7.8</v>
      </c>
      <c r="W12" s="204">
        <v>7.9</v>
      </c>
      <c r="X12" s="596">
        <v>126.2</v>
      </c>
      <c r="Y12" s="8">
        <v>7.0000000000000007E-2</v>
      </c>
      <c r="Z12" s="8">
        <v>0.05</v>
      </c>
      <c r="AA12" s="8">
        <v>20.58</v>
      </c>
      <c r="AB12" s="8">
        <v>0.43</v>
      </c>
      <c r="AC12" s="8">
        <v>104.76</v>
      </c>
      <c r="AD12" s="8">
        <v>84.38</v>
      </c>
      <c r="AE12" s="8">
        <v>15.09</v>
      </c>
      <c r="AF12" s="8">
        <v>0.66</v>
      </c>
      <c r="AG12" s="684"/>
    </row>
    <row r="13" spans="1:45" s="54" customFormat="1" ht="0.75" customHeight="1">
      <c r="A13" s="687"/>
      <c r="B13" s="204"/>
      <c r="C13" s="862"/>
      <c r="D13" s="204"/>
      <c r="E13" s="204"/>
      <c r="F13" s="204"/>
      <c r="G13" s="596"/>
      <c r="H13" s="8"/>
      <c r="I13" s="8"/>
      <c r="J13" s="8"/>
      <c r="K13" s="8"/>
      <c r="L13" s="8"/>
      <c r="M13" s="8"/>
      <c r="N13" s="8"/>
      <c r="O13" s="8"/>
      <c r="P13" s="11">
        <v>380.78</v>
      </c>
      <c r="Q13" s="11" t="e">
        <f>#REF!*P13/1000</f>
        <v>#REF!</v>
      </c>
      <c r="R13" s="687"/>
      <c r="S13" s="204"/>
      <c r="T13" s="837"/>
      <c r="U13" s="204"/>
      <c r="V13" s="204"/>
      <c r="W13" s="204"/>
      <c r="X13" s="596"/>
      <c r="Y13" s="8"/>
      <c r="Z13" s="8"/>
      <c r="AA13" s="8"/>
      <c r="AB13" s="8"/>
      <c r="AC13" s="8"/>
      <c r="AD13" s="8"/>
      <c r="AE13" s="8"/>
      <c r="AF13" s="8"/>
      <c r="AG13" s="686"/>
    </row>
    <row r="14" spans="1:45" s="54" customFormat="1" ht="18" hidden="1">
      <c r="A14" s="687"/>
      <c r="B14" s="458"/>
      <c r="C14" s="862"/>
      <c r="D14" s="601"/>
      <c r="E14" s="601"/>
      <c r="F14" s="601"/>
      <c r="G14" s="614"/>
      <c r="H14" s="8"/>
      <c r="I14" s="8"/>
      <c r="J14" s="8"/>
      <c r="K14" s="8"/>
      <c r="L14" s="8"/>
      <c r="M14" s="8"/>
      <c r="N14" s="8"/>
      <c r="O14" s="8"/>
      <c r="P14" s="11">
        <v>40.299999999999997</v>
      </c>
      <c r="Q14" s="11" t="e">
        <f>#REF!*P14/1000</f>
        <v>#REF!</v>
      </c>
      <c r="R14" s="687"/>
      <c r="S14" s="458"/>
      <c r="T14" s="837"/>
      <c r="U14" s="601"/>
      <c r="V14" s="601"/>
      <c r="W14" s="601"/>
      <c r="X14" s="614"/>
      <c r="Y14" s="8"/>
      <c r="Z14" s="8"/>
      <c r="AA14" s="8"/>
      <c r="AB14" s="8"/>
      <c r="AC14" s="8"/>
      <c r="AD14" s="8"/>
      <c r="AE14" s="8"/>
      <c r="AF14" s="8"/>
      <c r="AG14" s="686"/>
    </row>
    <row r="15" spans="1:45" s="54" customFormat="1" ht="36">
      <c r="A15" s="844" t="s">
        <v>784</v>
      </c>
      <c r="B15" s="204">
        <v>200</v>
      </c>
      <c r="C15" s="839"/>
      <c r="D15" s="601">
        <v>7.5</v>
      </c>
      <c r="E15" s="601">
        <v>7.7</v>
      </c>
      <c r="F15" s="601">
        <v>26</v>
      </c>
      <c r="G15" s="596">
        <v>203</v>
      </c>
      <c r="H15" s="8">
        <v>0</v>
      </c>
      <c r="I15" s="8">
        <v>6.7307692307692318E-2</v>
      </c>
      <c r="J15" s="8">
        <v>26.923076923076923</v>
      </c>
      <c r="K15" s="8">
        <v>0.95192307692307687</v>
      </c>
      <c r="L15" s="8">
        <v>11.48076923076923</v>
      </c>
      <c r="M15" s="8">
        <v>47.740384615384613</v>
      </c>
      <c r="N15" s="8">
        <v>8.4423076923076916</v>
      </c>
      <c r="O15" s="8">
        <v>0.85576923076923073</v>
      </c>
      <c r="P15" s="8"/>
      <c r="Q15" s="8" t="e">
        <f>SUM(Q16:Q19)</f>
        <v>#REF!</v>
      </c>
      <c r="R15" s="844" t="s">
        <v>784</v>
      </c>
      <c r="S15" s="204">
        <v>200</v>
      </c>
      <c r="T15" s="837"/>
      <c r="U15" s="601">
        <v>7.5</v>
      </c>
      <c r="V15" s="601">
        <v>7.7</v>
      </c>
      <c r="W15" s="601">
        <v>26</v>
      </c>
      <c r="X15" s="596">
        <v>203</v>
      </c>
      <c r="Y15" s="8">
        <v>0</v>
      </c>
      <c r="Z15" s="8">
        <v>7.7777777777777793E-2</v>
      </c>
      <c r="AA15" s="8">
        <v>31.111111111111111</v>
      </c>
      <c r="AB15" s="8">
        <v>1.1000000000000001</v>
      </c>
      <c r="AC15" s="8">
        <v>13.266666666666667</v>
      </c>
      <c r="AD15" s="8">
        <v>55.166666666666664</v>
      </c>
      <c r="AE15" s="8">
        <v>9.7555555555555546</v>
      </c>
      <c r="AF15" s="8">
        <v>0.98888888888888893</v>
      </c>
      <c r="AG15" s="686"/>
    </row>
    <row r="16" spans="1:45" s="54" customFormat="1" ht="18" hidden="1">
      <c r="A16" s="843"/>
      <c r="B16" s="7"/>
      <c r="C16" s="839"/>
      <c r="D16" s="601"/>
      <c r="E16" s="601"/>
      <c r="F16" s="601"/>
      <c r="G16" s="596"/>
      <c r="H16" s="8"/>
      <c r="I16" s="8"/>
      <c r="J16" s="8"/>
      <c r="K16" s="8"/>
      <c r="L16" s="8"/>
      <c r="M16" s="8"/>
      <c r="N16" s="8"/>
      <c r="O16" s="8"/>
      <c r="P16" s="11">
        <v>44.2</v>
      </c>
      <c r="Q16" s="11" t="e">
        <f>#REF!*P16/1000</f>
        <v>#REF!</v>
      </c>
      <c r="R16" s="843"/>
      <c r="S16" s="7"/>
      <c r="T16" s="837"/>
      <c r="U16" s="601"/>
      <c r="V16" s="601"/>
      <c r="W16" s="601"/>
      <c r="X16" s="596"/>
      <c r="Y16" s="601"/>
      <c r="Z16" s="601"/>
      <c r="AA16" s="601"/>
      <c r="AB16" s="601"/>
      <c r="AC16" s="601"/>
      <c r="AD16" s="601"/>
      <c r="AE16" s="601"/>
      <c r="AF16" s="601"/>
      <c r="AG16" s="686"/>
      <c r="AH16" s="1"/>
      <c r="AI16" s="1"/>
      <c r="AJ16" s="1"/>
      <c r="AK16" s="1"/>
    </row>
    <row r="17" spans="1:37" s="1" customFormat="1" ht="18" hidden="1">
      <c r="A17" s="843"/>
      <c r="B17" s="7"/>
      <c r="C17" s="839"/>
      <c r="D17" s="601"/>
      <c r="E17" s="601"/>
      <c r="F17" s="601"/>
      <c r="G17" s="596"/>
      <c r="H17" s="8"/>
      <c r="I17" s="8"/>
      <c r="J17" s="8"/>
      <c r="K17" s="8"/>
      <c r="L17" s="8"/>
      <c r="M17" s="8"/>
      <c r="N17" s="8"/>
      <c r="O17" s="8"/>
      <c r="P17" s="103">
        <v>356.71</v>
      </c>
      <c r="Q17" s="11" t="e">
        <f>#REF!*P17/1000</f>
        <v>#REF!</v>
      </c>
      <c r="R17" s="843"/>
      <c r="S17" s="7"/>
      <c r="T17" s="837"/>
      <c r="U17" s="601"/>
      <c r="V17" s="601"/>
      <c r="W17" s="601"/>
      <c r="X17" s="596"/>
      <c r="Y17" s="181"/>
      <c r="Z17" s="181"/>
      <c r="AA17" s="181"/>
      <c r="AB17" s="181"/>
      <c r="AC17" s="181"/>
      <c r="AD17" s="181"/>
      <c r="AE17" s="181"/>
      <c r="AF17" s="181"/>
      <c r="AG17" s="686"/>
    </row>
    <row r="18" spans="1:37" s="829" customFormat="1" ht="31.5" customHeight="1">
      <c r="A18" s="863" t="s">
        <v>785</v>
      </c>
      <c r="B18" s="855" t="s">
        <v>786</v>
      </c>
      <c r="C18" s="839"/>
      <c r="D18" s="601">
        <v>0.2</v>
      </c>
      <c r="E18" s="601">
        <v>0</v>
      </c>
      <c r="F18" s="601">
        <v>15.5</v>
      </c>
      <c r="G18" s="596">
        <v>62.8</v>
      </c>
      <c r="H18" s="8"/>
      <c r="I18" s="8"/>
      <c r="J18" s="8"/>
      <c r="K18" s="8"/>
      <c r="L18" s="8"/>
      <c r="M18" s="8"/>
      <c r="N18" s="8"/>
      <c r="O18" s="8"/>
      <c r="P18" s="68">
        <v>88</v>
      </c>
      <c r="Q18" s="11" t="e">
        <f>#REF!*P18/1000</f>
        <v>#REF!</v>
      </c>
      <c r="R18" s="863" t="s">
        <v>785</v>
      </c>
      <c r="S18" s="855" t="s">
        <v>786</v>
      </c>
      <c r="T18" s="837"/>
      <c r="U18" s="601">
        <v>0.2</v>
      </c>
      <c r="V18" s="601">
        <v>0</v>
      </c>
      <c r="W18" s="601">
        <v>15.5</v>
      </c>
      <c r="X18" s="596">
        <v>62.8</v>
      </c>
      <c r="Y18" s="8">
        <v>0.12</v>
      </c>
      <c r="Z18" s="8">
        <v>3.7499999999999999E-2</v>
      </c>
      <c r="AA18" s="8">
        <v>9.5625</v>
      </c>
      <c r="AB18" s="8">
        <v>3.2749999999999999</v>
      </c>
      <c r="AC18" s="8">
        <v>23.937499999999996</v>
      </c>
      <c r="AD18" s="8">
        <v>158.3125</v>
      </c>
      <c r="AE18" s="8">
        <v>20.65</v>
      </c>
      <c r="AF18" s="8">
        <v>2.2000000000000002</v>
      </c>
      <c r="AG18" s="827"/>
      <c r="AH18" s="828"/>
      <c r="AI18" s="828"/>
      <c r="AJ18" s="828"/>
      <c r="AK18" s="828"/>
    </row>
    <row r="19" spans="1:37" s="54" customFormat="1" ht="18">
      <c r="A19" s="834" t="s">
        <v>629</v>
      </c>
      <c r="B19" s="204">
        <v>20</v>
      </c>
      <c r="C19" s="839"/>
      <c r="D19" s="204">
        <v>1</v>
      </c>
      <c r="E19" s="204">
        <v>0.3</v>
      </c>
      <c r="F19" s="601">
        <v>8.1</v>
      </c>
      <c r="G19" s="596">
        <v>38.9</v>
      </c>
      <c r="H19" s="830"/>
      <c r="I19" s="830"/>
      <c r="J19" s="830"/>
      <c r="K19" s="830"/>
      <c r="L19" s="830"/>
      <c r="M19" s="830"/>
      <c r="N19" s="830"/>
      <c r="O19" s="830"/>
      <c r="P19" s="831"/>
      <c r="Q19" s="749"/>
      <c r="R19" s="834" t="s">
        <v>629</v>
      </c>
      <c r="S19" s="204">
        <v>20</v>
      </c>
      <c r="T19" s="837"/>
      <c r="U19" s="204">
        <v>1</v>
      </c>
      <c r="V19" s="204">
        <v>0.3</v>
      </c>
      <c r="W19" s="601">
        <v>8.1</v>
      </c>
      <c r="X19" s="596">
        <v>38.9</v>
      </c>
      <c r="Y19" s="831">
        <v>0.17500000000000002</v>
      </c>
      <c r="Z19" s="831">
        <v>7.4999999999999997E-2</v>
      </c>
      <c r="AA19" s="831">
        <v>19.612500000000001</v>
      </c>
      <c r="AB19" s="831">
        <v>2.8374999999999999</v>
      </c>
      <c r="AC19" s="831">
        <v>63.274999999999999</v>
      </c>
      <c r="AD19" s="831">
        <v>156.125</v>
      </c>
      <c r="AE19" s="831">
        <v>23.75</v>
      </c>
      <c r="AF19" s="831">
        <v>1.325</v>
      </c>
      <c r="AG19" s="693"/>
      <c r="AH19" s="1"/>
      <c r="AI19" s="1"/>
      <c r="AJ19" s="1"/>
      <c r="AK19" s="1"/>
    </row>
    <row r="20" spans="1:37" s="1" customFormat="1" ht="18">
      <c r="A20" s="834" t="s">
        <v>69</v>
      </c>
      <c r="B20" s="204">
        <v>20</v>
      </c>
      <c r="C20" s="839"/>
      <c r="D20" s="601">
        <v>0.7</v>
      </c>
      <c r="E20" s="601">
        <v>0.1</v>
      </c>
      <c r="F20" s="601">
        <v>9.4</v>
      </c>
      <c r="G20" s="596">
        <v>40.5</v>
      </c>
      <c r="H20" s="92"/>
      <c r="I20" s="92"/>
      <c r="J20" s="92"/>
      <c r="K20" s="92"/>
      <c r="L20" s="92"/>
      <c r="M20" s="92"/>
      <c r="N20" s="92"/>
      <c r="O20" s="92"/>
      <c r="P20" s="11"/>
      <c r="Q20" s="11"/>
      <c r="R20" s="834" t="s">
        <v>69</v>
      </c>
      <c r="S20" s="204">
        <v>20</v>
      </c>
      <c r="T20" s="837"/>
      <c r="U20" s="601">
        <v>0.7</v>
      </c>
      <c r="V20" s="601">
        <v>0.1</v>
      </c>
      <c r="W20" s="601">
        <v>9.4</v>
      </c>
      <c r="X20" s="596">
        <v>40.5</v>
      </c>
      <c r="Y20" s="17"/>
      <c r="Z20" s="17"/>
      <c r="AA20" s="17"/>
      <c r="AB20" s="17"/>
      <c r="AC20" s="17"/>
      <c r="AD20" s="17"/>
      <c r="AE20" s="17"/>
      <c r="AF20" s="17"/>
      <c r="AG20" s="693"/>
    </row>
    <row r="21" spans="1:37" s="1" customFormat="1" ht="18">
      <c r="A21" s="844" t="s">
        <v>787</v>
      </c>
      <c r="B21" s="614">
        <v>150</v>
      </c>
      <c r="C21" s="837"/>
      <c r="D21" s="601">
        <v>0.6</v>
      </c>
      <c r="E21" s="601">
        <v>0</v>
      </c>
      <c r="F21" s="601">
        <v>21.6</v>
      </c>
      <c r="G21" s="614">
        <v>89</v>
      </c>
      <c r="H21" s="92"/>
      <c r="I21" s="92"/>
      <c r="J21" s="92"/>
      <c r="K21" s="92"/>
      <c r="L21" s="92"/>
      <c r="M21" s="92"/>
      <c r="N21" s="92"/>
      <c r="O21" s="92"/>
      <c r="P21" s="8"/>
      <c r="Q21" s="11" t="e">
        <f>#REF!*P21/1000</f>
        <v>#REF!</v>
      </c>
      <c r="R21" s="844" t="s">
        <v>787</v>
      </c>
      <c r="S21" s="614">
        <v>150</v>
      </c>
      <c r="T21" s="837"/>
      <c r="U21" s="601">
        <v>0.6</v>
      </c>
      <c r="V21" s="601">
        <v>0</v>
      </c>
      <c r="W21" s="601">
        <v>21.6</v>
      </c>
      <c r="X21" s="614">
        <v>89</v>
      </c>
      <c r="Y21" s="11"/>
      <c r="Z21" s="11"/>
      <c r="AA21" s="11"/>
      <c r="AB21" s="11"/>
      <c r="AC21" s="11"/>
      <c r="AD21" s="11"/>
      <c r="AE21" s="11"/>
      <c r="AF21" s="11"/>
      <c r="AG21" s="686"/>
      <c r="AH21" s="54"/>
      <c r="AI21" s="54"/>
      <c r="AJ21" s="54"/>
      <c r="AK21" s="54"/>
    </row>
    <row r="22" spans="1:37" s="54" customFormat="1" ht="18">
      <c r="A22" s="838"/>
      <c r="B22" s="835"/>
      <c r="C22" s="955"/>
      <c r="D22" s="601"/>
      <c r="E22" s="601"/>
      <c r="F22" s="601"/>
      <c r="G22" s="596"/>
      <c r="H22" s="8">
        <v>0.12</v>
      </c>
      <c r="I22" s="8">
        <v>3.7499999999999999E-2</v>
      </c>
      <c r="J22" s="8">
        <v>9.5625</v>
      </c>
      <c r="K22" s="8">
        <v>3.2749999999999999</v>
      </c>
      <c r="L22" s="8">
        <v>23.937499999999996</v>
      </c>
      <c r="M22" s="8">
        <v>158.3125</v>
      </c>
      <c r="N22" s="8">
        <v>20.65</v>
      </c>
      <c r="O22" s="8">
        <v>2.2000000000000002</v>
      </c>
      <c r="P22" s="8"/>
      <c r="Q22" s="8" t="e">
        <f>SUM(Q23:Q37)</f>
        <v>#REF!</v>
      </c>
      <c r="R22" s="864"/>
      <c r="S22" s="204"/>
      <c r="T22" s="837"/>
      <c r="U22" s="601"/>
      <c r="V22" s="601"/>
      <c r="W22" s="601"/>
      <c r="X22" s="596"/>
      <c r="Y22" s="11"/>
      <c r="Z22" s="11"/>
      <c r="AA22" s="11"/>
      <c r="AB22" s="11"/>
      <c r="AC22" s="11"/>
      <c r="AD22" s="11"/>
      <c r="AE22" s="11"/>
      <c r="AF22" s="11"/>
      <c r="AG22" s="643"/>
    </row>
    <row r="23" spans="1:37" s="54" customFormat="1" ht="18">
      <c r="A23" s="844" t="s">
        <v>381</v>
      </c>
      <c r="B23" s="204">
        <v>615</v>
      </c>
      <c r="C23" s="952"/>
      <c r="D23" s="598">
        <v>16.100000000000001</v>
      </c>
      <c r="E23" s="601">
        <v>15.9</v>
      </c>
      <c r="F23" s="601">
        <v>88.5</v>
      </c>
      <c r="G23" s="596">
        <v>560.5</v>
      </c>
      <c r="H23" s="17"/>
      <c r="I23" s="17"/>
      <c r="J23" s="17"/>
      <c r="K23" s="17"/>
      <c r="L23" s="17"/>
      <c r="M23" s="17"/>
      <c r="N23" s="17"/>
      <c r="O23" s="17"/>
      <c r="P23" s="11">
        <v>286</v>
      </c>
      <c r="Q23" s="11" t="e">
        <f>#REF!*P23/1000</f>
        <v>#REF!</v>
      </c>
      <c r="R23" s="844" t="s">
        <v>381</v>
      </c>
      <c r="S23" s="866" t="s">
        <v>792</v>
      </c>
      <c r="T23" s="847"/>
      <c r="U23" s="598">
        <v>16.100000000000001</v>
      </c>
      <c r="V23" s="601">
        <v>15.9</v>
      </c>
      <c r="W23" s="601">
        <v>88.5</v>
      </c>
      <c r="X23" s="596">
        <v>560.5</v>
      </c>
      <c r="Y23" s="11"/>
      <c r="Z23" s="11"/>
      <c r="AA23" s="11"/>
      <c r="AB23" s="11"/>
      <c r="AC23" s="11"/>
      <c r="AD23" s="11"/>
      <c r="AE23" s="11"/>
      <c r="AF23" s="11"/>
      <c r="AG23" s="686"/>
    </row>
    <row r="24" spans="1:37" s="54" customFormat="1" ht="18">
      <c r="A24" s="838"/>
      <c r="B24" s="838"/>
      <c r="C24" s="904"/>
      <c r="D24" s="601"/>
      <c r="E24" s="601"/>
      <c r="F24" s="601"/>
      <c r="G24" s="614"/>
      <c r="H24" s="598"/>
      <c r="I24" s="598"/>
      <c r="J24" s="598"/>
      <c r="K24" s="598"/>
      <c r="L24" s="598"/>
      <c r="M24" s="598"/>
      <c r="N24" s="598"/>
      <c r="O24" s="598"/>
      <c r="P24" s="8"/>
      <c r="Q24" s="11" t="e">
        <f>#REF!*P24/1000</f>
        <v>#REF!</v>
      </c>
      <c r="R24" s="931"/>
      <c r="S24" s="893"/>
      <c r="T24" s="851"/>
      <c r="U24" s="601"/>
      <c r="V24" s="601"/>
      <c r="W24" s="601"/>
      <c r="X24" s="596"/>
      <c r="Y24" s="11"/>
      <c r="Z24" s="11"/>
      <c r="AA24" s="11"/>
      <c r="AB24" s="11"/>
      <c r="AC24" s="11"/>
      <c r="AD24" s="11"/>
      <c r="AE24" s="11"/>
      <c r="AF24" s="11"/>
      <c r="AG24" s="643"/>
      <c r="AH24" s="1"/>
      <c r="AI24" s="1"/>
      <c r="AJ24" s="1"/>
      <c r="AK24" s="1"/>
    </row>
    <row r="25" spans="1:37" s="1" customFormat="1" ht="15">
      <c r="A25" s="838"/>
      <c r="B25" s="875"/>
      <c r="C25" s="875"/>
      <c r="D25" s="600"/>
      <c r="E25" s="600"/>
      <c r="F25" s="600"/>
      <c r="G25" s="614"/>
      <c r="H25" s="11"/>
      <c r="I25" s="11"/>
      <c r="J25" s="11"/>
      <c r="K25" s="11"/>
      <c r="L25" s="11"/>
      <c r="M25" s="11"/>
      <c r="N25" s="11"/>
      <c r="O25" s="11"/>
      <c r="P25" s="11">
        <v>23.4</v>
      </c>
      <c r="Q25" s="11" t="e">
        <f>#REF!*P25/1000</f>
        <v>#REF!</v>
      </c>
      <c r="R25" s="890"/>
      <c r="S25" s="596"/>
      <c r="T25" s="875"/>
      <c r="U25" s="205"/>
      <c r="V25" s="600"/>
      <c r="W25" s="600"/>
      <c r="X25" s="596"/>
      <c r="Y25" s="17"/>
      <c r="Z25" s="17"/>
      <c r="AA25" s="17"/>
      <c r="AB25" s="17"/>
      <c r="AC25" s="17"/>
      <c r="AD25" s="17"/>
      <c r="AE25" s="17"/>
      <c r="AF25" s="17"/>
      <c r="AG25" s="698"/>
      <c r="AH25" s="6"/>
      <c r="AI25" s="6"/>
      <c r="AJ25" s="6"/>
      <c r="AK25" s="6"/>
    </row>
    <row r="26" spans="1:37" s="6" customFormat="1" ht="15">
      <c r="A26" s="838"/>
      <c r="B26" s="875"/>
      <c r="C26" s="875"/>
      <c r="D26" s="594"/>
      <c r="E26" s="594"/>
      <c r="F26" s="594"/>
      <c r="G26" s="614"/>
      <c r="H26" s="11"/>
      <c r="I26" s="11"/>
      <c r="J26" s="11"/>
      <c r="K26" s="11"/>
      <c r="L26" s="11"/>
      <c r="M26" s="11"/>
      <c r="N26" s="11"/>
      <c r="O26" s="11"/>
      <c r="P26" s="11">
        <v>166.11</v>
      </c>
      <c r="Q26" s="11" t="e">
        <f>#REF!*P26/1000</f>
        <v>#REF!</v>
      </c>
      <c r="R26" s="838"/>
      <c r="S26" s="838"/>
      <c r="T26" s="904"/>
      <c r="U26" s="594"/>
      <c r="V26" s="594"/>
      <c r="W26" s="594"/>
      <c r="X26" s="594"/>
      <c r="Y26" s="11"/>
      <c r="Z26" s="11"/>
      <c r="AA26" s="11"/>
      <c r="AB26" s="11"/>
      <c r="AC26" s="11"/>
      <c r="AD26" s="11"/>
      <c r="AE26" s="11"/>
      <c r="AF26" s="11"/>
      <c r="AG26" s="698"/>
    </row>
    <row r="27" spans="1:37" s="6" customFormat="1" ht="15.75">
      <c r="A27" s="838"/>
      <c r="B27" s="835"/>
      <c r="C27" s="943"/>
      <c r="D27" s="637"/>
      <c r="E27" s="637"/>
      <c r="F27" s="637"/>
      <c r="G27" s="656"/>
      <c r="H27" s="835"/>
      <c r="I27" s="835"/>
      <c r="J27" s="835"/>
      <c r="K27" s="835"/>
      <c r="L27" s="835"/>
      <c r="M27" s="835"/>
      <c r="N27" s="835"/>
      <c r="O27" s="835"/>
      <c r="P27" s="835"/>
      <c r="Q27" s="835"/>
      <c r="R27" s="838"/>
      <c r="S27" s="875"/>
      <c r="T27" s="875"/>
      <c r="U27" s="637"/>
      <c r="V27" s="637"/>
      <c r="W27" s="637"/>
      <c r="X27" s="656"/>
      <c r="Y27" s="11"/>
      <c r="Z27" s="11"/>
      <c r="AA27" s="11"/>
      <c r="AB27" s="11"/>
      <c r="AC27" s="11"/>
      <c r="AD27" s="11"/>
      <c r="AE27" s="11"/>
      <c r="AF27" s="11"/>
      <c r="AG27" s="698"/>
    </row>
    <row r="28" spans="1:37" s="6" customFormat="1" ht="15.75">
      <c r="A28" s="1183" t="s">
        <v>185</v>
      </c>
      <c r="B28" s="1184"/>
      <c r="C28" s="1184"/>
      <c r="D28" s="1184"/>
      <c r="E28" s="1184"/>
      <c r="F28" s="1184"/>
      <c r="G28" s="1185"/>
      <c r="H28" s="835"/>
      <c r="I28" s="835"/>
      <c r="J28" s="835"/>
      <c r="K28" s="835"/>
      <c r="L28" s="835"/>
      <c r="M28" s="835"/>
      <c r="N28" s="835"/>
      <c r="O28" s="835"/>
      <c r="P28" s="835"/>
      <c r="Q28" s="835"/>
      <c r="R28" s="838"/>
      <c r="S28" s="875"/>
      <c r="T28" s="875"/>
      <c r="U28" s="204"/>
      <c r="V28" s="204"/>
      <c r="W28" s="204"/>
      <c r="X28" s="596"/>
      <c r="Y28" s="11"/>
      <c r="Z28" s="11"/>
      <c r="AA28" s="11"/>
      <c r="AB28" s="11"/>
      <c r="AC28" s="11"/>
      <c r="AD28" s="11"/>
      <c r="AE28" s="11"/>
      <c r="AF28" s="11"/>
      <c r="AG28" s="698"/>
    </row>
    <row r="29" spans="1:37" s="6" customFormat="1" ht="15.75">
      <c r="A29" s="838" t="s">
        <v>788</v>
      </c>
      <c r="B29" s="956" t="s">
        <v>407</v>
      </c>
      <c r="C29" s="946"/>
      <c r="D29" s="835"/>
      <c r="E29" s="835"/>
      <c r="F29" s="835"/>
      <c r="G29" s="835"/>
      <c r="H29" s="835"/>
      <c r="I29" s="835"/>
      <c r="J29" s="835"/>
      <c r="K29" s="835"/>
      <c r="L29" s="835"/>
      <c r="M29" s="835"/>
      <c r="N29" s="835"/>
      <c r="O29" s="835"/>
      <c r="P29" s="835"/>
      <c r="Q29" s="835"/>
      <c r="R29" s="838"/>
      <c r="S29" s="835"/>
      <c r="T29" s="943"/>
      <c r="U29" s="601"/>
      <c r="V29" s="601"/>
      <c r="W29" s="601"/>
      <c r="X29" s="596"/>
      <c r="Y29" s="11"/>
      <c r="Z29" s="11"/>
      <c r="AA29" s="11"/>
      <c r="AB29" s="11"/>
      <c r="AC29" s="11"/>
      <c r="AD29" s="11"/>
      <c r="AE29" s="11"/>
      <c r="AF29" s="11"/>
      <c r="AG29" s="698"/>
    </row>
    <row r="30" spans="1:37" s="6" customFormat="1" ht="18">
      <c r="A30" s="835"/>
      <c r="B30" s="835"/>
      <c r="C30" s="869"/>
      <c r="D30" s="835"/>
      <c r="E30" s="835"/>
      <c r="F30" s="835"/>
      <c r="G30" s="835"/>
      <c r="H30" s="835"/>
      <c r="I30" s="835"/>
      <c r="J30" s="835"/>
      <c r="K30" s="835"/>
      <c r="L30" s="835"/>
      <c r="M30" s="835"/>
      <c r="N30" s="835"/>
      <c r="O30" s="835"/>
      <c r="P30" s="835"/>
      <c r="Q30" s="835"/>
      <c r="R30" s="844"/>
      <c r="S30" s="204"/>
      <c r="T30" s="837"/>
      <c r="U30" s="598"/>
      <c r="V30" s="598"/>
      <c r="W30" s="598"/>
      <c r="X30" s="596"/>
      <c r="Y30" s="11"/>
      <c r="Z30" s="11"/>
      <c r="AA30" s="11"/>
      <c r="AB30" s="11"/>
      <c r="AC30" s="11"/>
      <c r="AD30" s="11"/>
      <c r="AE30" s="11"/>
      <c r="AF30" s="11"/>
      <c r="AG30" s="698"/>
    </row>
    <row r="31" spans="1:37" s="6" customFormat="1" ht="18">
      <c r="A31" s="834"/>
      <c r="B31" s="832"/>
      <c r="C31" s="870"/>
      <c r="D31" s="204"/>
      <c r="E31" s="204" t="s">
        <v>441</v>
      </c>
      <c r="F31" s="204"/>
      <c r="G31" s="596"/>
      <c r="H31" s="835"/>
      <c r="I31" s="835"/>
      <c r="J31" s="835"/>
      <c r="K31" s="835"/>
      <c r="L31" s="835"/>
      <c r="M31" s="835"/>
      <c r="N31" s="835"/>
      <c r="O31" s="835"/>
      <c r="P31" s="835"/>
      <c r="Q31" s="835"/>
      <c r="R31" s="834"/>
      <c r="S31" s="204"/>
      <c r="T31" s="837"/>
      <c r="U31" s="204"/>
      <c r="V31" s="204"/>
      <c r="W31" s="601"/>
      <c r="X31" s="596"/>
      <c r="Y31" s="11"/>
      <c r="Z31" s="11"/>
      <c r="AA31" s="11"/>
      <c r="AB31" s="11"/>
      <c r="AC31" s="11"/>
      <c r="AD31" s="11"/>
      <c r="AE31" s="11"/>
      <c r="AF31" s="11"/>
      <c r="AG31" s="698"/>
    </row>
    <row r="32" spans="1:37" s="6" customFormat="1" ht="18">
      <c r="A32" s="844"/>
      <c r="B32" s="20"/>
      <c r="C32" s="839"/>
      <c r="D32" s="601"/>
      <c r="E32" s="601"/>
      <c r="F32" s="601"/>
      <c r="G32" s="596"/>
      <c r="H32" s="835"/>
      <c r="I32" s="835"/>
      <c r="J32" s="835"/>
      <c r="K32" s="835"/>
      <c r="L32" s="835"/>
      <c r="M32" s="835"/>
      <c r="N32" s="835"/>
      <c r="O32" s="835"/>
      <c r="P32" s="835"/>
      <c r="Q32" s="835"/>
      <c r="R32" s="834"/>
      <c r="S32" s="204"/>
      <c r="T32" s="837"/>
      <c r="U32" s="601"/>
      <c r="V32" s="601"/>
      <c r="W32" s="601"/>
      <c r="X32" s="596"/>
      <c r="Y32" s="11"/>
      <c r="Z32" s="11"/>
      <c r="AA32" s="11"/>
      <c r="AB32" s="11"/>
      <c r="AC32" s="11"/>
      <c r="AD32" s="11"/>
      <c r="AE32" s="11"/>
      <c r="AF32" s="11"/>
      <c r="AG32" s="698"/>
    </row>
    <row r="33" spans="1:45" s="6" customFormat="1" ht="18">
      <c r="A33" s="711"/>
      <c r="B33" s="204"/>
      <c r="C33" s="848"/>
      <c r="D33" s="598"/>
      <c r="E33" s="598"/>
      <c r="F33" s="598" t="s">
        <v>271</v>
      </c>
      <c r="G33" s="596"/>
      <c r="H33" s="835"/>
      <c r="I33" s="835"/>
      <c r="J33" s="835"/>
      <c r="K33" s="835"/>
      <c r="L33" s="835"/>
      <c r="M33" s="835"/>
      <c r="N33" s="835"/>
      <c r="O33" s="835"/>
      <c r="P33" s="835"/>
      <c r="Q33" s="835"/>
      <c r="R33" s="834"/>
      <c r="S33" s="204"/>
      <c r="T33" s="837"/>
      <c r="U33" s="601"/>
      <c r="V33" s="601"/>
      <c r="W33" s="601"/>
      <c r="X33" s="596"/>
      <c r="Y33" s="11"/>
      <c r="Z33" s="11"/>
      <c r="AA33" s="11"/>
      <c r="AB33" s="11"/>
      <c r="AC33" s="11"/>
      <c r="AD33" s="11"/>
      <c r="AE33" s="11"/>
      <c r="AF33" s="11"/>
      <c r="AG33" s="698"/>
    </row>
    <row r="34" spans="1:45" s="6" customFormat="1" ht="18">
      <c r="A34" s="834" t="s">
        <v>122</v>
      </c>
      <c r="B34" s="204">
        <v>50</v>
      </c>
      <c r="C34" s="875"/>
      <c r="D34" s="204"/>
      <c r="E34" s="204"/>
      <c r="F34" s="601"/>
      <c r="G34" s="596"/>
      <c r="H34" s="719"/>
      <c r="I34" s="719"/>
      <c r="J34" s="719"/>
      <c r="K34" s="719"/>
      <c r="L34" s="719"/>
      <c r="M34" s="719"/>
      <c r="N34" s="719"/>
      <c r="O34" s="719"/>
      <c r="P34" s="719"/>
      <c r="Q34" s="719"/>
      <c r="R34" s="834"/>
      <c r="S34" s="841"/>
      <c r="T34" s="903"/>
      <c r="U34" s="637"/>
      <c r="V34" s="637"/>
      <c r="W34" s="637"/>
      <c r="X34" s="656"/>
      <c r="Y34" s="719"/>
      <c r="Z34" s="719"/>
      <c r="AA34" s="719"/>
      <c r="AB34" s="719"/>
      <c r="AC34" s="719"/>
      <c r="AD34" s="719"/>
      <c r="AE34" s="719"/>
      <c r="AF34" s="719"/>
      <c r="AG34" s="719"/>
    </row>
    <row r="35" spans="1:45" s="6" customFormat="1" ht="18">
      <c r="A35" s="922"/>
      <c r="B35" s="7"/>
      <c r="C35" s="904"/>
      <c r="D35" s="204"/>
      <c r="E35" s="204"/>
      <c r="F35" s="601"/>
      <c r="G35" s="596"/>
      <c r="H35" s="835"/>
      <c r="I35" s="835"/>
      <c r="J35" s="835"/>
      <c r="K35" s="835"/>
      <c r="L35" s="835"/>
      <c r="M35" s="835"/>
      <c r="N35" s="835"/>
      <c r="O35" s="835"/>
      <c r="P35" s="835"/>
      <c r="Q35" s="835"/>
      <c r="R35" s="915"/>
      <c r="S35" s="458"/>
      <c r="T35" s="458"/>
      <c r="U35" s="601"/>
      <c r="V35" s="601"/>
      <c r="W35" s="601"/>
      <c r="X35" s="596"/>
      <c r="Y35" s="11"/>
      <c r="Z35" s="11"/>
      <c r="AA35" s="11"/>
      <c r="AB35" s="11"/>
      <c r="AC35" s="11"/>
      <c r="AD35" s="11"/>
      <c r="AE35" s="11"/>
      <c r="AF35" s="11"/>
      <c r="AG35" s="698"/>
    </row>
    <row r="36" spans="1:45" s="6" customFormat="1" ht="18">
      <c r="A36" s="694"/>
      <c r="B36" s="204"/>
      <c r="C36" s="837"/>
      <c r="D36" s="601"/>
      <c r="E36" s="601"/>
      <c r="F36" s="601"/>
      <c r="G36" s="596"/>
      <c r="H36" s="835"/>
      <c r="I36" s="835"/>
      <c r="J36" s="835"/>
      <c r="K36" s="835"/>
      <c r="L36" s="835"/>
      <c r="M36" s="835"/>
      <c r="N36" s="835"/>
      <c r="O36" s="835"/>
      <c r="P36" s="835"/>
      <c r="Q36" s="835"/>
      <c r="R36" s="842" t="s">
        <v>408</v>
      </c>
      <c r="S36" s="867"/>
      <c r="T36" s="871"/>
      <c r="U36" s="105"/>
      <c r="V36" s="105"/>
      <c r="W36" s="105"/>
      <c r="X36" s="105"/>
      <c r="Y36" s="11"/>
      <c r="Z36" s="11"/>
      <c r="AA36" s="11"/>
      <c r="AB36" s="11"/>
      <c r="AC36" s="11"/>
      <c r="AD36" s="11"/>
      <c r="AE36" s="11"/>
      <c r="AF36" s="11"/>
      <c r="AG36" s="698"/>
      <c r="AH36" s="21"/>
      <c r="AI36" s="21"/>
      <c r="AJ36" s="21"/>
      <c r="AK36" s="21"/>
    </row>
    <row r="37" spans="1:45" ht="18">
      <c r="A37" s="834"/>
      <c r="B37" s="204"/>
      <c r="C37" s="837"/>
      <c r="D37" s="601"/>
      <c r="E37" s="833"/>
      <c r="F37" s="601"/>
      <c r="G37" s="596"/>
      <c r="H37" s="17"/>
      <c r="I37" s="17"/>
      <c r="J37" s="17"/>
      <c r="K37" s="17"/>
      <c r="L37" s="17"/>
      <c r="M37" s="17"/>
      <c r="N37" s="17"/>
      <c r="O37" s="17"/>
      <c r="P37" s="11">
        <v>79.3</v>
      </c>
      <c r="Q37" s="11" t="e">
        <f>#REF!*P37/1000</f>
        <v>#REF!</v>
      </c>
      <c r="R37" s="842" t="s">
        <v>479</v>
      </c>
      <c r="S37" s="835"/>
      <c r="T37" s="872"/>
      <c r="U37" s="594"/>
      <c r="V37" s="594"/>
      <c r="W37" s="594"/>
      <c r="X37" s="614"/>
      <c r="Y37" s="17"/>
      <c r="Z37" s="17"/>
      <c r="AA37" s="17"/>
      <c r="AB37" s="17"/>
      <c r="AC37" s="17"/>
      <c r="AD37" s="17"/>
      <c r="AE37" s="17"/>
      <c r="AF37" s="17"/>
      <c r="AG37" s="693"/>
    </row>
    <row r="38" spans="1:45" ht="18">
      <c r="A38" s="1179" t="s">
        <v>893</v>
      </c>
      <c r="B38" s="1204"/>
      <c r="C38" s="1204"/>
      <c r="D38" s="1204"/>
      <c r="E38" s="1204"/>
      <c r="F38" s="1204"/>
      <c r="G38" s="1204"/>
      <c r="H38" s="1204"/>
      <c r="I38" s="1204"/>
      <c r="J38" s="1204"/>
      <c r="K38" s="1204"/>
      <c r="L38" s="1204"/>
      <c r="M38" s="1204"/>
      <c r="N38" s="1204"/>
      <c r="O38" s="1204"/>
      <c r="P38" s="1204"/>
      <c r="Q38" s="1204"/>
      <c r="R38" s="1204"/>
      <c r="S38" s="1204"/>
      <c r="T38" s="1204"/>
      <c r="U38" s="1204"/>
      <c r="V38" s="1204"/>
      <c r="W38" s="1204"/>
      <c r="X38" s="1205"/>
      <c r="Y38" s="17"/>
      <c r="Z38" s="17"/>
      <c r="AA38" s="17"/>
      <c r="AB38" s="17"/>
      <c r="AC38" s="17"/>
      <c r="AD38" s="17"/>
      <c r="AE38" s="17"/>
      <c r="AF38" s="17"/>
      <c r="AG38" s="643"/>
    </row>
    <row r="39" spans="1:45" ht="78" customHeight="1">
      <c r="A39" s="1193" t="s">
        <v>874</v>
      </c>
      <c r="B39" s="1193"/>
      <c r="C39" s="1193"/>
      <c r="D39" s="1193"/>
      <c r="E39" s="1193"/>
      <c r="F39" s="1158" t="s">
        <v>248</v>
      </c>
      <c r="G39" s="1195"/>
      <c r="H39" s="1195"/>
      <c r="I39" s="1195"/>
      <c r="J39" s="1195"/>
      <c r="K39" s="1195"/>
      <c r="L39" s="1195"/>
      <c r="M39" s="1195"/>
      <c r="N39" s="1195"/>
      <c r="O39" s="1195"/>
      <c r="P39" s="1195"/>
      <c r="Q39" s="1195"/>
      <c r="R39" s="1195"/>
      <c r="S39" s="1195"/>
      <c r="T39" s="1195"/>
      <c r="U39" s="936"/>
      <c r="V39" s="936"/>
      <c r="W39" s="936"/>
      <c r="X39" s="936"/>
      <c r="Y39" s="936"/>
      <c r="Z39" s="936"/>
      <c r="AA39" s="936"/>
      <c r="AB39" s="936"/>
      <c r="AC39" s="936"/>
      <c r="AD39" s="936"/>
      <c r="AE39" s="936"/>
      <c r="AF39" s="936"/>
      <c r="AG39" s="936"/>
      <c r="AH39" s="791"/>
    </row>
    <row r="40" spans="1:45" ht="20.25">
      <c r="A40" s="1182" t="s">
        <v>876</v>
      </c>
      <c r="B40" s="1206"/>
      <c r="C40" s="1206"/>
      <c r="D40" s="1206"/>
      <c r="E40" s="1206"/>
      <c r="F40" s="1206"/>
      <c r="G40" s="1206"/>
      <c r="H40" s="1206"/>
      <c r="I40" s="1206"/>
      <c r="J40" s="1206"/>
      <c r="K40" s="1206"/>
      <c r="L40" s="1206"/>
      <c r="M40" s="1206"/>
      <c r="N40" s="1206"/>
      <c r="O40" s="1206"/>
      <c r="P40" s="1206"/>
      <c r="Q40" s="1206"/>
      <c r="R40" s="1206"/>
      <c r="S40" s="1206"/>
      <c r="T40" s="1206"/>
      <c r="U40" s="1206"/>
      <c r="V40" s="1206"/>
      <c r="W40" s="1206"/>
      <c r="X40" s="1206"/>
      <c r="Y40" s="859"/>
      <c r="Z40" s="859"/>
      <c r="AA40" s="859"/>
      <c r="AB40" s="859"/>
      <c r="AC40" s="859"/>
      <c r="AD40" s="859"/>
      <c r="AE40" s="859"/>
      <c r="AF40" s="859"/>
      <c r="AM40" s="6"/>
      <c r="AN40" s="6"/>
      <c r="AO40" s="6"/>
      <c r="AP40" s="6"/>
      <c r="AQ40" s="6"/>
      <c r="AR40" s="6"/>
      <c r="AS40" s="6"/>
    </row>
    <row r="41" spans="1:45" ht="33">
      <c r="A41" s="919" t="s">
        <v>400</v>
      </c>
      <c r="B41" s="908"/>
      <c r="C41" s="913"/>
      <c r="D41" s="918" t="s">
        <v>410</v>
      </c>
      <c r="E41" s="907"/>
      <c r="F41" s="908"/>
      <c r="G41" s="857" t="s">
        <v>410</v>
      </c>
      <c r="H41" s="22"/>
      <c r="I41" s="22"/>
      <c r="J41" s="22"/>
      <c r="K41" s="22"/>
      <c r="L41" s="22"/>
      <c r="M41" s="22"/>
      <c r="N41" s="22"/>
      <c r="O41" s="22"/>
      <c r="Q41" s="670"/>
      <c r="R41" s="856"/>
      <c r="S41" s="857"/>
      <c r="T41" s="857"/>
      <c r="U41" s="857"/>
      <c r="V41" s="857"/>
      <c r="W41" s="857"/>
      <c r="X41" s="857"/>
      <c r="Y41" s="22"/>
      <c r="Z41" s="22"/>
      <c r="AA41" s="22"/>
      <c r="AB41" s="22"/>
      <c r="AC41" s="22"/>
      <c r="AD41" s="22"/>
      <c r="AE41" s="22"/>
      <c r="AF41" s="22"/>
    </row>
    <row r="42" spans="1:45">
      <c r="A42" s="856"/>
      <c r="B42" s="857"/>
      <c r="C42" s="857"/>
      <c r="D42" s="857"/>
      <c r="E42" s="857"/>
      <c r="F42" s="857"/>
      <c r="G42" s="857"/>
      <c r="H42" s="22"/>
      <c r="I42" s="22"/>
      <c r="J42" s="22"/>
      <c r="K42" s="22"/>
      <c r="L42" s="22"/>
      <c r="M42" s="22"/>
      <c r="N42" s="22"/>
      <c r="O42" s="22"/>
      <c r="Q42" s="670"/>
      <c r="R42" s="856"/>
      <c r="S42" s="857"/>
      <c r="T42" s="857"/>
      <c r="U42" s="857"/>
      <c r="V42" s="857"/>
      <c r="W42" s="857"/>
      <c r="X42" s="857"/>
      <c r="Y42" s="22"/>
      <c r="Z42" s="22"/>
      <c r="AA42" s="22"/>
      <c r="AB42" s="22"/>
      <c r="AC42" s="22"/>
      <c r="AD42" s="22"/>
      <c r="AE42" s="22"/>
      <c r="AF42" s="22"/>
    </row>
    <row r="43" spans="1:45" ht="22.5" customHeight="1">
      <c r="A43" s="1147" t="s">
        <v>778</v>
      </c>
      <c r="B43" s="1148"/>
      <c r="C43" s="1148"/>
      <c r="D43" s="1148"/>
      <c r="E43" s="1148"/>
      <c r="F43" s="1148"/>
      <c r="G43" s="1148"/>
      <c r="H43" s="1148"/>
      <c r="I43" s="1148"/>
      <c r="J43" s="1148"/>
      <c r="K43" s="1148"/>
      <c r="L43" s="1148"/>
      <c r="M43" s="1148"/>
      <c r="N43" s="1148"/>
      <c r="O43" s="1148"/>
      <c r="P43" s="1148"/>
      <c r="Q43" s="1148"/>
      <c r="R43" s="1148"/>
      <c r="S43" s="1148"/>
      <c r="T43" s="1148"/>
      <c r="U43" s="1148"/>
      <c r="V43" s="1148"/>
      <c r="W43" s="1148"/>
      <c r="X43" s="1148"/>
      <c r="Y43" s="860"/>
      <c r="Z43" s="860"/>
      <c r="AA43" s="860"/>
      <c r="AB43" s="860"/>
      <c r="AC43" s="860"/>
      <c r="AD43" s="860"/>
      <c r="AE43" s="860"/>
      <c r="AF43" s="860"/>
      <c r="AG43" s="673"/>
    </row>
    <row r="44" spans="1:45" ht="22.5">
      <c r="A44" s="1165" t="s">
        <v>448</v>
      </c>
      <c r="B44" s="1166"/>
      <c r="C44" s="1166"/>
      <c r="D44" s="1166"/>
      <c r="E44" s="1166"/>
      <c r="F44" s="1166"/>
      <c r="G44" s="1167"/>
      <c r="H44" s="8">
        <v>0.17500000000000002</v>
      </c>
      <c r="I44" s="8">
        <v>7.4999999999999997E-2</v>
      </c>
      <c r="J44" s="8">
        <v>19.612500000000001</v>
      </c>
      <c r="K44" s="8">
        <v>2.8374999999999999</v>
      </c>
      <c r="L44" s="8">
        <v>63.274999999999999</v>
      </c>
      <c r="M44" s="8">
        <v>156.125</v>
      </c>
      <c r="N44" s="8">
        <v>23.75</v>
      </c>
      <c r="O44" s="8">
        <v>1.325</v>
      </c>
      <c r="P44" s="11"/>
      <c r="Q44" s="8" t="e">
        <f>SUM(Q45:Q62)</f>
        <v>#REF!</v>
      </c>
      <c r="R44" s="1165" t="s">
        <v>241</v>
      </c>
      <c r="S44" s="1166"/>
      <c r="T44" s="1166"/>
      <c r="U44" s="1166"/>
      <c r="V44" s="1166"/>
      <c r="W44" s="1166"/>
      <c r="X44" s="1167"/>
      <c r="Y44" s="17"/>
      <c r="Z44" s="17"/>
      <c r="AA44" s="17"/>
      <c r="AB44" s="17"/>
      <c r="AC44" s="17"/>
      <c r="AD44" s="17"/>
      <c r="AE44" s="17"/>
      <c r="AF44" s="17"/>
      <c r="AG44" s="643"/>
    </row>
    <row r="45" spans="1:45">
      <c r="A45" s="1194" t="s">
        <v>437</v>
      </c>
      <c r="B45" s="1186" t="s">
        <v>741</v>
      </c>
      <c r="C45" s="1174" t="s">
        <v>67</v>
      </c>
      <c r="D45" s="1174"/>
      <c r="E45" s="1174"/>
      <c r="F45" s="1174"/>
      <c r="G45" s="1174"/>
      <c r="H45" s="17"/>
      <c r="I45" s="17"/>
      <c r="J45" s="17"/>
      <c r="K45" s="17"/>
      <c r="L45" s="17"/>
      <c r="M45" s="17"/>
      <c r="N45" s="17"/>
      <c r="O45" s="17"/>
      <c r="P45" s="11"/>
      <c r="Q45" s="11" t="e">
        <f>#REF!*P45/1000</f>
        <v>#REF!</v>
      </c>
      <c r="R45" s="1174" t="s">
        <v>179</v>
      </c>
      <c r="S45" s="1176" t="s">
        <v>741</v>
      </c>
      <c r="T45" s="1174" t="s">
        <v>67</v>
      </c>
      <c r="U45" s="1174"/>
      <c r="V45" s="1174"/>
      <c r="W45" s="1174"/>
      <c r="X45" s="1174"/>
      <c r="Y45" s="17"/>
      <c r="Z45" s="17"/>
      <c r="AA45" s="17"/>
      <c r="AB45" s="17"/>
      <c r="AC45" s="17"/>
      <c r="AD45" s="17"/>
      <c r="AE45" s="17"/>
      <c r="AF45" s="17"/>
      <c r="AG45" s="643"/>
      <c r="AH45" s="6"/>
      <c r="AI45" s="6"/>
      <c r="AJ45" s="6"/>
      <c r="AK45" s="6"/>
    </row>
    <row r="46" spans="1:45" s="6" customFormat="1">
      <c r="A46" s="1194"/>
      <c r="B46" s="1187"/>
      <c r="C46" s="1176" t="s">
        <v>597</v>
      </c>
      <c r="D46" s="1174" t="s">
        <v>234</v>
      </c>
      <c r="E46" s="1174" t="s">
        <v>630</v>
      </c>
      <c r="F46" s="1174" t="s">
        <v>631</v>
      </c>
      <c r="G46" s="1174" t="s">
        <v>711</v>
      </c>
      <c r="H46" s="11"/>
      <c r="I46" s="11"/>
      <c r="J46" s="11"/>
      <c r="K46" s="11"/>
      <c r="L46" s="11"/>
      <c r="M46" s="11"/>
      <c r="N46" s="11"/>
      <c r="O46" s="11"/>
      <c r="P46" s="11"/>
      <c r="Q46" s="11" t="e">
        <f>#REF!*P46/1000</f>
        <v>#REF!</v>
      </c>
      <c r="R46" s="1174"/>
      <c r="S46" s="1176"/>
      <c r="T46" s="1176" t="s">
        <v>597</v>
      </c>
      <c r="U46" s="1174" t="s">
        <v>234</v>
      </c>
      <c r="V46" s="1174" t="s">
        <v>630</v>
      </c>
      <c r="W46" s="1174" t="s">
        <v>631</v>
      </c>
      <c r="X46" s="1174" t="s">
        <v>711</v>
      </c>
      <c r="Y46" s="8">
        <v>0.86</v>
      </c>
      <c r="Z46" s="8">
        <v>0.02</v>
      </c>
      <c r="AA46" s="8">
        <v>10.199999999999999</v>
      </c>
      <c r="AB46" s="8">
        <v>0</v>
      </c>
      <c r="AC46" s="8">
        <v>58.64</v>
      </c>
      <c r="AD46" s="8">
        <v>42.54</v>
      </c>
      <c r="AE46" s="8">
        <v>6.74</v>
      </c>
      <c r="AF46" s="8">
        <v>0.09</v>
      </c>
      <c r="AG46" s="707"/>
    </row>
    <row r="47" spans="1:45" s="6" customFormat="1">
      <c r="A47" s="1194"/>
      <c r="B47" s="1188"/>
      <c r="C47" s="1176"/>
      <c r="D47" s="1174"/>
      <c r="E47" s="1174"/>
      <c r="F47" s="1174"/>
      <c r="G47" s="1174"/>
      <c r="H47" s="11"/>
      <c r="I47" s="11"/>
      <c r="J47" s="11"/>
      <c r="K47" s="11"/>
      <c r="L47" s="11"/>
      <c r="M47" s="11"/>
      <c r="N47" s="11"/>
      <c r="O47" s="11"/>
      <c r="P47" s="11">
        <v>312</v>
      </c>
      <c r="Q47" s="11" t="e">
        <f>#REF!*P47/1000</f>
        <v>#REF!</v>
      </c>
      <c r="R47" s="1174"/>
      <c r="S47" s="1176"/>
      <c r="T47" s="1176"/>
      <c r="U47" s="1174"/>
      <c r="V47" s="1174"/>
      <c r="W47" s="1174"/>
      <c r="X47" s="1174"/>
      <c r="Y47" s="17"/>
      <c r="Z47" s="17"/>
      <c r="AA47" s="17"/>
      <c r="AB47" s="17"/>
      <c r="AC47" s="17"/>
      <c r="AD47" s="17"/>
      <c r="AE47" s="17"/>
      <c r="AF47" s="17"/>
      <c r="AG47" s="643"/>
      <c r="AH47" s="21"/>
      <c r="AI47" s="21"/>
      <c r="AJ47" s="21"/>
      <c r="AK47" s="21"/>
    </row>
    <row r="48" spans="1:45" ht="18.75">
      <c r="A48" s="1192" t="s">
        <v>780</v>
      </c>
      <c r="B48" s="1192"/>
      <c r="C48" s="1192"/>
      <c r="D48" s="653">
        <v>22.7</v>
      </c>
      <c r="E48" s="653">
        <v>20.5</v>
      </c>
      <c r="F48" s="653">
        <v>71</v>
      </c>
      <c r="G48" s="12">
        <v>559</v>
      </c>
      <c r="H48" s="11"/>
      <c r="I48" s="11"/>
      <c r="J48" s="11"/>
      <c r="K48" s="11"/>
      <c r="L48" s="11"/>
      <c r="M48" s="11"/>
      <c r="N48" s="11"/>
      <c r="O48" s="11"/>
      <c r="P48" s="11">
        <v>40.299999999999997</v>
      </c>
      <c r="Q48" s="11" t="e">
        <f>#REF!*P48/1000</f>
        <v>#REF!</v>
      </c>
      <c r="R48" s="1171" t="s">
        <v>781</v>
      </c>
      <c r="S48" s="1172"/>
      <c r="T48" s="1173"/>
      <c r="U48" s="653">
        <v>25</v>
      </c>
      <c r="V48" s="653">
        <v>26</v>
      </c>
      <c r="W48" s="653">
        <v>76</v>
      </c>
      <c r="X48" s="12">
        <v>629</v>
      </c>
      <c r="Y48" s="8"/>
      <c r="Z48" s="8"/>
      <c r="AA48" s="8"/>
      <c r="AB48" s="8"/>
      <c r="AC48" s="8"/>
      <c r="AD48" s="8"/>
      <c r="AE48" s="8"/>
      <c r="AF48" s="8"/>
      <c r="AG48" s="708"/>
    </row>
    <row r="49" spans="1:37" ht="18">
      <c r="A49" s="844" t="s">
        <v>24</v>
      </c>
      <c r="B49" s="7" t="s">
        <v>789</v>
      </c>
      <c r="C49" s="875"/>
      <c r="D49" s="68">
        <v>5.3</v>
      </c>
      <c r="E49" s="68">
        <v>3.7</v>
      </c>
      <c r="F49" s="68">
        <v>7.2</v>
      </c>
      <c r="G49" s="12">
        <v>83</v>
      </c>
      <c r="H49" s="11"/>
      <c r="I49" s="11"/>
      <c r="J49" s="11"/>
      <c r="K49" s="11"/>
      <c r="L49" s="11"/>
      <c r="M49" s="11"/>
      <c r="N49" s="11"/>
      <c r="O49" s="11"/>
      <c r="P49" s="11">
        <v>37.57</v>
      </c>
      <c r="Q49" s="11" t="e">
        <f>#REF!*P49/1000</f>
        <v>#REF!</v>
      </c>
      <c r="R49" s="844" t="s">
        <v>24</v>
      </c>
      <c r="S49" s="7" t="s">
        <v>267</v>
      </c>
      <c r="T49" s="875"/>
      <c r="U49" s="68">
        <v>5.7</v>
      </c>
      <c r="V49" s="68">
        <v>6.2</v>
      </c>
      <c r="W49" s="68">
        <v>7.2</v>
      </c>
      <c r="X49" s="12">
        <v>107</v>
      </c>
      <c r="Y49" s="8"/>
      <c r="Z49" s="8"/>
      <c r="AA49" s="8"/>
      <c r="AB49" s="8"/>
      <c r="AC49" s="8"/>
      <c r="AD49" s="8"/>
      <c r="AE49" s="8"/>
      <c r="AF49" s="8"/>
      <c r="AG49" s="681"/>
    </row>
    <row r="50" spans="1:37" ht="18">
      <c r="A50" s="844" t="s">
        <v>790</v>
      </c>
      <c r="B50" s="654">
        <v>90</v>
      </c>
      <c r="C50" s="826"/>
      <c r="D50" s="653">
        <v>9.3000000000000007</v>
      </c>
      <c r="E50" s="653">
        <v>8.3000000000000007</v>
      </c>
      <c r="F50" s="68">
        <v>11.6</v>
      </c>
      <c r="G50" s="12">
        <v>158</v>
      </c>
      <c r="H50" s="17"/>
      <c r="I50" s="17"/>
      <c r="J50" s="17"/>
      <c r="K50" s="17"/>
      <c r="L50" s="17"/>
      <c r="M50" s="17"/>
      <c r="N50" s="17"/>
      <c r="O50" s="17"/>
      <c r="P50" s="11">
        <v>19.5</v>
      </c>
      <c r="Q50" s="11" t="e">
        <f>#REF!*P50/1000</f>
        <v>#REF!</v>
      </c>
      <c r="R50" s="844" t="s">
        <v>790</v>
      </c>
      <c r="S50" s="654">
        <v>100</v>
      </c>
      <c r="T50" s="905"/>
      <c r="U50" s="653">
        <v>10.3</v>
      </c>
      <c r="V50" s="653">
        <v>9.3000000000000007</v>
      </c>
      <c r="W50" s="68">
        <v>12.9</v>
      </c>
      <c r="X50" s="12">
        <v>176.3</v>
      </c>
      <c r="Y50" s="8"/>
      <c r="Z50" s="8"/>
      <c r="AA50" s="8"/>
      <c r="AB50" s="8"/>
      <c r="AC50" s="8"/>
      <c r="AD50" s="8"/>
      <c r="AE50" s="8"/>
      <c r="AF50" s="8"/>
      <c r="AG50" s="707"/>
    </row>
    <row r="51" spans="1:37" ht="18">
      <c r="A51" s="834" t="s">
        <v>32</v>
      </c>
      <c r="B51" s="12">
        <v>150</v>
      </c>
      <c r="C51" s="941"/>
      <c r="D51" s="68">
        <v>3.3</v>
      </c>
      <c r="E51" s="68">
        <v>4.4000000000000004</v>
      </c>
      <c r="F51" s="68">
        <v>23.5</v>
      </c>
      <c r="G51" s="613">
        <v>147</v>
      </c>
      <c r="H51" s="888"/>
      <c r="I51" s="888"/>
      <c r="J51" s="888"/>
      <c r="K51" s="888"/>
      <c r="L51" s="888"/>
      <c r="M51" s="888"/>
      <c r="N51" s="888"/>
      <c r="O51" s="888"/>
      <c r="P51" s="888">
        <v>72.8</v>
      </c>
      <c r="Q51" s="888" t="e">
        <f>#REF!*P51/1000</f>
        <v>#REF!</v>
      </c>
      <c r="R51" s="834" t="s">
        <v>32</v>
      </c>
      <c r="S51" s="12">
        <v>180</v>
      </c>
      <c r="T51" s="634"/>
      <c r="U51" s="68">
        <v>3.9</v>
      </c>
      <c r="V51" s="68">
        <v>5.9</v>
      </c>
      <c r="W51" s="68">
        <v>26.7</v>
      </c>
      <c r="X51" s="613">
        <v>176</v>
      </c>
      <c r="Y51" s="8"/>
      <c r="Z51" s="8"/>
      <c r="AA51" s="8"/>
      <c r="AB51" s="8"/>
      <c r="AC51" s="8"/>
      <c r="AD51" s="8"/>
      <c r="AE51" s="8"/>
      <c r="AF51" s="8"/>
      <c r="AG51" s="707"/>
      <c r="AH51" s="6"/>
      <c r="AI51" s="6"/>
      <c r="AJ51" s="6"/>
      <c r="AK51" s="6"/>
    </row>
    <row r="52" spans="1:37" s="6" customFormat="1" ht="18">
      <c r="A52" s="834" t="s">
        <v>202</v>
      </c>
      <c r="B52" s="7">
        <v>200</v>
      </c>
      <c r="C52" s="874"/>
      <c r="D52" s="68">
        <v>2.2999999999999998</v>
      </c>
      <c r="E52" s="68">
        <v>2.5</v>
      </c>
      <c r="F52" s="68">
        <v>14.8</v>
      </c>
      <c r="G52" s="12">
        <v>91</v>
      </c>
      <c r="H52" s="17"/>
      <c r="I52" s="17"/>
      <c r="J52" s="17"/>
      <c r="K52" s="17"/>
      <c r="L52" s="17"/>
      <c r="M52" s="17"/>
      <c r="N52" s="17"/>
      <c r="O52" s="17"/>
      <c r="P52" s="11">
        <v>79.3</v>
      </c>
      <c r="Q52" s="11" t="e">
        <f>#REF!*P52/1000</f>
        <v>#REF!</v>
      </c>
      <c r="R52" s="834" t="s">
        <v>202</v>
      </c>
      <c r="S52" s="7">
        <v>200</v>
      </c>
      <c r="T52" s="875"/>
      <c r="U52" s="68">
        <v>2.2999999999999998</v>
      </c>
      <c r="V52" s="68">
        <v>2.5</v>
      </c>
      <c r="W52" s="68">
        <v>14.8</v>
      </c>
      <c r="X52" s="12">
        <v>91</v>
      </c>
      <c r="Y52" s="11"/>
      <c r="Z52" s="11"/>
      <c r="AA52" s="11"/>
      <c r="AB52" s="11"/>
      <c r="AC52" s="11"/>
      <c r="AD52" s="11"/>
      <c r="AE52" s="11"/>
      <c r="AF52" s="11"/>
      <c r="AG52" s="707"/>
    </row>
    <row r="53" spans="1:37" s="6" customFormat="1" ht="18">
      <c r="A53" s="844" t="s">
        <v>791</v>
      </c>
      <c r="B53" s="957">
        <v>125</v>
      </c>
      <c r="C53" s="844"/>
      <c r="D53" s="68">
        <v>1.8</v>
      </c>
      <c r="E53" s="68">
        <v>1.5</v>
      </c>
      <c r="F53" s="68">
        <v>4.5</v>
      </c>
      <c r="G53" s="12">
        <v>39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844" t="s">
        <v>791</v>
      </c>
      <c r="S53" s="957">
        <v>125</v>
      </c>
      <c r="T53" s="941"/>
      <c r="U53" s="68">
        <v>1.8</v>
      </c>
      <c r="V53" s="68">
        <v>1.5</v>
      </c>
      <c r="W53" s="68">
        <v>4.5</v>
      </c>
      <c r="X53" s="12">
        <v>39</v>
      </c>
      <c r="Y53" s="11"/>
      <c r="Z53" s="11"/>
      <c r="AA53" s="11"/>
      <c r="AB53" s="11"/>
      <c r="AC53" s="11"/>
      <c r="AD53" s="11"/>
      <c r="AE53" s="11"/>
      <c r="AF53" s="11"/>
      <c r="AG53" s="643"/>
    </row>
    <row r="54" spans="1:37" s="6" customFormat="1" ht="18">
      <c r="A54" s="834" t="s">
        <v>466</v>
      </c>
      <c r="B54" s="958">
        <v>20</v>
      </c>
      <c r="C54" s="839"/>
      <c r="D54" s="68">
        <v>0.7</v>
      </c>
      <c r="E54" s="68">
        <v>0.1</v>
      </c>
      <c r="F54" s="68">
        <v>9.4</v>
      </c>
      <c r="G54" s="12">
        <v>41.3</v>
      </c>
      <c r="H54" s="17"/>
      <c r="I54" s="17"/>
      <c r="J54" s="17"/>
      <c r="K54" s="17"/>
      <c r="L54" s="17"/>
      <c r="M54" s="17"/>
      <c r="N54" s="17"/>
      <c r="O54" s="17"/>
      <c r="P54" s="11">
        <v>166.11</v>
      </c>
      <c r="Q54" s="11" t="e">
        <f>#REF!*P54/1000</f>
        <v>#REF!</v>
      </c>
      <c r="R54" s="834" t="s">
        <v>466</v>
      </c>
      <c r="S54" s="958">
        <v>20</v>
      </c>
      <c r="T54" s="839"/>
      <c r="U54" s="68">
        <v>0.7</v>
      </c>
      <c r="V54" s="68">
        <v>0.1</v>
      </c>
      <c r="W54" s="68">
        <v>9.4</v>
      </c>
      <c r="X54" s="12">
        <v>41.3</v>
      </c>
      <c r="Y54" s="8">
        <v>0</v>
      </c>
      <c r="Z54" s="8">
        <v>0.05</v>
      </c>
      <c r="AA54" s="8">
        <v>0</v>
      </c>
      <c r="AB54" s="8">
        <v>0</v>
      </c>
      <c r="AC54" s="8">
        <v>2.0499999999999998</v>
      </c>
      <c r="AD54" s="8">
        <v>6.65</v>
      </c>
      <c r="AE54" s="8">
        <v>2</v>
      </c>
      <c r="AF54" s="8">
        <v>0.1</v>
      </c>
      <c r="AG54" s="707"/>
    </row>
    <row r="55" spans="1:37" s="6" customFormat="1" ht="18">
      <c r="A55" s="844" t="s">
        <v>381</v>
      </c>
      <c r="B55" s="891"/>
      <c r="C55" s="826"/>
      <c r="D55" s="653"/>
      <c r="E55" s="653"/>
      <c r="F55" s="653"/>
      <c r="G55" s="12"/>
      <c r="H55" s="835"/>
      <c r="I55" s="835"/>
      <c r="J55" s="835"/>
      <c r="K55" s="835"/>
      <c r="L55" s="835"/>
      <c r="M55" s="835"/>
      <c r="N55" s="835"/>
      <c r="O55" s="835"/>
      <c r="P55" s="835"/>
      <c r="Q55" s="835"/>
      <c r="R55" s="844" t="s">
        <v>381</v>
      </c>
      <c r="S55" s="891"/>
      <c r="T55" s="852"/>
      <c r="U55" s="653"/>
      <c r="V55" s="653"/>
      <c r="W55" s="653"/>
      <c r="X55" s="12"/>
      <c r="Y55" s="601"/>
      <c r="Z55" s="601"/>
      <c r="AA55" s="601"/>
      <c r="AB55" s="601"/>
      <c r="AC55" s="601"/>
      <c r="AD55" s="601"/>
      <c r="AE55" s="601"/>
      <c r="AF55" s="601"/>
      <c r="AG55" s="707"/>
      <c r="AH55" s="21"/>
      <c r="AI55" s="21"/>
      <c r="AJ55" s="21"/>
      <c r="AK55" s="21"/>
    </row>
    <row r="56" spans="1:37" ht="18.75">
      <c r="A56" s="931"/>
      <c r="B56" s="893"/>
      <c r="C56" s="851"/>
      <c r="D56" s="925"/>
      <c r="E56" s="925"/>
      <c r="F56" s="925"/>
      <c r="G56" s="608"/>
      <c r="H56" s="17"/>
      <c r="I56" s="17"/>
      <c r="J56" s="17"/>
      <c r="K56" s="17"/>
      <c r="L56" s="17"/>
      <c r="M56" s="17"/>
      <c r="N56" s="17"/>
      <c r="O56" s="17"/>
      <c r="P56" s="11"/>
      <c r="Q56" s="11"/>
      <c r="R56" s="1189"/>
      <c r="S56" s="1190"/>
      <c r="T56" s="1191"/>
      <c r="U56" s="637"/>
      <c r="V56" s="637"/>
      <c r="W56" s="637"/>
      <c r="X56" s="656"/>
      <c r="Y56" s="8">
        <v>0</v>
      </c>
      <c r="Z56" s="8">
        <v>2.2499999999999999E-2</v>
      </c>
      <c r="AA56" s="8">
        <v>0</v>
      </c>
      <c r="AB56" s="8">
        <v>0.17499999999999999</v>
      </c>
      <c r="AC56" s="8">
        <v>4.3</v>
      </c>
      <c r="AD56" s="8">
        <v>19.3</v>
      </c>
      <c r="AE56" s="8">
        <v>5.7499999999999991</v>
      </c>
      <c r="AF56" s="8">
        <v>0.47499999999999998</v>
      </c>
      <c r="AG56" s="707"/>
      <c r="AH56" s="6"/>
      <c r="AI56" s="6"/>
      <c r="AJ56" s="6"/>
      <c r="AK56" s="6"/>
    </row>
    <row r="57" spans="1:37" s="6" customFormat="1" ht="18">
      <c r="A57" s="890"/>
      <c r="B57" s="596"/>
      <c r="C57" s="875"/>
      <c r="D57" s="928"/>
      <c r="E57" s="928"/>
      <c r="F57" s="928"/>
      <c r="G57" s="929"/>
      <c r="H57" s="835"/>
      <c r="I57" s="835"/>
      <c r="J57" s="835"/>
      <c r="K57" s="835"/>
      <c r="L57" s="835"/>
      <c r="M57" s="835"/>
      <c r="N57" s="835"/>
      <c r="O57" s="835"/>
      <c r="P57" s="835"/>
      <c r="Q57" s="835"/>
      <c r="R57" s="931"/>
      <c r="S57" s="893"/>
      <c r="T57" s="851"/>
      <c r="U57" s="601"/>
      <c r="V57" s="601"/>
      <c r="W57" s="601"/>
      <c r="X57" s="596"/>
      <c r="Y57" s="11"/>
      <c r="Z57" s="11"/>
      <c r="AA57" s="11"/>
      <c r="AB57" s="11"/>
      <c r="AC57" s="11"/>
      <c r="AD57" s="11"/>
      <c r="AE57" s="11"/>
      <c r="AF57" s="11"/>
      <c r="AG57" s="698"/>
    </row>
    <row r="58" spans="1:37" s="6" customFormat="1" ht="15.75">
      <c r="A58" s="838"/>
      <c r="B58" s="838"/>
      <c r="C58" s="904"/>
      <c r="D58" s="930"/>
      <c r="E58" s="930"/>
      <c r="F58" s="930"/>
      <c r="G58" s="929"/>
      <c r="H58" s="835"/>
      <c r="I58" s="835"/>
      <c r="J58" s="835"/>
      <c r="K58" s="835"/>
      <c r="L58" s="835"/>
      <c r="M58" s="835"/>
      <c r="N58" s="835"/>
      <c r="O58" s="835"/>
      <c r="P58" s="835"/>
      <c r="Q58" s="835"/>
      <c r="R58" s="890"/>
      <c r="S58" s="596"/>
      <c r="T58" s="875"/>
      <c r="U58" s="600"/>
      <c r="V58" s="600"/>
      <c r="W58" s="600"/>
      <c r="X58" s="596"/>
      <c r="Y58" s="11"/>
      <c r="Z58" s="11"/>
      <c r="AA58" s="11"/>
      <c r="AB58" s="11"/>
      <c r="AC58" s="11"/>
      <c r="AD58" s="11"/>
      <c r="AE58" s="11"/>
      <c r="AF58" s="11"/>
      <c r="AG58" s="698"/>
    </row>
    <row r="59" spans="1:37" s="6" customFormat="1" ht="15.75">
      <c r="A59" s="838"/>
      <c r="B59" s="875"/>
      <c r="C59" s="875"/>
      <c r="D59" s="600"/>
      <c r="E59" s="600"/>
      <c r="F59" s="600"/>
      <c r="G59" s="596"/>
      <c r="H59" s="835"/>
      <c r="I59" s="835"/>
      <c r="J59" s="835"/>
      <c r="K59" s="835"/>
      <c r="L59" s="835"/>
      <c r="M59" s="835"/>
      <c r="N59" s="835"/>
      <c r="O59" s="835"/>
      <c r="P59" s="835"/>
      <c r="Q59" s="835"/>
      <c r="R59" s="838"/>
      <c r="S59" s="838"/>
      <c r="T59" s="904"/>
      <c r="U59" s="204"/>
      <c r="V59" s="601"/>
      <c r="W59" s="204"/>
      <c r="X59" s="204"/>
      <c r="Y59" s="11"/>
      <c r="Z59" s="11"/>
      <c r="AA59" s="11"/>
      <c r="AB59" s="11"/>
      <c r="AC59" s="11"/>
      <c r="AD59" s="11"/>
      <c r="AE59" s="11"/>
      <c r="AF59" s="11"/>
      <c r="AG59" s="698"/>
    </row>
    <row r="60" spans="1:37" s="6" customFormat="1" ht="15.75">
      <c r="A60" s="838"/>
      <c r="B60" s="875"/>
      <c r="C60" s="875"/>
      <c r="D60" s="505"/>
      <c r="E60" s="505"/>
      <c r="F60" s="505"/>
      <c r="G60" s="505"/>
      <c r="H60" s="835"/>
      <c r="I60" s="835"/>
      <c r="J60" s="835"/>
      <c r="K60" s="835"/>
      <c r="L60" s="835"/>
      <c r="M60" s="835"/>
      <c r="N60" s="835"/>
      <c r="O60" s="835"/>
      <c r="P60" s="835"/>
      <c r="Q60" s="835"/>
      <c r="R60" s="838"/>
      <c r="S60" s="875"/>
      <c r="T60" s="875"/>
      <c r="U60" s="505"/>
      <c r="V60" s="505"/>
      <c r="W60" s="505"/>
      <c r="X60" s="505"/>
      <c r="Y60" s="11"/>
      <c r="Z60" s="11"/>
      <c r="AA60" s="11"/>
      <c r="AB60" s="11"/>
      <c r="AC60" s="11"/>
      <c r="AD60" s="11"/>
      <c r="AE60" s="11"/>
      <c r="AF60" s="11"/>
      <c r="AG60" s="698"/>
    </row>
    <row r="61" spans="1:37" s="6" customFormat="1" ht="15.75">
      <c r="A61" s="838"/>
      <c r="B61" s="835"/>
      <c r="C61" s="943"/>
      <c r="D61" s="835"/>
      <c r="E61" s="835"/>
      <c r="F61" s="835"/>
      <c r="G61" s="835"/>
      <c r="H61" s="835"/>
      <c r="I61" s="835"/>
      <c r="J61" s="835"/>
      <c r="K61" s="835"/>
      <c r="L61" s="835"/>
      <c r="M61" s="835"/>
      <c r="N61" s="835"/>
      <c r="O61" s="835"/>
      <c r="P61" s="835"/>
      <c r="Q61" s="835"/>
      <c r="R61" s="838"/>
      <c r="S61" s="875"/>
      <c r="T61" s="875"/>
      <c r="U61" s="637"/>
      <c r="V61" s="637"/>
      <c r="W61" s="637"/>
      <c r="X61" s="656"/>
      <c r="Y61" s="11"/>
      <c r="Z61" s="11"/>
      <c r="AA61" s="11"/>
      <c r="AB61" s="11"/>
      <c r="AC61" s="11"/>
      <c r="AD61" s="11"/>
      <c r="AE61" s="11"/>
      <c r="AF61" s="11"/>
      <c r="AG61" s="698"/>
    </row>
    <row r="62" spans="1:37" s="6" customFormat="1" ht="15.75">
      <c r="A62" s="1183" t="s">
        <v>185</v>
      </c>
      <c r="B62" s="1184"/>
      <c r="C62" s="1184"/>
      <c r="D62" s="1184"/>
      <c r="E62" s="1184"/>
      <c r="F62" s="1184"/>
      <c r="G62" s="1185"/>
      <c r="H62" s="17"/>
      <c r="I62" s="17"/>
      <c r="J62" s="17"/>
      <c r="K62" s="17"/>
      <c r="L62" s="17"/>
      <c r="M62" s="17"/>
      <c r="N62" s="17"/>
      <c r="O62" s="17"/>
      <c r="P62" s="11">
        <v>380.78</v>
      </c>
      <c r="Q62" s="11" t="e">
        <f>#REF!*P62/1000</f>
        <v>#REF!</v>
      </c>
      <c r="R62" s="838"/>
      <c r="S62" s="835"/>
      <c r="T62" s="943"/>
      <c r="U62" s="601"/>
      <c r="V62" s="601"/>
      <c r="W62" s="601"/>
      <c r="X62" s="596"/>
      <c r="Y62" s="7"/>
      <c r="Z62" s="7"/>
      <c r="AA62" s="7"/>
      <c r="AB62" s="7"/>
      <c r="AC62" s="7"/>
      <c r="AD62" s="7"/>
      <c r="AE62" s="7"/>
      <c r="AF62" s="7"/>
      <c r="AG62" s="707"/>
      <c r="AH62" s="21"/>
      <c r="AI62" s="21"/>
      <c r="AJ62" s="21"/>
      <c r="AK62" s="21"/>
    </row>
    <row r="63" spans="1:37" ht="32.25" customHeight="1">
      <c r="A63" s="959" t="s">
        <v>793</v>
      </c>
      <c r="B63" s="838" t="s">
        <v>214</v>
      </c>
      <c r="C63" s="838"/>
      <c r="D63" s="835"/>
      <c r="E63" s="835"/>
      <c r="F63" s="835"/>
      <c r="G63" s="835"/>
      <c r="H63" s="8"/>
      <c r="I63" s="8"/>
      <c r="J63" s="8"/>
      <c r="K63" s="8"/>
      <c r="L63" s="8"/>
      <c r="M63" s="8"/>
      <c r="N63" s="8"/>
      <c r="O63" s="8"/>
      <c r="P63" s="8"/>
      <c r="Q63" s="8"/>
      <c r="R63" s="887"/>
      <c r="S63" s="205"/>
      <c r="T63" s="905"/>
      <c r="U63" s="600"/>
      <c r="V63" s="600"/>
      <c r="W63" s="601"/>
      <c r="X63" s="596"/>
      <c r="Y63" s="7"/>
      <c r="Z63" s="7"/>
      <c r="AA63" s="7"/>
      <c r="AB63" s="7"/>
      <c r="AC63" s="7"/>
      <c r="AD63" s="7"/>
      <c r="AE63" s="7"/>
      <c r="AF63" s="7"/>
      <c r="AG63" s="707"/>
    </row>
    <row r="64" spans="1:37" ht="18">
      <c r="A64" s="838"/>
      <c r="B64" s="835"/>
      <c r="C64" s="836"/>
      <c r="D64" s="835"/>
      <c r="E64" s="835"/>
      <c r="F64" s="835"/>
      <c r="G64" s="835"/>
      <c r="H64" s="17"/>
      <c r="I64" s="17"/>
      <c r="J64" s="17"/>
      <c r="K64" s="17"/>
      <c r="L64" s="17"/>
      <c r="M64" s="17"/>
      <c r="N64" s="17"/>
      <c r="O64" s="17"/>
      <c r="P64" s="125"/>
      <c r="Q64" s="11"/>
      <c r="R64" s="885"/>
      <c r="S64" s="596"/>
      <c r="T64" s="656"/>
      <c r="U64" s="601"/>
      <c r="V64" s="601"/>
      <c r="W64" s="601"/>
      <c r="X64" s="614"/>
      <c r="Y64" s="637">
        <f t="shared" ref="Y64:AF64" si="2">Y65+Y66</f>
        <v>0.33999999999999997</v>
      </c>
      <c r="Z64" s="637">
        <f t="shared" si="2"/>
        <v>0.13200000000000001</v>
      </c>
      <c r="AA64" s="637">
        <f t="shared" si="2"/>
        <v>24.768000000000001</v>
      </c>
      <c r="AB64" s="637">
        <f t="shared" si="2"/>
        <v>1.2</v>
      </c>
      <c r="AC64" s="637">
        <f t="shared" si="2"/>
        <v>74.349999999999994</v>
      </c>
      <c r="AD64" s="637">
        <f t="shared" si="2"/>
        <v>117.916</v>
      </c>
      <c r="AE64" s="637">
        <f t="shared" si="2"/>
        <v>21.911999999999999</v>
      </c>
      <c r="AF64" s="637">
        <f t="shared" si="2"/>
        <v>1.9079999999999999</v>
      </c>
      <c r="AG64" s="707"/>
      <c r="AH64" s="445"/>
      <c r="AI64" s="445"/>
      <c r="AJ64" s="445"/>
      <c r="AK64" s="445"/>
    </row>
    <row r="65" spans="1:45" ht="18">
      <c r="A65" s="835"/>
      <c r="B65" s="835"/>
      <c r="C65" s="869"/>
      <c r="D65" s="835"/>
      <c r="E65" s="835"/>
      <c r="F65" s="835"/>
      <c r="G65" s="835"/>
      <c r="H65" s="8"/>
      <c r="I65" s="8"/>
      <c r="J65" s="8"/>
      <c r="K65" s="8"/>
      <c r="L65" s="8"/>
      <c r="M65" s="8"/>
      <c r="N65" s="8"/>
      <c r="O65" s="8"/>
      <c r="P65" s="606"/>
      <c r="Q65" s="11"/>
      <c r="R65" s="889"/>
      <c r="S65" s="7"/>
      <c r="T65" s="875"/>
      <c r="U65" s="7"/>
      <c r="V65" s="596"/>
      <c r="W65" s="7"/>
      <c r="X65" s="7"/>
      <c r="Y65" s="8">
        <v>0.18</v>
      </c>
      <c r="Z65" s="8">
        <v>0.13200000000000001</v>
      </c>
      <c r="AA65" s="8">
        <v>24.768000000000001</v>
      </c>
      <c r="AB65" s="8">
        <v>1.2</v>
      </c>
      <c r="AC65" s="8">
        <v>55.44</v>
      </c>
      <c r="AD65" s="8">
        <v>104.916</v>
      </c>
      <c r="AE65" s="8">
        <v>17.712</v>
      </c>
      <c r="AF65" s="8">
        <v>1.1279999999999999</v>
      </c>
      <c r="AG65" s="707"/>
      <c r="AH65" s="88"/>
      <c r="AI65" s="451"/>
      <c r="AJ65" s="451"/>
      <c r="AK65" s="445"/>
    </row>
    <row r="66" spans="1:45" ht="18">
      <c r="A66" s="835"/>
      <c r="B66" s="835"/>
      <c r="C66" s="869"/>
      <c r="D66" s="835"/>
      <c r="E66" s="835"/>
      <c r="F66" s="835"/>
      <c r="G66" s="835"/>
      <c r="H66" s="8"/>
      <c r="I66" s="8"/>
      <c r="J66" s="8"/>
      <c r="K66" s="8"/>
      <c r="L66" s="8"/>
      <c r="M66" s="8"/>
      <c r="N66" s="8"/>
      <c r="O66" s="8"/>
      <c r="P66" s="606"/>
      <c r="Q66" s="11"/>
      <c r="R66" s="873"/>
      <c r="S66" s="458"/>
      <c r="T66" s="847"/>
      <c r="U66" s="601"/>
      <c r="V66" s="601"/>
      <c r="W66" s="601"/>
      <c r="X66" s="614"/>
      <c r="Y66" s="8">
        <v>0.16</v>
      </c>
      <c r="Z66" s="8">
        <v>0</v>
      </c>
      <c r="AA66" s="8">
        <v>0</v>
      </c>
      <c r="AB66" s="8">
        <v>0</v>
      </c>
      <c r="AC66" s="8">
        <v>18.91</v>
      </c>
      <c r="AD66" s="8">
        <v>13</v>
      </c>
      <c r="AE66" s="8">
        <v>4.2</v>
      </c>
      <c r="AF66" s="8">
        <v>0.78</v>
      </c>
      <c r="AG66" s="707"/>
      <c r="AH66" s="88"/>
      <c r="AI66" s="451"/>
      <c r="AJ66" s="451"/>
      <c r="AK66" s="445"/>
    </row>
    <row r="67" spans="1:45" ht="20.25">
      <c r="A67" s="835"/>
      <c r="B67" s="835"/>
      <c r="C67" s="839"/>
      <c r="D67" s="835"/>
      <c r="E67" s="835"/>
      <c r="F67" s="835"/>
      <c r="G67" s="835"/>
      <c r="H67" s="8"/>
      <c r="I67" s="8"/>
      <c r="J67" s="8"/>
      <c r="K67" s="8"/>
      <c r="L67" s="8"/>
      <c r="M67" s="8"/>
      <c r="N67" s="8"/>
      <c r="O67" s="8"/>
      <c r="P67" s="8"/>
      <c r="Q67" s="11" t="e">
        <f>#REF!*P67/1000</f>
        <v>#REF!</v>
      </c>
      <c r="R67" s="911"/>
      <c r="S67" s="204"/>
      <c r="T67" s="846"/>
      <c r="U67" s="601"/>
      <c r="V67" s="601"/>
      <c r="W67" s="601"/>
      <c r="X67" s="596"/>
      <c r="Y67" s="7"/>
      <c r="Z67" s="7"/>
      <c r="AA67" s="7"/>
      <c r="AB67" s="7"/>
      <c r="AC67" s="7"/>
      <c r="AD67" s="7"/>
      <c r="AE67" s="7"/>
      <c r="AF67" s="7"/>
      <c r="AG67" s="707"/>
      <c r="AH67" s="88"/>
      <c r="AI67" s="451"/>
      <c r="AJ67" s="451"/>
      <c r="AK67" s="445"/>
    </row>
    <row r="68" spans="1:45" ht="15.75">
      <c r="A68" s="835"/>
      <c r="B68" s="835"/>
      <c r="C68" s="835"/>
      <c r="D68" s="835"/>
      <c r="E68" s="835"/>
      <c r="F68" s="835"/>
      <c r="G68" s="835"/>
      <c r="H68" s="8"/>
      <c r="I68" s="8"/>
      <c r="J68" s="8"/>
      <c r="K68" s="8"/>
      <c r="L68" s="8"/>
      <c r="M68" s="8"/>
      <c r="N68" s="8"/>
      <c r="O68" s="8"/>
      <c r="P68" s="8"/>
      <c r="Q68" s="11" t="e">
        <f>#REF!*P68/1000</f>
        <v>#REF!</v>
      </c>
      <c r="R68" s="842"/>
      <c r="S68" s="204"/>
      <c r="T68" s="172"/>
      <c r="U68" s="601"/>
      <c r="V68" s="601"/>
      <c r="W68" s="601"/>
      <c r="X68" s="596"/>
      <c r="Y68" s="11"/>
      <c r="Z68" s="11"/>
      <c r="AA68" s="11"/>
      <c r="AB68" s="11"/>
      <c r="AC68" s="11"/>
      <c r="AD68" s="11"/>
      <c r="AE68" s="11"/>
      <c r="AF68" s="11"/>
      <c r="AG68" s="707"/>
      <c r="AH68" s="88"/>
      <c r="AI68" s="451"/>
      <c r="AJ68" s="451"/>
      <c r="AK68" s="445"/>
    </row>
    <row r="69" spans="1:45" ht="18">
      <c r="A69" s="836" t="s">
        <v>122</v>
      </c>
      <c r="B69" s="838">
        <v>50</v>
      </c>
      <c r="C69" s="838"/>
      <c r="D69" s="835"/>
      <c r="E69" s="835"/>
      <c r="F69" s="835"/>
      <c r="G69" s="835"/>
      <c r="H69" s="11"/>
      <c r="I69" s="11"/>
      <c r="J69" s="11"/>
      <c r="K69" s="11"/>
      <c r="L69" s="11"/>
      <c r="M69" s="11"/>
      <c r="N69" s="11"/>
      <c r="O69" s="11"/>
      <c r="P69" s="11"/>
      <c r="Q69" s="11" t="e">
        <f>#REF!*P69/1000</f>
        <v>#REF!</v>
      </c>
      <c r="R69" s="1183"/>
      <c r="S69" s="1184"/>
      <c r="T69" s="1185"/>
      <c r="U69" s="637"/>
      <c r="V69" s="637"/>
      <c r="W69" s="637"/>
      <c r="X69" s="656"/>
      <c r="Y69" s="594">
        <f t="shared" ref="Y69:AF69" si="3">Y64+Y11</f>
        <v>1.3900000000000001</v>
      </c>
      <c r="Z69" s="594">
        <f t="shared" si="3"/>
        <v>0.38977777777777783</v>
      </c>
      <c r="AA69" s="594">
        <f t="shared" si="3"/>
        <v>96.221611111111116</v>
      </c>
      <c r="AB69" s="594">
        <f t="shared" si="3"/>
        <v>6.18</v>
      </c>
      <c r="AC69" s="594">
        <f t="shared" si="3"/>
        <v>281.30416666666667</v>
      </c>
      <c r="AD69" s="594">
        <f t="shared" si="3"/>
        <v>484.26516666666663</v>
      </c>
      <c r="AE69" s="594">
        <f t="shared" si="3"/>
        <v>81.897555555555556</v>
      </c>
      <c r="AF69" s="594">
        <f t="shared" si="3"/>
        <v>6.4218888888888888</v>
      </c>
      <c r="AG69" s="707"/>
      <c r="AH69" s="88"/>
      <c r="AI69" s="451"/>
      <c r="AJ69" s="451"/>
      <c r="AK69" s="445"/>
    </row>
    <row r="70" spans="1:45" ht="22.5">
      <c r="A70" s="836"/>
      <c r="B70" s="838"/>
      <c r="C70" s="838"/>
      <c r="D70" s="835"/>
      <c r="E70" s="835"/>
      <c r="F70" s="835" t="s">
        <v>441</v>
      </c>
      <c r="G70" s="835"/>
      <c r="H70" s="11"/>
      <c r="I70" s="11"/>
      <c r="J70" s="11"/>
      <c r="K70" s="11"/>
      <c r="L70" s="11"/>
      <c r="M70" s="11"/>
      <c r="N70" s="11"/>
      <c r="O70" s="11"/>
      <c r="P70" s="11"/>
      <c r="Q70" s="11" t="e">
        <f>#REF!*P70/1000</f>
        <v>#REF!</v>
      </c>
      <c r="R70" s="711"/>
      <c r="S70" s="204"/>
      <c r="T70" s="204"/>
      <c r="U70" s="601"/>
      <c r="V70" s="601"/>
      <c r="W70" s="601"/>
      <c r="X70" s="596"/>
      <c r="Y70" s="676"/>
      <c r="Z70" s="676"/>
      <c r="AA70" s="676"/>
      <c r="AB70" s="676"/>
      <c r="AC70" s="676"/>
      <c r="AD70" s="676"/>
      <c r="AE70" s="676"/>
      <c r="AF70" s="676"/>
      <c r="AG70" s="707"/>
      <c r="AH70" s="88"/>
      <c r="AI70" s="451"/>
      <c r="AJ70" s="451"/>
      <c r="AK70" s="445"/>
    </row>
    <row r="71" spans="1:45" ht="15.75">
      <c r="A71" s="838"/>
      <c r="B71" s="838"/>
      <c r="C71" s="838"/>
      <c r="D71" s="835"/>
      <c r="E71" s="835"/>
      <c r="F71" s="835"/>
      <c r="G71" s="835"/>
      <c r="H71" s="8">
        <v>0</v>
      </c>
      <c r="I71" s="8">
        <v>1.4464285714285713E-2</v>
      </c>
      <c r="J71" s="8">
        <v>0</v>
      </c>
      <c r="K71" s="8">
        <v>0.1125</v>
      </c>
      <c r="L71" s="8">
        <v>2.7642857142857142</v>
      </c>
      <c r="M71" s="8">
        <v>12.407142857142858</v>
      </c>
      <c r="N71" s="8">
        <v>3.6964285714285707</v>
      </c>
      <c r="O71" s="8">
        <v>0.30535714285714283</v>
      </c>
      <c r="P71" s="11">
        <v>32.5</v>
      </c>
      <c r="Q71" s="8">
        <f>B22*P71/1000</f>
        <v>0</v>
      </c>
      <c r="R71" s="711"/>
      <c r="S71" s="205"/>
      <c r="T71" s="205"/>
      <c r="U71" s="600"/>
      <c r="V71" s="600"/>
      <c r="W71" s="600"/>
      <c r="X71" s="596"/>
      <c r="Y71" s="1197" t="s">
        <v>740</v>
      </c>
      <c r="Z71" s="1197"/>
      <c r="AA71" s="1197"/>
      <c r="AB71" s="1197"/>
      <c r="AC71" s="1197"/>
      <c r="AD71" s="1197"/>
      <c r="AE71" s="1197"/>
      <c r="AF71" s="1197"/>
      <c r="AG71" s="707"/>
      <c r="AH71" s="445"/>
      <c r="AI71" s="445"/>
      <c r="AJ71" s="445"/>
      <c r="AK71" s="445"/>
    </row>
    <row r="72" spans="1:45" ht="15.75">
      <c r="A72" s="835"/>
      <c r="B72" s="835"/>
      <c r="C72" s="835"/>
      <c r="D72" s="835"/>
      <c r="E72" s="835"/>
      <c r="F72" s="835"/>
      <c r="G72" s="835"/>
      <c r="H72" s="637">
        <f t="shared" ref="H72:O72" si="4">H73+H80</f>
        <v>0.30285714285714282</v>
      </c>
      <c r="I72" s="637">
        <f t="shared" si="4"/>
        <v>0.11314285714285714</v>
      </c>
      <c r="J72" s="637">
        <f t="shared" si="4"/>
        <v>21.229714285714284</v>
      </c>
      <c r="K72" s="637">
        <f t="shared" si="4"/>
        <v>1.0285714285714285</v>
      </c>
      <c r="L72" s="637">
        <f t="shared" si="4"/>
        <v>65.079285714285703</v>
      </c>
      <c r="M72" s="637">
        <f t="shared" si="4"/>
        <v>101.99942857142857</v>
      </c>
      <c r="N72" s="637">
        <f t="shared" si="4"/>
        <v>19.081714285714284</v>
      </c>
      <c r="O72" s="637">
        <f t="shared" si="4"/>
        <v>1.6911428571428571</v>
      </c>
      <c r="P72" s="637"/>
      <c r="Q72" s="86" t="e">
        <f>Q73+Q80</f>
        <v>#REF!</v>
      </c>
      <c r="R72" s="1177"/>
      <c r="S72" s="1178"/>
      <c r="T72" s="204"/>
      <c r="U72" s="204"/>
      <c r="V72" s="601"/>
      <c r="W72" s="204"/>
      <c r="X72" s="204"/>
      <c r="Y72" s="1155" t="s">
        <v>742</v>
      </c>
      <c r="Z72" s="1156"/>
      <c r="AA72" s="1156"/>
      <c r="AB72" s="1157"/>
      <c r="AC72" s="1155" t="s">
        <v>58</v>
      </c>
      <c r="AD72" s="1156"/>
      <c r="AE72" s="1156"/>
      <c r="AF72" s="1157"/>
      <c r="AG72" s="707"/>
      <c r="AH72" s="445"/>
      <c r="AI72" s="445"/>
      <c r="AJ72" s="445"/>
      <c r="AK72" s="445"/>
    </row>
    <row r="73" spans="1:45" ht="15.75">
      <c r="A73" s="838"/>
      <c r="B73" s="835"/>
      <c r="C73" s="835"/>
      <c r="D73" s="835"/>
      <c r="E73" s="835"/>
      <c r="F73" s="835"/>
      <c r="G73" s="835"/>
      <c r="H73" s="8">
        <v>0.15428571428571428</v>
      </c>
      <c r="I73" s="8">
        <v>0.11314285714285714</v>
      </c>
      <c r="J73" s="8">
        <v>21.229714285714284</v>
      </c>
      <c r="K73" s="8">
        <v>1.0285714285714285</v>
      </c>
      <c r="L73" s="8">
        <v>47.519999999999996</v>
      </c>
      <c r="M73" s="8">
        <v>89.927999999999997</v>
      </c>
      <c r="N73" s="8">
        <v>15.181714285714285</v>
      </c>
      <c r="O73" s="8">
        <v>0.96685714285714275</v>
      </c>
      <c r="P73" s="8">
        <v>18</v>
      </c>
      <c r="Q73" s="8">
        <f>P73</f>
        <v>18</v>
      </c>
      <c r="R73" s="835"/>
      <c r="S73" s="835"/>
      <c r="T73" s="835"/>
      <c r="U73" s="505"/>
      <c r="V73" s="505"/>
      <c r="W73" s="505"/>
      <c r="X73" s="505"/>
      <c r="Y73" s="92" t="s">
        <v>59</v>
      </c>
      <c r="Z73" s="92" t="s">
        <v>60</v>
      </c>
      <c r="AA73" s="92" t="s">
        <v>215</v>
      </c>
      <c r="AB73" s="92" t="s">
        <v>216</v>
      </c>
      <c r="AC73" s="92" t="s">
        <v>335</v>
      </c>
      <c r="AD73" s="92" t="s">
        <v>421</v>
      </c>
      <c r="AE73" s="92" t="s">
        <v>649</v>
      </c>
      <c r="AF73" s="92" t="s">
        <v>540</v>
      </c>
      <c r="AG73" s="707"/>
    </row>
    <row r="74" spans="1:45" ht="18">
      <c r="A74" s="1179" t="s">
        <v>894</v>
      </c>
      <c r="B74" s="1180"/>
      <c r="C74" s="1180"/>
      <c r="D74" s="1180"/>
      <c r="E74" s="1180"/>
      <c r="F74" s="1180"/>
      <c r="G74" s="1180"/>
      <c r="H74" s="1180"/>
      <c r="I74" s="1180"/>
      <c r="J74" s="1180"/>
      <c r="K74" s="1180"/>
      <c r="L74" s="1180"/>
      <c r="M74" s="1180"/>
      <c r="N74" s="1180"/>
      <c r="O74" s="1180"/>
      <c r="P74" s="1180"/>
      <c r="Q74" s="1180"/>
      <c r="R74" s="1180"/>
      <c r="S74" s="1180"/>
      <c r="T74" s="1180"/>
      <c r="U74" s="1180"/>
      <c r="V74" s="1180"/>
      <c r="W74" s="1180"/>
      <c r="X74" s="1181"/>
      <c r="Y74" s="17"/>
      <c r="Z74" s="17"/>
      <c r="AA74" s="17"/>
      <c r="AB74" s="17"/>
      <c r="AC74" s="17"/>
      <c r="AD74" s="17"/>
      <c r="AE74" s="17"/>
      <c r="AF74" s="17"/>
      <c r="AG74" s="643"/>
    </row>
    <row r="75" spans="1:45" ht="84" customHeight="1">
      <c r="A75" s="1193" t="s">
        <v>874</v>
      </c>
      <c r="B75" s="1193"/>
      <c r="C75" s="1193"/>
      <c r="D75" s="1193"/>
      <c r="E75" s="1193"/>
      <c r="F75" s="1158" t="s">
        <v>248</v>
      </c>
      <c r="G75" s="1158"/>
      <c r="H75" s="1158"/>
      <c r="I75" s="1158"/>
      <c r="J75" s="1158"/>
      <c r="K75" s="1158"/>
      <c r="L75" s="1158"/>
      <c r="M75" s="1158"/>
      <c r="N75" s="1158"/>
      <c r="O75" s="1158"/>
      <c r="P75" s="1158"/>
      <c r="Q75" s="1158"/>
      <c r="R75" s="1158"/>
      <c r="S75" s="1158"/>
      <c r="T75" s="1158"/>
      <c r="U75" s="936"/>
      <c r="V75" s="936"/>
      <c r="W75" s="936"/>
      <c r="X75" s="936"/>
      <c r="Y75" s="936"/>
      <c r="Z75" s="936"/>
      <c r="AA75" s="936"/>
      <c r="AB75" s="936"/>
      <c r="AC75" s="936"/>
      <c r="AD75" s="936"/>
      <c r="AE75" s="936"/>
      <c r="AF75" s="936"/>
      <c r="AG75" s="936"/>
      <c r="AH75" s="791"/>
    </row>
    <row r="76" spans="1:45" ht="20.25">
      <c r="A76" s="1182" t="s">
        <v>877</v>
      </c>
      <c r="B76" s="1182"/>
      <c r="C76" s="1182"/>
      <c r="D76" s="1182"/>
      <c r="E76" s="1182"/>
      <c r="F76" s="1182"/>
      <c r="G76" s="1182"/>
      <c r="H76" s="1182"/>
      <c r="I76" s="1182"/>
      <c r="J76" s="1182"/>
      <c r="K76" s="1182"/>
      <c r="L76" s="1182"/>
      <c r="M76" s="1182"/>
      <c r="N76" s="1182"/>
      <c r="O76" s="1182"/>
      <c r="P76" s="1182"/>
      <c r="Q76" s="1182"/>
      <c r="R76" s="1182"/>
      <c r="S76" s="1182"/>
      <c r="T76" s="1182"/>
      <c r="U76" s="1182"/>
      <c r="V76" s="1182"/>
      <c r="W76" s="1182"/>
      <c r="X76" s="1182"/>
      <c r="Y76" s="859"/>
      <c r="Z76" s="859"/>
      <c r="AA76" s="859"/>
      <c r="AB76" s="859"/>
      <c r="AC76" s="859"/>
      <c r="AD76" s="859"/>
      <c r="AE76" s="859"/>
      <c r="AF76" s="859"/>
      <c r="AM76" s="6"/>
      <c r="AN76" s="6"/>
      <c r="AO76" s="6"/>
      <c r="AP76" s="6"/>
      <c r="AQ76" s="6"/>
      <c r="AR76" s="6"/>
      <c r="AS76" s="6"/>
    </row>
    <row r="77" spans="1:45">
      <c r="A77" s="856"/>
      <c r="B77" s="857"/>
      <c r="C77" s="857"/>
      <c r="D77" s="857"/>
      <c r="E77" s="857"/>
      <c r="F77" s="857"/>
      <c r="G77" s="857"/>
      <c r="H77" s="22"/>
      <c r="I77" s="22"/>
      <c r="J77" s="22"/>
      <c r="K77" s="22"/>
      <c r="L77" s="22"/>
      <c r="M77" s="22"/>
      <c r="N77" s="22"/>
      <c r="O77" s="22"/>
      <c r="Q77" s="670"/>
      <c r="R77" s="856"/>
      <c r="S77" s="857"/>
      <c r="T77" s="857"/>
      <c r="U77" s="857"/>
      <c r="V77" s="857"/>
      <c r="W77" s="857"/>
      <c r="X77" s="857"/>
      <c r="Y77" s="22"/>
      <c r="Z77" s="22"/>
      <c r="AA77" s="22"/>
      <c r="AB77" s="22"/>
      <c r="AC77" s="22"/>
      <c r="AD77" s="22"/>
      <c r="AE77" s="22"/>
      <c r="AF77" s="22"/>
    </row>
    <row r="78" spans="1:45">
      <c r="A78" s="856"/>
      <c r="B78" s="857"/>
      <c r="C78" s="857"/>
      <c r="D78" s="857"/>
      <c r="E78" s="857"/>
      <c r="F78" s="857"/>
      <c r="G78" s="857"/>
      <c r="H78" s="22"/>
      <c r="I78" s="22"/>
      <c r="J78" s="22"/>
      <c r="K78" s="22"/>
      <c r="L78" s="22"/>
      <c r="M78" s="22"/>
      <c r="N78" s="22"/>
      <c r="O78" s="22"/>
      <c r="Q78" s="670"/>
      <c r="R78" s="856"/>
      <c r="S78" s="857"/>
      <c r="T78" s="857"/>
      <c r="U78" s="857"/>
      <c r="V78" s="857"/>
      <c r="W78" s="857"/>
      <c r="X78" s="857"/>
      <c r="Y78" s="22"/>
      <c r="Z78" s="22"/>
      <c r="AA78" s="22"/>
      <c r="AB78" s="22"/>
      <c r="AC78" s="22"/>
      <c r="AD78" s="22"/>
      <c r="AE78" s="22"/>
      <c r="AF78" s="22"/>
    </row>
    <row r="79" spans="1:45" ht="22.5">
      <c r="A79" s="1147" t="s">
        <v>778</v>
      </c>
      <c r="B79" s="1148"/>
      <c r="C79" s="1148"/>
      <c r="D79" s="1148"/>
      <c r="E79" s="1148"/>
      <c r="F79" s="1148"/>
      <c r="G79" s="1148"/>
      <c r="H79" s="1148"/>
      <c r="I79" s="1148"/>
      <c r="J79" s="1148"/>
      <c r="K79" s="1148"/>
      <c r="L79" s="1148"/>
      <c r="M79" s="1148"/>
      <c r="N79" s="1148"/>
      <c r="O79" s="1148"/>
      <c r="P79" s="1148"/>
      <c r="Q79" s="1148"/>
      <c r="R79" s="1148"/>
      <c r="S79" s="1148"/>
      <c r="T79" s="1148"/>
      <c r="U79" s="1148"/>
      <c r="V79" s="1148"/>
      <c r="W79" s="1148"/>
      <c r="X79" s="1148"/>
      <c r="Y79" s="860"/>
      <c r="Z79" s="860"/>
      <c r="AA79" s="860"/>
      <c r="AB79" s="860"/>
      <c r="AC79" s="860"/>
      <c r="AD79" s="860"/>
      <c r="AE79" s="860"/>
      <c r="AF79" s="860"/>
      <c r="AG79" s="673"/>
      <c r="AH79" s="445"/>
      <c r="AI79" s="445"/>
      <c r="AJ79" s="445"/>
      <c r="AK79" s="445"/>
    </row>
    <row r="80" spans="1:45" ht="22.5">
      <c r="A80" s="1165" t="s">
        <v>249</v>
      </c>
      <c r="B80" s="1166"/>
      <c r="C80" s="1166"/>
      <c r="D80" s="1166"/>
      <c r="E80" s="1166"/>
      <c r="F80" s="1166"/>
      <c r="G80" s="1167"/>
      <c r="H80" s="8">
        <v>0.14857142857142858</v>
      </c>
      <c r="I80" s="8">
        <v>0</v>
      </c>
      <c r="J80" s="8">
        <v>0</v>
      </c>
      <c r="K80" s="8">
        <v>0</v>
      </c>
      <c r="L80" s="8">
        <v>17.559285714285714</v>
      </c>
      <c r="M80" s="8">
        <v>12.071428571428571</v>
      </c>
      <c r="N80" s="8">
        <v>3.9</v>
      </c>
      <c r="O80" s="8">
        <v>0.72428571428571431</v>
      </c>
      <c r="P80" s="11"/>
      <c r="Q80" s="8" t="e">
        <f>SUM(Q81:Q82)</f>
        <v>#REF!</v>
      </c>
      <c r="R80" s="1165" t="s">
        <v>242</v>
      </c>
      <c r="S80" s="1166"/>
      <c r="T80" s="1166"/>
      <c r="U80" s="1166"/>
      <c r="V80" s="1166"/>
      <c r="W80" s="1166"/>
      <c r="X80" s="1167"/>
      <c r="Y80" s="637">
        <f t="shared" ref="Y80:AF80" si="5">Y81+Y82+Y94+Y117+Y119+Y120</f>
        <v>12.318888888888889</v>
      </c>
      <c r="Z80" s="637">
        <f t="shared" si="5"/>
        <v>0.42388888888888887</v>
      </c>
      <c r="AA80" s="637">
        <f t="shared" si="5"/>
        <v>126.02000000000001</v>
      </c>
      <c r="AB80" s="637">
        <f t="shared" si="5"/>
        <v>2.8566666666666669</v>
      </c>
      <c r="AC80" s="637">
        <f t="shared" si="5"/>
        <v>119.64444444444445</v>
      </c>
      <c r="AD80" s="637">
        <f t="shared" si="5"/>
        <v>533.23111111111109</v>
      </c>
      <c r="AE80" s="637">
        <f t="shared" si="5"/>
        <v>113.11222222222221</v>
      </c>
      <c r="AF80" s="637">
        <f t="shared" si="5"/>
        <v>6.3999999999999995</v>
      </c>
      <c r="AG80" s="714"/>
      <c r="AH80" s="445"/>
      <c r="AI80" s="445"/>
      <c r="AJ80" s="445"/>
      <c r="AK80" s="445"/>
    </row>
    <row r="81" spans="1:256" ht="24.95" customHeight="1">
      <c r="A81" s="1175" t="s">
        <v>179</v>
      </c>
      <c r="B81" s="1186" t="s">
        <v>741</v>
      </c>
      <c r="C81" s="1174" t="s">
        <v>67</v>
      </c>
      <c r="D81" s="1174"/>
      <c r="E81" s="1174"/>
      <c r="F81" s="1174"/>
      <c r="G81" s="1174"/>
      <c r="H81" s="11"/>
      <c r="I81" s="17"/>
      <c r="J81" s="17"/>
      <c r="K81" s="17"/>
      <c r="L81" s="17"/>
      <c r="M81" s="17"/>
      <c r="N81" s="17"/>
      <c r="O81" s="17"/>
      <c r="P81" s="68">
        <v>55.9</v>
      </c>
      <c r="Q81" s="11" t="e">
        <f>#REF!*P81/1000</f>
        <v>#REF!</v>
      </c>
      <c r="R81" s="1175" t="s">
        <v>179</v>
      </c>
      <c r="S81" s="1176" t="s">
        <v>741</v>
      </c>
      <c r="T81" s="1174" t="s">
        <v>67</v>
      </c>
      <c r="U81" s="1174"/>
      <c r="V81" s="1174"/>
      <c r="W81" s="1174"/>
      <c r="X81" s="1174"/>
      <c r="Y81" s="8">
        <v>0.02</v>
      </c>
      <c r="Z81" s="8">
        <v>0</v>
      </c>
      <c r="AA81" s="8">
        <v>60</v>
      </c>
      <c r="AB81" s="8">
        <v>0.24</v>
      </c>
      <c r="AC81" s="8">
        <v>19.36</v>
      </c>
      <c r="AD81" s="8">
        <v>66.819999999999993</v>
      </c>
      <c r="AE81" s="8">
        <v>4.18</v>
      </c>
      <c r="AF81" s="8">
        <v>0.87</v>
      </c>
      <c r="AG81" s="715"/>
      <c r="AH81" s="460"/>
      <c r="AI81" s="460"/>
      <c r="AJ81" s="460"/>
      <c r="AK81" s="445"/>
    </row>
    <row r="82" spans="1:256" ht="24.95" customHeight="1">
      <c r="A82" s="1175"/>
      <c r="B82" s="1187"/>
      <c r="C82" s="1176" t="s">
        <v>597</v>
      </c>
      <c r="D82" s="1174" t="s">
        <v>234</v>
      </c>
      <c r="E82" s="1174" t="s">
        <v>630</v>
      </c>
      <c r="F82" s="1174" t="s">
        <v>631</v>
      </c>
      <c r="G82" s="1174" t="s">
        <v>711</v>
      </c>
      <c r="H82" s="11"/>
      <c r="I82" s="11"/>
      <c r="J82" s="11"/>
      <c r="K82" s="11"/>
      <c r="L82" s="11"/>
      <c r="M82" s="11"/>
      <c r="N82" s="11"/>
      <c r="O82" s="11"/>
      <c r="P82" s="606">
        <v>37.049999999999997</v>
      </c>
      <c r="Q82" s="11" t="e">
        <f>#REF!*P82/1000</f>
        <v>#REF!</v>
      </c>
      <c r="R82" s="1175"/>
      <c r="S82" s="1176"/>
      <c r="T82" s="1176" t="s">
        <v>597</v>
      </c>
      <c r="U82" s="1174" t="s">
        <v>234</v>
      </c>
      <c r="V82" s="1174" t="s">
        <v>630</v>
      </c>
      <c r="W82" s="1174" t="s">
        <v>631</v>
      </c>
      <c r="X82" s="1174" t="s">
        <v>711</v>
      </c>
      <c r="Y82" s="8">
        <v>1.71</v>
      </c>
      <c r="Z82" s="8">
        <v>0.09</v>
      </c>
      <c r="AA82" s="8">
        <v>34.020000000000003</v>
      </c>
      <c r="AB82" s="8">
        <v>1.7</v>
      </c>
      <c r="AC82" s="8">
        <v>30.64</v>
      </c>
      <c r="AD82" s="8">
        <v>276.8</v>
      </c>
      <c r="AE82" s="8">
        <v>32.31</v>
      </c>
      <c r="AF82" s="8">
        <v>2.38</v>
      </c>
      <c r="AG82" s="715"/>
      <c r="AH82" s="461"/>
      <c r="AI82" s="461"/>
      <c r="AJ82" s="461"/>
      <c r="AK82" s="445"/>
    </row>
    <row r="83" spans="1:256" ht="6.75" customHeight="1">
      <c r="A83" s="1175"/>
      <c r="B83" s="1188"/>
      <c r="C83" s="1176"/>
      <c r="D83" s="1174"/>
      <c r="E83" s="1174"/>
      <c r="F83" s="1174"/>
      <c r="G83" s="1174"/>
      <c r="H83" s="594">
        <f t="shared" ref="H83:O83" si="6">H72+H11</f>
        <v>0.45285714285714285</v>
      </c>
      <c r="I83" s="594">
        <f t="shared" si="6"/>
        <v>0.26241483516483516</v>
      </c>
      <c r="J83" s="594">
        <f t="shared" si="6"/>
        <v>71.515291208791211</v>
      </c>
      <c r="K83" s="594">
        <f t="shared" si="6"/>
        <v>5.6779945054945049</v>
      </c>
      <c r="L83" s="594">
        <f t="shared" si="6"/>
        <v>186.51184065934063</v>
      </c>
      <c r="M83" s="594">
        <f t="shared" si="6"/>
        <v>386.92945604395601</v>
      </c>
      <c r="N83" s="594">
        <f t="shared" si="6"/>
        <v>61.960450549450542</v>
      </c>
      <c r="O83" s="594">
        <f t="shared" si="6"/>
        <v>5.4822692307692309</v>
      </c>
      <c r="P83" s="564"/>
      <c r="Q83" s="564" t="e">
        <f>Q72+Q11</f>
        <v>#REF!</v>
      </c>
      <c r="R83" s="1175"/>
      <c r="S83" s="1176"/>
      <c r="T83" s="1176"/>
      <c r="U83" s="1174"/>
      <c r="V83" s="1174"/>
      <c r="W83" s="1174"/>
      <c r="X83" s="1174"/>
      <c r="Y83" s="7"/>
      <c r="Z83" s="7"/>
      <c r="AA83" s="7"/>
      <c r="AB83" s="7"/>
      <c r="AC83" s="7"/>
      <c r="AD83" s="7"/>
      <c r="AE83" s="7"/>
      <c r="AF83" s="7"/>
      <c r="AG83" s="698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24.95" customHeight="1">
      <c r="A84" s="1192" t="s">
        <v>780</v>
      </c>
      <c r="B84" s="1192"/>
      <c r="C84" s="1192"/>
      <c r="D84" s="68">
        <v>18.2</v>
      </c>
      <c r="E84" s="68">
        <v>17.8</v>
      </c>
      <c r="F84" s="68">
        <v>88.4</v>
      </c>
      <c r="G84" s="12">
        <v>586</v>
      </c>
      <c r="H84" s="835"/>
      <c r="I84" s="835"/>
      <c r="J84" s="835"/>
      <c r="K84" s="835"/>
      <c r="L84" s="835"/>
      <c r="M84" s="835"/>
      <c r="N84" s="835"/>
      <c r="O84" s="835"/>
      <c r="P84" s="835"/>
      <c r="Q84" s="835"/>
      <c r="R84" s="1171" t="s">
        <v>781</v>
      </c>
      <c r="S84" s="1172"/>
      <c r="T84" s="1173"/>
      <c r="U84" s="68">
        <v>21.5</v>
      </c>
      <c r="V84" s="68">
        <v>20</v>
      </c>
      <c r="W84" s="68">
        <v>101.7</v>
      </c>
      <c r="X84" s="12">
        <v>673</v>
      </c>
      <c r="Y84" s="835"/>
      <c r="Z84" s="835"/>
      <c r="AA84" s="835"/>
      <c r="AB84" s="835"/>
      <c r="AC84" s="835"/>
      <c r="AD84" s="835"/>
      <c r="AE84" s="835"/>
      <c r="AF84" s="835"/>
      <c r="AG84" s="698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s="6" customFormat="1" ht="24.95" customHeight="1">
      <c r="A85" s="886" t="s">
        <v>794</v>
      </c>
      <c r="B85" s="7">
        <v>60</v>
      </c>
      <c r="C85" s="7"/>
      <c r="D85" s="68">
        <v>0.7</v>
      </c>
      <c r="E85" s="68">
        <v>0.1</v>
      </c>
      <c r="F85" s="68">
        <v>2.7</v>
      </c>
      <c r="G85" s="12">
        <v>14.3</v>
      </c>
      <c r="H85" s="835"/>
      <c r="I85" s="835"/>
      <c r="J85" s="835"/>
      <c r="K85" s="835"/>
      <c r="L85" s="835"/>
      <c r="M85" s="835"/>
      <c r="N85" s="835"/>
      <c r="O85" s="835"/>
      <c r="P85" s="835"/>
      <c r="Q85" s="835"/>
      <c r="R85" s="886" t="s">
        <v>794</v>
      </c>
      <c r="S85" s="7">
        <v>100</v>
      </c>
      <c r="T85" s="7"/>
      <c r="U85" s="68">
        <v>1.1000000000000001</v>
      </c>
      <c r="V85" s="68">
        <v>0.1</v>
      </c>
      <c r="W85" s="68">
        <v>3.8</v>
      </c>
      <c r="X85" s="12">
        <v>21</v>
      </c>
      <c r="Y85" s="11"/>
      <c r="Z85" s="11"/>
      <c r="AA85" s="11"/>
      <c r="AB85" s="11"/>
      <c r="AC85" s="11"/>
      <c r="AD85" s="11"/>
      <c r="AE85" s="11"/>
      <c r="AF85" s="11"/>
      <c r="AG85" s="698"/>
    </row>
    <row r="86" spans="1:256" s="6" customFormat="1" ht="24.95" customHeight="1">
      <c r="A86" s="886" t="s">
        <v>795</v>
      </c>
      <c r="B86" s="7">
        <v>200</v>
      </c>
      <c r="C86" s="7"/>
      <c r="D86" s="650">
        <v>12.5</v>
      </c>
      <c r="E86" s="650">
        <v>13.7</v>
      </c>
      <c r="F86" s="650">
        <v>36.5</v>
      </c>
      <c r="G86" s="960">
        <v>319.3</v>
      </c>
      <c r="H86" s="835"/>
      <c r="I86" s="835"/>
      <c r="J86" s="835"/>
      <c r="K86" s="835"/>
      <c r="L86" s="835"/>
      <c r="M86" s="835"/>
      <c r="N86" s="835"/>
      <c r="O86" s="835"/>
      <c r="P86" s="835"/>
      <c r="Q86" s="835"/>
      <c r="R86" s="886" t="s">
        <v>795</v>
      </c>
      <c r="S86" s="7">
        <v>250</v>
      </c>
      <c r="T86" s="7"/>
      <c r="U86" s="650">
        <v>15.4</v>
      </c>
      <c r="V86" s="650">
        <v>15.9</v>
      </c>
      <c r="W86" s="650">
        <v>48.7</v>
      </c>
      <c r="X86" s="960">
        <v>400</v>
      </c>
      <c r="Y86" s="11"/>
      <c r="Z86" s="11"/>
      <c r="AA86" s="11"/>
      <c r="AB86" s="11"/>
      <c r="AC86" s="11"/>
      <c r="AD86" s="11"/>
      <c r="AE86" s="11"/>
      <c r="AF86" s="11"/>
      <c r="AG86" s="698"/>
    </row>
    <row r="87" spans="1:256" s="6" customFormat="1" ht="24.95" customHeight="1">
      <c r="A87" s="947" t="s">
        <v>205</v>
      </c>
      <c r="B87" s="898" t="s">
        <v>647</v>
      </c>
      <c r="C87" s="7"/>
      <c r="D87" s="68">
        <v>3.4</v>
      </c>
      <c r="E87" s="68">
        <v>3.2</v>
      </c>
      <c r="F87" s="68">
        <v>21.2</v>
      </c>
      <c r="G87" s="613">
        <v>127</v>
      </c>
      <c r="H87" s="835"/>
      <c r="I87" s="835"/>
      <c r="J87" s="835"/>
      <c r="K87" s="835"/>
      <c r="L87" s="835"/>
      <c r="M87" s="835"/>
      <c r="N87" s="835"/>
      <c r="O87" s="835"/>
      <c r="P87" s="835"/>
      <c r="Q87" s="835"/>
      <c r="R87" s="947" t="s">
        <v>205</v>
      </c>
      <c r="S87" s="898" t="s">
        <v>647</v>
      </c>
      <c r="T87" s="7"/>
      <c r="U87" s="68">
        <v>3.4</v>
      </c>
      <c r="V87" s="68">
        <v>3.2</v>
      </c>
      <c r="W87" s="68">
        <v>21.2</v>
      </c>
      <c r="X87" s="613">
        <v>127</v>
      </c>
      <c r="Y87" s="11"/>
      <c r="Z87" s="11"/>
      <c r="AA87" s="11"/>
      <c r="AB87" s="11"/>
      <c r="AC87" s="11"/>
      <c r="AD87" s="11"/>
      <c r="AE87" s="11"/>
      <c r="AF87" s="11"/>
      <c r="AG87" s="698"/>
      <c r="AH87" s="461"/>
      <c r="AI87" s="461"/>
      <c r="AJ87" s="461"/>
      <c r="AK87" s="445"/>
    </row>
    <row r="88" spans="1:256" s="6" customFormat="1" ht="24.95" customHeight="1">
      <c r="A88" s="947" t="s">
        <v>667</v>
      </c>
      <c r="B88" s="7">
        <v>20</v>
      </c>
      <c r="C88" s="7"/>
      <c r="D88" s="68">
        <v>1</v>
      </c>
      <c r="E88" s="68">
        <v>0.3</v>
      </c>
      <c r="F88" s="68">
        <v>8.1</v>
      </c>
      <c r="G88" s="12">
        <v>39</v>
      </c>
      <c r="H88" s="835"/>
      <c r="I88" s="835"/>
      <c r="J88" s="835"/>
      <c r="K88" s="835"/>
      <c r="L88" s="835"/>
      <c r="M88" s="835"/>
      <c r="N88" s="835"/>
      <c r="O88" s="835"/>
      <c r="P88" s="835"/>
      <c r="Q88" s="835"/>
      <c r="R88" s="947" t="s">
        <v>667</v>
      </c>
      <c r="S88" s="7">
        <v>20</v>
      </c>
      <c r="T88" s="7"/>
      <c r="U88" s="68">
        <v>1</v>
      </c>
      <c r="V88" s="68">
        <v>0.3</v>
      </c>
      <c r="W88" s="68">
        <v>8.1</v>
      </c>
      <c r="X88" s="12">
        <v>39</v>
      </c>
      <c r="Y88" s="11"/>
      <c r="Z88" s="11"/>
      <c r="AA88" s="11"/>
      <c r="AB88" s="11"/>
      <c r="AC88" s="11"/>
      <c r="AD88" s="11"/>
      <c r="AE88" s="11"/>
      <c r="AF88" s="11"/>
      <c r="AG88" s="707"/>
      <c r="AH88" s="461"/>
      <c r="AI88" s="461"/>
      <c r="AJ88" s="461"/>
      <c r="AK88" s="445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s="6" customFormat="1" ht="24.95" customHeight="1">
      <c r="A89" s="947" t="s">
        <v>787</v>
      </c>
      <c r="B89" s="7">
        <v>130</v>
      </c>
      <c r="C89" s="11"/>
      <c r="D89" s="68">
        <v>0.6</v>
      </c>
      <c r="E89" s="68">
        <v>0.5</v>
      </c>
      <c r="F89" s="68">
        <v>19.899999999999999</v>
      </c>
      <c r="G89" s="12">
        <v>87</v>
      </c>
      <c r="H89" s="835"/>
      <c r="I89" s="835"/>
      <c r="J89" s="835"/>
      <c r="K89" s="835"/>
      <c r="L89" s="835"/>
      <c r="M89" s="835"/>
      <c r="N89" s="835"/>
      <c r="O89" s="835"/>
      <c r="P89" s="835"/>
      <c r="Q89" s="835"/>
      <c r="R89" s="947" t="s">
        <v>787</v>
      </c>
      <c r="S89" s="7">
        <v>130</v>
      </c>
      <c r="T89" s="11"/>
      <c r="U89" s="68">
        <v>0.6</v>
      </c>
      <c r="V89" s="68">
        <v>0.5</v>
      </c>
      <c r="W89" s="68">
        <v>19.899999999999999</v>
      </c>
      <c r="X89" s="12">
        <v>87</v>
      </c>
      <c r="Y89" s="11"/>
      <c r="Z89" s="11"/>
      <c r="AA89" s="11"/>
      <c r="AB89" s="11"/>
      <c r="AC89" s="11"/>
      <c r="AD89" s="11"/>
      <c r="AE89" s="11"/>
      <c r="AF89" s="11"/>
      <c r="AG89" s="670"/>
      <c r="AH89" s="461"/>
      <c r="AI89" s="461"/>
      <c r="AJ89" s="461"/>
      <c r="AK89" s="445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24.95" customHeight="1">
      <c r="A90" s="310" t="s">
        <v>691</v>
      </c>
      <c r="B90" s="961"/>
      <c r="C90" s="7"/>
      <c r="D90" s="68"/>
      <c r="E90" s="68"/>
      <c r="F90" s="68"/>
      <c r="G90" s="12"/>
      <c r="H90" s="776"/>
      <c r="I90" s="776"/>
      <c r="J90" s="776"/>
      <c r="K90" s="776"/>
      <c r="L90" s="776"/>
      <c r="M90" s="776"/>
      <c r="N90" s="776"/>
      <c r="O90" s="776"/>
      <c r="P90" s="776"/>
      <c r="Q90" s="777"/>
      <c r="R90" s="834" t="s">
        <v>381</v>
      </c>
      <c r="S90" s="7"/>
      <c r="T90" s="7"/>
      <c r="U90" s="68"/>
      <c r="V90" s="68"/>
      <c r="W90" s="68"/>
      <c r="X90" s="12"/>
      <c r="Y90" s="7"/>
      <c r="Z90" s="7"/>
      <c r="AA90" s="7"/>
      <c r="AB90" s="7"/>
      <c r="AC90" s="7"/>
      <c r="AD90" s="7"/>
      <c r="AE90" s="7"/>
      <c r="AF90" s="7"/>
      <c r="AG90" s="707"/>
      <c r="AH90" s="501"/>
      <c r="AI90" s="501"/>
      <c r="AJ90" s="501"/>
      <c r="AK90" s="470"/>
    </row>
    <row r="91" spans="1:256" ht="24.95" customHeight="1">
      <c r="A91" s="931"/>
      <c r="B91" s="891"/>
      <c r="C91" s="654"/>
      <c r="D91" s="68"/>
      <c r="E91" s="68"/>
      <c r="F91" s="68"/>
      <c r="G91" s="12"/>
      <c r="H91" s="1155" t="s">
        <v>740</v>
      </c>
      <c r="I91" s="1156"/>
      <c r="J91" s="1156"/>
      <c r="K91" s="1156"/>
      <c r="L91" s="1156"/>
      <c r="M91" s="1156"/>
      <c r="N91" s="1156"/>
      <c r="O91" s="1157"/>
      <c r="P91" s="1168" t="s">
        <v>663</v>
      </c>
      <c r="Q91" s="1168" t="s">
        <v>515</v>
      </c>
      <c r="R91" s="1189"/>
      <c r="S91" s="1190"/>
      <c r="T91" s="1191"/>
      <c r="U91" s="637"/>
      <c r="V91" s="637"/>
      <c r="W91" s="637"/>
      <c r="X91" s="656"/>
      <c r="Y91" s="731"/>
      <c r="Z91" s="731"/>
      <c r="AA91" s="731"/>
      <c r="AB91" s="731"/>
      <c r="AC91" s="731"/>
      <c r="AD91" s="731"/>
      <c r="AE91" s="731"/>
      <c r="AF91" s="731"/>
      <c r="AG91" s="693"/>
      <c r="AH91" s="501"/>
      <c r="AI91" s="501"/>
      <c r="AJ91" s="501"/>
      <c r="AK91" s="47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  <c r="IV91" s="20"/>
    </row>
    <row r="92" spans="1:256" ht="24" customHeight="1">
      <c r="A92" s="890"/>
      <c r="B92" s="596"/>
      <c r="C92" s="875"/>
      <c r="D92" s="598"/>
      <c r="E92" s="598"/>
      <c r="F92" s="598"/>
      <c r="G92" s="614"/>
      <c r="H92" s="1155" t="s">
        <v>742</v>
      </c>
      <c r="I92" s="1156"/>
      <c r="J92" s="1156"/>
      <c r="K92" s="1157"/>
      <c r="L92" s="1155" t="s">
        <v>58</v>
      </c>
      <c r="M92" s="1156"/>
      <c r="N92" s="1156"/>
      <c r="O92" s="1157"/>
      <c r="P92" s="1169"/>
      <c r="Q92" s="1169"/>
      <c r="R92" s="889"/>
      <c r="S92" s="912"/>
      <c r="T92" s="875"/>
      <c r="U92" s="950"/>
      <c r="V92" s="950"/>
      <c r="W92" s="950"/>
      <c r="X92" s="614"/>
      <c r="Y92" s="8"/>
      <c r="Z92" s="8"/>
      <c r="AA92" s="8"/>
      <c r="AB92" s="8"/>
      <c r="AC92" s="8"/>
      <c r="AD92" s="8"/>
      <c r="AE92" s="8"/>
      <c r="AF92" s="8"/>
      <c r="AG92" s="693"/>
      <c r="AH92" s="461"/>
      <c r="AI92" s="461"/>
      <c r="AJ92" s="461"/>
      <c r="AK92" s="445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20" customFormat="1" ht="24.95" customHeight="1">
      <c r="A93" s="838"/>
      <c r="B93" s="838"/>
      <c r="C93" s="904"/>
      <c r="D93" s="601"/>
      <c r="E93" s="601"/>
      <c r="F93" s="601"/>
      <c r="G93" s="596"/>
      <c r="H93" s="92" t="s">
        <v>59</v>
      </c>
      <c r="I93" s="92" t="s">
        <v>60</v>
      </c>
      <c r="J93" s="92" t="s">
        <v>215</v>
      </c>
      <c r="K93" s="92" t="s">
        <v>216</v>
      </c>
      <c r="L93" s="92" t="s">
        <v>335</v>
      </c>
      <c r="M93" s="92" t="s">
        <v>421</v>
      </c>
      <c r="N93" s="92" t="s">
        <v>649</v>
      </c>
      <c r="O93" s="92" t="s">
        <v>540</v>
      </c>
      <c r="P93" s="1170"/>
      <c r="Q93" s="1170"/>
      <c r="R93" s="886"/>
      <c r="S93" s="851"/>
      <c r="T93" s="905"/>
      <c r="U93" s="951"/>
      <c r="V93" s="951"/>
      <c r="W93" s="951"/>
      <c r="X93" s="596"/>
      <c r="Y93" s="11"/>
      <c r="Z93" s="11"/>
      <c r="AA93" s="11"/>
      <c r="AB93" s="11"/>
      <c r="AC93" s="11"/>
      <c r="AD93" s="11"/>
      <c r="AE93" s="11"/>
      <c r="AF93" s="11"/>
      <c r="AG93" s="693"/>
      <c r="AH93" s="461"/>
      <c r="AI93" s="461"/>
      <c r="AJ93" s="461"/>
      <c r="AK93" s="445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56" s="6" customFormat="1" ht="24.95" customHeight="1">
      <c r="A94" s="838"/>
      <c r="B94" s="875"/>
      <c r="C94" s="875"/>
      <c r="D94" s="601"/>
      <c r="E94" s="601"/>
      <c r="F94" s="601"/>
      <c r="G94" s="596"/>
      <c r="H94" s="637" t="e">
        <f>H95+H96+H103+O126+O128+#REF!</f>
        <v>#REF!</v>
      </c>
      <c r="I94" s="637" t="e">
        <f>I95+I96+I103+P126+P128+#REF!</f>
        <v>#REF!</v>
      </c>
      <c r="J94" s="637" t="e">
        <f>J95+J96+J103+Q126+Q128+#REF!</f>
        <v>#REF!</v>
      </c>
      <c r="K94" s="637" t="e">
        <f>K95+K96+K103+#REF!+#REF!+#REF!</f>
        <v>#REF!</v>
      </c>
      <c r="L94" s="637" t="e">
        <f>L95+L96+L103+#REF!+#REF!+#REF!</f>
        <v>#REF!</v>
      </c>
      <c r="M94" s="637" t="e">
        <f>M95+M96+M103+#REF!+#REF!+#REF!</f>
        <v>#REF!</v>
      </c>
      <c r="N94" s="637" t="e">
        <f>N95+N96+N103+#REF!+#REF!+#REF!</f>
        <v>#REF!</v>
      </c>
      <c r="O94" s="637" t="e">
        <f>O95+O96+O103+#REF!+#REF!+#REF!</f>
        <v>#REF!</v>
      </c>
      <c r="P94" s="637"/>
      <c r="Q94" s="86" t="e">
        <f>Q95+Q96+Q103+#REF!+#REF!+#REF!</f>
        <v>#REF!</v>
      </c>
      <c r="R94" s="885"/>
      <c r="S94" s="846"/>
      <c r="T94" s="875"/>
      <c r="U94" s="637"/>
      <c r="V94" s="637"/>
      <c r="W94" s="637"/>
      <c r="X94" s="596"/>
      <c r="Y94" s="8">
        <v>6.5888888888888886</v>
      </c>
      <c r="Z94" s="8">
        <v>0.18888888888888888</v>
      </c>
      <c r="AA94" s="8">
        <v>32</v>
      </c>
      <c r="AB94" s="8">
        <v>0.56666666666666665</v>
      </c>
      <c r="AC94" s="8">
        <v>34.94444444444445</v>
      </c>
      <c r="AD94" s="8">
        <v>128.71111111111111</v>
      </c>
      <c r="AE94" s="8">
        <v>54.122222222222213</v>
      </c>
      <c r="AF94" s="8">
        <v>1.5</v>
      </c>
      <c r="AG94" s="670"/>
      <c r="AH94" s="461"/>
      <c r="AI94" s="461"/>
      <c r="AJ94" s="461"/>
      <c r="AK94" s="445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256" ht="24.95" customHeight="1">
      <c r="A95" s="838"/>
      <c r="B95" s="875"/>
      <c r="C95" s="875"/>
      <c r="D95" s="505"/>
      <c r="E95" s="505"/>
      <c r="F95" s="505"/>
      <c r="G95" s="505"/>
      <c r="H95" s="8">
        <v>0.02</v>
      </c>
      <c r="I95" s="8">
        <v>0</v>
      </c>
      <c r="J95" s="8">
        <v>60</v>
      </c>
      <c r="K95" s="8">
        <v>0.24</v>
      </c>
      <c r="L95" s="8">
        <v>19.36</v>
      </c>
      <c r="M95" s="8">
        <v>66.819999999999993</v>
      </c>
      <c r="N95" s="8">
        <v>4.18</v>
      </c>
      <c r="O95" s="8">
        <v>0.87</v>
      </c>
      <c r="P95" s="11">
        <v>5</v>
      </c>
      <c r="Q95" s="8">
        <f>P95</f>
        <v>5</v>
      </c>
      <c r="R95" s="838"/>
      <c r="S95" s="838"/>
      <c r="T95" s="904"/>
      <c r="U95" s="505"/>
      <c r="V95" s="505"/>
      <c r="W95" s="505"/>
      <c r="X95" s="505"/>
      <c r="Y95" s="8"/>
      <c r="Z95" s="8"/>
      <c r="AA95" s="8"/>
      <c r="AB95" s="8"/>
      <c r="AC95" s="8"/>
      <c r="AD95" s="8"/>
      <c r="AE95" s="8"/>
      <c r="AF95" s="8"/>
    </row>
    <row r="96" spans="1:256" ht="24.95" customHeight="1">
      <c r="A96" s="838"/>
      <c r="B96" s="835"/>
      <c r="C96" s="943"/>
      <c r="D96" s="505"/>
      <c r="E96" s="505"/>
      <c r="F96" s="505"/>
      <c r="G96" s="505"/>
      <c r="H96" s="8">
        <v>1.1400000000000001</v>
      </c>
      <c r="I96" s="8">
        <v>5.9999999999999991E-2</v>
      </c>
      <c r="J96" s="8">
        <v>22.680000000000003</v>
      </c>
      <c r="K96" s="8">
        <v>1.1333333333333333</v>
      </c>
      <c r="L96" s="8">
        <v>20.426666666666666</v>
      </c>
      <c r="M96" s="8">
        <v>184.53333333333333</v>
      </c>
      <c r="N96" s="8">
        <v>21.540000000000003</v>
      </c>
      <c r="O96" s="8">
        <v>1.5866666666666664</v>
      </c>
      <c r="P96" s="11"/>
      <c r="Q96" s="8" t="e">
        <f>SUM(Q97:Q102)</f>
        <v>#REF!</v>
      </c>
      <c r="R96" s="1159"/>
      <c r="S96" s="1160"/>
      <c r="T96" s="1161"/>
      <c r="U96" s="637"/>
      <c r="V96" s="637"/>
      <c r="W96" s="637"/>
      <c r="X96" s="656"/>
      <c r="Y96" s="204"/>
      <c r="Z96" s="204"/>
      <c r="AA96" s="204"/>
      <c r="AB96" s="204"/>
      <c r="AC96" s="204"/>
      <c r="AD96" s="204"/>
      <c r="AE96" s="204"/>
      <c r="AF96" s="204"/>
      <c r="AG96" s="719"/>
      <c r="AH96" s="720"/>
      <c r="AI96" s="720"/>
      <c r="AJ96" s="720"/>
      <c r="AK96" s="720"/>
    </row>
    <row r="97" spans="1:256" ht="24.95" customHeight="1">
      <c r="A97" s="1171" t="s">
        <v>185</v>
      </c>
      <c r="B97" s="1172"/>
      <c r="C97" s="1172"/>
      <c r="D97" s="1172"/>
      <c r="E97" s="1172"/>
      <c r="F97" s="1172"/>
      <c r="G97" s="1173"/>
      <c r="H97" s="11"/>
      <c r="I97" s="11"/>
      <c r="J97" s="11"/>
      <c r="K97" s="11"/>
      <c r="L97" s="11"/>
      <c r="M97" s="11"/>
      <c r="N97" s="11"/>
      <c r="O97" s="11"/>
      <c r="P97" s="11">
        <v>149.5</v>
      </c>
      <c r="Q97" s="11" t="e">
        <f>#REF!*P97/1000</f>
        <v>#REF!</v>
      </c>
      <c r="R97" s="886"/>
      <c r="S97" s="875"/>
      <c r="T97" s="102"/>
      <c r="U97" s="637"/>
      <c r="V97" s="637"/>
      <c r="W97" s="87"/>
      <c r="X97" s="596"/>
      <c r="Y97" s="17"/>
      <c r="Z97" s="17"/>
      <c r="AA97" s="17"/>
      <c r="AB97" s="17"/>
      <c r="AC97" s="17"/>
      <c r="AD97" s="17"/>
      <c r="AE97" s="17"/>
      <c r="AF97" s="17"/>
      <c r="AG97" s="707"/>
      <c r="AH97" s="3"/>
      <c r="AI97" s="3"/>
      <c r="AJ97" s="3"/>
      <c r="AK97" s="3"/>
      <c r="AL97" s="720"/>
      <c r="AM97" s="720"/>
      <c r="AN97" s="720"/>
      <c r="AO97" s="720"/>
      <c r="AP97" s="720"/>
      <c r="AQ97" s="720"/>
      <c r="AR97" s="720"/>
      <c r="AS97" s="720"/>
      <c r="AT97" s="720"/>
      <c r="AU97" s="720"/>
      <c r="AV97" s="720"/>
      <c r="AW97" s="720"/>
      <c r="AX97" s="720"/>
      <c r="AY97" s="720"/>
      <c r="AZ97" s="720"/>
      <c r="BA97" s="720"/>
      <c r="BB97" s="720"/>
      <c r="BC97" s="720"/>
      <c r="BD97" s="720"/>
      <c r="BE97" s="720"/>
      <c r="BF97" s="720"/>
      <c r="BG97" s="720"/>
      <c r="BH97" s="720"/>
      <c r="BI97" s="720"/>
      <c r="BJ97" s="720"/>
      <c r="BK97" s="720"/>
      <c r="BL97" s="720"/>
      <c r="BM97" s="720"/>
      <c r="BN97" s="720"/>
      <c r="BO97" s="720"/>
      <c r="BP97" s="720"/>
      <c r="BQ97" s="720"/>
      <c r="BR97" s="720"/>
      <c r="BS97" s="720"/>
      <c r="BT97" s="720"/>
      <c r="BU97" s="720"/>
      <c r="BV97" s="720"/>
      <c r="BW97" s="720"/>
      <c r="BX97" s="720"/>
      <c r="BY97" s="720"/>
      <c r="BZ97" s="720"/>
      <c r="CA97" s="720"/>
      <c r="CB97" s="720"/>
      <c r="CC97" s="720"/>
      <c r="CD97" s="720"/>
      <c r="CE97" s="720"/>
      <c r="CF97" s="720"/>
      <c r="CG97" s="720"/>
      <c r="CH97" s="720"/>
      <c r="CI97" s="720"/>
      <c r="CJ97" s="720"/>
      <c r="CK97" s="720"/>
      <c r="CL97" s="720"/>
      <c r="CM97" s="720"/>
      <c r="CN97" s="720"/>
      <c r="CO97" s="720"/>
      <c r="CP97" s="720"/>
      <c r="CQ97" s="720"/>
      <c r="CR97" s="720"/>
      <c r="CS97" s="720"/>
      <c r="CT97" s="720"/>
      <c r="CU97" s="720"/>
      <c r="CV97" s="720"/>
      <c r="CW97" s="720"/>
      <c r="CX97" s="720"/>
      <c r="CY97" s="720"/>
      <c r="CZ97" s="720"/>
      <c r="DA97" s="720"/>
      <c r="DB97" s="720"/>
      <c r="DC97" s="720"/>
      <c r="DD97" s="720"/>
      <c r="DE97" s="720"/>
      <c r="DF97" s="720"/>
      <c r="DG97" s="720"/>
      <c r="DH97" s="720"/>
      <c r="DI97" s="720"/>
      <c r="DJ97" s="720"/>
      <c r="DK97" s="720"/>
      <c r="DL97" s="720"/>
      <c r="DM97" s="720"/>
      <c r="DN97" s="720"/>
      <c r="DO97" s="720"/>
      <c r="DP97" s="720"/>
      <c r="DQ97" s="720"/>
      <c r="DR97" s="720"/>
      <c r="DS97" s="720"/>
      <c r="DT97" s="720"/>
      <c r="DU97" s="720"/>
      <c r="DV97" s="720"/>
      <c r="DW97" s="720"/>
      <c r="DX97" s="720"/>
      <c r="DY97" s="720"/>
      <c r="DZ97" s="720"/>
      <c r="EA97" s="720"/>
      <c r="EB97" s="720"/>
      <c r="EC97" s="720"/>
      <c r="ED97" s="720"/>
      <c r="EE97" s="720"/>
      <c r="EF97" s="720"/>
      <c r="EG97" s="720"/>
      <c r="EH97" s="720"/>
      <c r="EI97" s="720"/>
      <c r="EJ97" s="720"/>
      <c r="EK97" s="720"/>
      <c r="EL97" s="720"/>
      <c r="EM97" s="720"/>
      <c r="EN97" s="720"/>
      <c r="EO97" s="720"/>
      <c r="EP97" s="720"/>
      <c r="EQ97" s="720"/>
      <c r="ER97" s="720"/>
      <c r="ES97" s="720"/>
      <c r="ET97" s="720"/>
      <c r="EU97" s="720"/>
      <c r="EV97" s="720"/>
      <c r="EW97" s="720"/>
      <c r="EX97" s="720"/>
      <c r="EY97" s="720"/>
      <c r="EZ97" s="720"/>
      <c r="FA97" s="720"/>
      <c r="FB97" s="720"/>
      <c r="FC97" s="720"/>
      <c r="FD97" s="720"/>
      <c r="FE97" s="720"/>
      <c r="FF97" s="720"/>
      <c r="FG97" s="720"/>
      <c r="FH97" s="720"/>
      <c r="FI97" s="720"/>
      <c r="FJ97" s="720"/>
      <c r="FK97" s="720"/>
      <c r="FL97" s="720"/>
      <c r="FM97" s="720"/>
      <c r="FN97" s="720"/>
      <c r="FO97" s="720"/>
      <c r="FP97" s="720"/>
      <c r="FQ97" s="720"/>
      <c r="FR97" s="720"/>
      <c r="FS97" s="720"/>
      <c r="FT97" s="720"/>
      <c r="FU97" s="720"/>
      <c r="FV97" s="720"/>
      <c r="FW97" s="720"/>
      <c r="FX97" s="720"/>
      <c r="FY97" s="720"/>
      <c r="FZ97" s="720"/>
      <c r="GA97" s="720"/>
      <c r="GB97" s="720"/>
      <c r="GC97" s="720"/>
      <c r="GD97" s="720"/>
      <c r="GE97" s="720"/>
      <c r="GF97" s="720"/>
      <c r="GG97" s="720"/>
      <c r="GH97" s="720"/>
      <c r="GI97" s="720"/>
      <c r="GJ97" s="720"/>
      <c r="GK97" s="720"/>
      <c r="GL97" s="720"/>
      <c r="GM97" s="720"/>
      <c r="GN97" s="720"/>
      <c r="GO97" s="720"/>
      <c r="GP97" s="720"/>
      <c r="GQ97" s="720"/>
      <c r="GR97" s="720"/>
      <c r="GS97" s="720"/>
      <c r="GT97" s="720"/>
      <c r="GU97" s="720"/>
      <c r="GV97" s="720"/>
      <c r="GW97" s="720"/>
      <c r="GX97" s="720"/>
      <c r="GY97" s="720"/>
      <c r="GZ97" s="720"/>
      <c r="HA97" s="720"/>
      <c r="HB97" s="720"/>
      <c r="HC97" s="720"/>
      <c r="HD97" s="720"/>
      <c r="HE97" s="720"/>
      <c r="HF97" s="720"/>
      <c r="HG97" s="720"/>
      <c r="HH97" s="720"/>
      <c r="HI97" s="720"/>
      <c r="HJ97" s="720"/>
      <c r="HK97" s="720"/>
      <c r="HL97" s="720"/>
      <c r="HM97" s="720"/>
      <c r="HN97" s="720"/>
      <c r="HO97" s="720"/>
      <c r="HP97" s="720"/>
      <c r="HQ97" s="720"/>
      <c r="HR97" s="720"/>
      <c r="HS97" s="720"/>
      <c r="HT97" s="720"/>
      <c r="HU97" s="720"/>
      <c r="HV97" s="720"/>
      <c r="HW97" s="720"/>
      <c r="HX97" s="720"/>
      <c r="HY97" s="720"/>
      <c r="HZ97" s="720"/>
      <c r="IA97" s="720"/>
      <c r="IB97" s="720"/>
      <c r="IC97" s="720"/>
      <c r="ID97" s="720"/>
      <c r="IE97" s="720"/>
      <c r="IF97" s="720"/>
      <c r="IG97" s="720"/>
      <c r="IH97" s="720"/>
      <c r="II97" s="720"/>
      <c r="IJ97" s="720"/>
      <c r="IK97" s="720"/>
      <c r="IL97" s="720"/>
      <c r="IM97" s="720"/>
      <c r="IN97" s="720"/>
      <c r="IO97" s="720"/>
      <c r="IP97" s="720"/>
      <c r="IQ97" s="720"/>
      <c r="IR97" s="720"/>
      <c r="IS97" s="720"/>
      <c r="IT97" s="720"/>
      <c r="IU97" s="720"/>
      <c r="IV97" s="720"/>
    </row>
    <row r="98" spans="1:256" ht="24.95" customHeight="1">
      <c r="A98" s="838" t="s">
        <v>796</v>
      </c>
      <c r="B98" s="884" t="s">
        <v>697</v>
      </c>
      <c r="C98" s="838"/>
      <c r="D98" s="835"/>
      <c r="E98" s="835"/>
      <c r="F98" s="835"/>
      <c r="G98" s="835"/>
      <c r="H98" s="7"/>
      <c r="I98" s="7"/>
      <c r="J98" s="7"/>
      <c r="K98" s="7"/>
      <c r="L98" s="7"/>
      <c r="M98" s="7"/>
      <c r="N98" s="7"/>
      <c r="O98" s="7"/>
      <c r="P98" s="11">
        <v>166.11</v>
      </c>
      <c r="Q98" s="11" t="e">
        <f>#REF!*P98/1000</f>
        <v>#REF!</v>
      </c>
      <c r="R98" s="844"/>
      <c r="S98" s="204"/>
      <c r="T98" s="601"/>
      <c r="U98" s="601"/>
      <c r="V98" s="601"/>
      <c r="W98" s="596"/>
      <c r="X98" s="596"/>
      <c r="Y98" s="17"/>
      <c r="Z98" s="17"/>
      <c r="AA98" s="17"/>
      <c r="AB98" s="17"/>
      <c r="AC98" s="17"/>
      <c r="AD98" s="17"/>
      <c r="AE98" s="17"/>
      <c r="AF98" s="17"/>
      <c r="AH98" s="6"/>
      <c r="AI98" s="6"/>
      <c r="AJ98" s="6"/>
      <c r="AK98" s="6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720" customFormat="1" ht="24.95" customHeight="1">
      <c r="A99" s="838"/>
      <c r="B99" s="835"/>
      <c r="C99" s="838"/>
      <c r="D99" s="835"/>
      <c r="E99" s="835"/>
      <c r="F99" s="835"/>
      <c r="G99" s="835"/>
      <c r="H99" s="731"/>
      <c r="I99" s="731"/>
      <c r="J99" s="731"/>
      <c r="K99" s="731"/>
      <c r="L99" s="731"/>
      <c r="M99" s="731"/>
      <c r="N99" s="731"/>
      <c r="O99" s="731"/>
      <c r="P99" s="11">
        <v>98.49</v>
      </c>
      <c r="Q99" s="11" t="e">
        <f>#REF!*P99/1000</f>
        <v>#REF!</v>
      </c>
      <c r="R99" s="876"/>
      <c r="S99" s="458"/>
      <c r="T99" s="601"/>
      <c r="U99" s="601"/>
      <c r="V99" s="601"/>
      <c r="W99" s="717"/>
      <c r="X99" s="717"/>
      <c r="Y99" s="17"/>
      <c r="Z99" s="17"/>
      <c r="AA99" s="17"/>
      <c r="AB99" s="17"/>
      <c r="AC99" s="17"/>
      <c r="AD99" s="17"/>
      <c r="AE99" s="17"/>
      <c r="AF99" s="17"/>
      <c r="AG99" s="693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3" customFormat="1" ht="24.95" hidden="1" customHeight="1">
      <c r="A100" s="835"/>
      <c r="B100" s="835"/>
      <c r="C100" s="835"/>
      <c r="D100" s="835"/>
      <c r="E100" s="835"/>
      <c r="F100" s="835"/>
      <c r="G100" s="835"/>
      <c r="H100" s="8"/>
      <c r="I100" s="8"/>
      <c r="J100" s="8"/>
      <c r="K100" s="8"/>
      <c r="L100" s="8"/>
      <c r="M100" s="8"/>
      <c r="N100" s="8"/>
      <c r="O100" s="8"/>
      <c r="P100" s="11">
        <v>79.3</v>
      </c>
      <c r="Q100" s="11" t="e">
        <f>#REF!*P100/1000</f>
        <v>#REF!</v>
      </c>
      <c r="R100" s="876"/>
      <c r="S100" s="204"/>
      <c r="T100" s="601"/>
      <c r="U100" s="601"/>
      <c r="V100" s="601"/>
      <c r="W100" s="596"/>
      <c r="X100" s="717"/>
      <c r="Y100" s="7"/>
      <c r="Z100" s="7"/>
      <c r="AA100" s="7"/>
      <c r="AB100" s="7"/>
      <c r="AC100" s="7"/>
      <c r="AD100" s="7"/>
      <c r="AE100" s="7"/>
      <c r="AF100" s="7"/>
      <c r="AG100" s="693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6" customFormat="1" ht="24.95" customHeight="1">
      <c r="A101" s="838" t="s">
        <v>122</v>
      </c>
      <c r="B101" s="838">
        <v>50</v>
      </c>
      <c r="C101" s="838"/>
      <c r="D101" s="838"/>
      <c r="E101" s="835"/>
      <c r="F101" s="835"/>
      <c r="G101" s="835"/>
      <c r="H101" s="8"/>
      <c r="I101" s="8"/>
      <c r="J101" s="8"/>
      <c r="K101" s="8"/>
      <c r="L101" s="8"/>
      <c r="M101" s="8"/>
      <c r="N101" s="8"/>
      <c r="O101" s="8"/>
      <c r="P101" s="11"/>
      <c r="Q101" s="11"/>
      <c r="S101" s="204"/>
      <c r="T101" s="846"/>
      <c r="U101" s="601"/>
      <c r="V101" s="601"/>
      <c r="W101" s="601"/>
      <c r="X101" s="596"/>
      <c r="Y101" s="17"/>
      <c r="Z101" s="17"/>
      <c r="AA101" s="17"/>
      <c r="AB101" s="17"/>
      <c r="AC101" s="17"/>
      <c r="AD101" s="17"/>
      <c r="AE101" s="17"/>
      <c r="AF101" s="17"/>
      <c r="AG101" s="693"/>
    </row>
    <row r="102" spans="1:256" s="6" customFormat="1" ht="24.95" customHeight="1">
      <c r="A102" s="836"/>
      <c r="B102" s="835"/>
      <c r="C102" s="835"/>
      <c r="D102" s="835"/>
      <c r="E102" s="835"/>
      <c r="F102" s="835"/>
      <c r="G102" s="835"/>
      <c r="H102" s="11"/>
      <c r="I102" s="11"/>
      <c r="J102" s="11"/>
      <c r="K102" s="11"/>
      <c r="L102" s="11"/>
      <c r="M102" s="11"/>
      <c r="N102" s="11"/>
      <c r="O102" s="11"/>
      <c r="P102" s="103">
        <v>356.71</v>
      </c>
      <c r="Q102" s="11" t="e">
        <f>#REF!*P102/1000</f>
        <v>#REF!</v>
      </c>
      <c r="R102" s="834"/>
      <c r="S102" s="204"/>
      <c r="T102" s="846"/>
      <c r="U102" s="601"/>
      <c r="V102" s="601"/>
      <c r="W102" s="601"/>
      <c r="X102" s="596"/>
      <c r="Y102" s="17"/>
      <c r="Z102" s="17"/>
      <c r="AA102" s="17"/>
      <c r="AB102" s="17"/>
      <c r="AC102" s="17"/>
      <c r="AD102" s="17"/>
      <c r="AE102" s="17"/>
      <c r="AF102" s="17"/>
      <c r="AG102" s="693"/>
    </row>
    <row r="103" spans="1:256" s="6" customFormat="1" ht="24.95" customHeight="1">
      <c r="A103" s="835"/>
      <c r="B103" s="835"/>
      <c r="C103" s="839"/>
      <c r="D103" s="835"/>
      <c r="E103" s="835"/>
      <c r="F103" s="835"/>
      <c r="G103" s="835"/>
      <c r="H103" s="8">
        <v>5.93</v>
      </c>
      <c r="I103" s="8">
        <v>0.17</v>
      </c>
      <c r="J103" s="8">
        <v>28.8</v>
      </c>
      <c r="K103" s="8">
        <v>0.51</v>
      </c>
      <c r="L103" s="8">
        <v>31.450000000000006</v>
      </c>
      <c r="M103" s="8">
        <v>115.83999999999999</v>
      </c>
      <c r="N103" s="8">
        <v>48.709999999999994</v>
      </c>
      <c r="O103" s="8">
        <v>1.35</v>
      </c>
      <c r="P103" s="11"/>
      <c r="Q103" s="8" t="e">
        <f>#REF!+Q120+Q125</f>
        <v>#REF!</v>
      </c>
      <c r="R103" s="834"/>
      <c r="S103" s="841"/>
      <c r="T103" s="840"/>
      <c r="U103" s="637"/>
      <c r="V103" s="637"/>
      <c r="W103" s="637"/>
      <c r="X103" s="656"/>
      <c r="Y103" s="17"/>
      <c r="Z103" s="17"/>
      <c r="AA103" s="17"/>
      <c r="AB103" s="17"/>
      <c r="AC103" s="17"/>
      <c r="AD103" s="17"/>
      <c r="AE103" s="17"/>
      <c r="AF103" s="17"/>
      <c r="AG103" s="698"/>
    </row>
    <row r="104" spans="1:256" s="6" customFormat="1" ht="24" customHeight="1">
      <c r="A104" s="1179" t="s">
        <v>895</v>
      </c>
      <c r="B104" s="1180"/>
      <c r="C104" s="1180"/>
      <c r="D104" s="1180"/>
      <c r="E104" s="1180"/>
      <c r="F104" s="1180"/>
      <c r="G104" s="1180"/>
      <c r="H104" s="1180"/>
      <c r="I104" s="1180"/>
      <c r="J104" s="1180"/>
      <c r="K104" s="1180"/>
      <c r="L104" s="1180"/>
      <c r="M104" s="1180"/>
      <c r="N104" s="1180"/>
      <c r="O104" s="1180"/>
      <c r="P104" s="1180"/>
      <c r="Q104" s="1180"/>
      <c r="R104" s="1180"/>
      <c r="S104" s="1180"/>
      <c r="T104" s="1180"/>
      <c r="U104" s="1180"/>
      <c r="V104" s="1180"/>
      <c r="W104" s="1180"/>
      <c r="X104" s="1181"/>
      <c r="Y104" s="11"/>
      <c r="Z104" s="11"/>
      <c r="AA104" s="11"/>
      <c r="AB104" s="11"/>
      <c r="AC104" s="11"/>
      <c r="AD104" s="11"/>
      <c r="AE104" s="11"/>
      <c r="AF104" s="11"/>
      <c r="AG104" s="698"/>
    </row>
    <row r="105" spans="1:256" s="6" customFormat="1" ht="24.75" hidden="1" customHeight="1">
      <c r="A105" s="836" t="s">
        <v>122</v>
      </c>
      <c r="B105" s="838">
        <v>50</v>
      </c>
      <c r="C105" s="838">
        <v>9.1</v>
      </c>
      <c r="D105" s="835"/>
      <c r="E105" s="835"/>
      <c r="F105" s="835"/>
      <c r="G105" s="835"/>
      <c r="H105" s="835"/>
      <c r="I105" s="835"/>
      <c r="J105" s="835"/>
      <c r="K105" s="835"/>
      <c r="L105" s="835"/>
      <c r="M105" s="835"/>
      <c r="N105" s="835"/>
      <c r="O105" s="835"/>
      <c r="P105" s="835"/>
      <c r="Q105" s="835"/>
      <c r="R105" s="711"/>
      <c r="S105" s="205"/>
      <c r="T105" s="851"/>
      <c r="U105" s="600"/>
      <c r="V105" s="600"/>
      <c r="W105" s="600"/>
      <c r="X105" s="596"/>
      <c r="Y105" s="11"/>
      <c r="Z105" s="11"/>
      <c r="AA105" s="11"/>
      <c r="AB105" s="11"/>
      <c r="AC105" s="11"/>
      <c r="AD105" s="11"/>
      <c r="AE105" s="11"/>
      <c r="AF105" s="11"/>
      <c r="AG105" s="698"/>
    </row>
    <row r="106" spans="1:256" s="6" customFormat="1" ht="24.75" hidden="1" customHeight="1">
      <c r="A106" s="836" t="s">
        <v>109</v>
      </c>
      <c r="B106" s="838">
        <v>200</v>
      </c>
      <c r="C106" s="838">
        <v>3.3</v>
      </c>
      <c r="D106" s="835"/>
      <c r="E106" s="835"/>
      <c r="F106" s="835"/>
      <c r="G106" s="835"/>
      <c r="H106" s="835"/>
      <c r="I106" s="835"/>
      <c r="J106" s="835"/>
      <c r="K106" s="835"/>
      <c r="L106" s="835"/>
      <c r="M106" s="835"/>
      <c r="N106" s="835"/>
      <c r="O106" s="835"/>
      <c r="P106" s="835"/>
      <c r="Q106" s="835"/>
      <c r="R106" s="868"/>
      <c r="S106" s="204"/>
      <c r="T106" s="846"/>
      <c r="U106" s="601"/>
      <c r="V106" s="601"/>
      <c r="W106" s="601"/>
      <c r="X106" s="596"/>
      <c r="Y106" s="11"/>
      <c r="Z106" s="11"/>
      <c r="AA106" s="11"/>
      <c r="AB106" s="11"/>
      <c r="AC106" s="11"/>
      <c r="AD106" s="11"/>
      <c r="AE106" s="11"/>
      <c r="AF106" s="11"/>
      <c r="AG106" s="698"/>
      <c r="AH106" s="21"/>
      <c r="AI106" s="21"/>
      <c r="AJ106" s="21"/>
      <c r="AK106" s="21"/>
    </row>
    <row r="107" spans="1:256" s="6" customFormat="1" ht="24.75" hidden="1" customHeight="1">
      <c r="A107" s="836"/>
      <c r="B107" s="838"/>
      <c r="C107" s="838"/>
      <c r="D107" s="835"/>
      <c r="E107" s="835"/>
      <c r="F107" s="835"/>
      <c r="G107" s="835"/>
      <c r="H107" s="835"/>
      <c r="I107" s="835"/>
      <c r="J107" s="835"/>
      <c r="K107" s="835"/>
      <c r="L107" s="835"/>
      <c r="M107" s="835"/>
      <c r="N107" s="835"/>
      <c r="O107" s="835"/>
      <c r="P107" s="835"/>
      <c r="Q107" s="835"/>
      <c r="R107" s="842"/>
      <c r="S107" s="835"/>
      <c r="T107" s="172"/>
      <c r="U107" s="505"/>
      <c r="V107" s="505"/>
      <c r="W107" s="505"/>
      <c r="X107" s="505"/>
      <c r="Y107" s="11"/>
      <c r="Z107" s="11"/>
      <c r="AA107" s="11"/>
      <c r="AB107" s="11"/>
      <c r="AC107" s="11"/>
      <c r="AD107" s="11"/>
      <c r="AE107" s="11"/>
      <c r="AF107" s="11"/>
      <c r="AG107" s="643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</row>
    <row r="108" spans="1:256" s="6" customFormat="1" ht="24.95" hidden="1" customHeight="1">
      <c r="A108" s="842"/>
      <c r="B108" s="867"/>
      <c r="C108" s="867"/>
      <c r="D108" s="867"/>
      <c r="E108" s="867"/>
      <c r="F108" s="867"/>
      <c r="G108" s="867"/>
      <c r="H108" s="835"/>
      <c r="I108" s="835"/>
      <c r="J108" s="835"/>
      <c r="K108" s="835"/>
      <c r="L108" s="835"/>
      <c r="M108" s="835"/>
      <c r="N108" s="835"/>
      <c r="O108" s="835"/>
      <c r="P108" s="835"/>
      <c r="Q108" s="835"/>
      <c r="R108" s="842"/>
      <c r="S108" s="867"/>
      <c r="T108" s="867"/>
      <c r="U108" s="877"/>
      <c r="V108" s="877"/>
      <c r="W108" s="877"/>
      <c r="X108" s="878"/>
      <c r="Y108" s="11"/>
      <c r="Z108" s="11"/>
      <c r="AA108" s="11"/>
      <c r="AB108" s="11"/>
      <c r="AC108" s="11"/>
      <c r="AD108" s="11"/>
      <c r="AE108" s="11"/>
      <c r="AF108" s="11"/>
      <c r="AG108" s="670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  <c r="IV108" s="21"/>
    </row>
    <row r="109" spans="1:256" ht="24.75" hidden="1" customHeight="1">
      <c r="A109" s="1162" t="s">
        <v>243</v>
      </c>
      <c r="B109" s="1163"/>
      <c r="C109" s="1163"/>
      <c r="D109" s="1163"/>
      <c r="E109" s="1163"/>
      <c r="F109" s="1163"/>
      <c r="G109" s="1163"/>
      <c r="H109" s="1163"/>
      <c r="I109" s="1163"/>
      <c r="J109" s="1163"/>
      <c r="K109" s="1163"/>
      <c r="L109" s="1163"/>
      <c r="M109" s="1163"/>
      <c r="N109" s="1163"/>
      <c r="O109" s="1163"/>
      <c r="P109" s="1163"/>
      <c r="Q109" s="1163"/>
      <c r="R109" s="1163"/>
      <c r="S109" s="1163"/>
      <c r="T109" s="1163"/>
      <c r="U109" s="1163"/>
      <c r="V109" s="1163"/>
      <c r="W109" s="1163"/>
      <c r="X109" s="1164"/>
      <c r="Y109" s="17"/>
      <c r="Z109" s="17"/>
      <c r="AA109" s="17"/>
      <c r="AB109" s="17"/>
      <c r="AC109" s="17"/>
      <c r="AD109" s="17"/>
      <c r="AE109" s="17"/>
      <c r="AF109" s="17"/>
    </row>
    <row r="110" spans="1:256" ht="75" customHeight="1">
      <c r="A110" s="1193" t="s">
        <v>874</v>
      </c>
      <c r="B110" s="1193"/>
      <c r="C110" s="1193"/>
      <c r="D110" s="1193"/>
      <c r="E110" s="1193"/>
      <c r="F110" s="1158" t="s">
        <v>248</v>
      </c>
      <c r="G110" s="1158"/>
      <c r="H110" s="1158"/>
      <c r="I110" s="1158"/>
      <c r="J110" s="1158"/>
      <c r="K110" s="1158"/>
      <c r="L110" s="1158"/>
      <c r="M110" s="1158"/>
      <c r="N110" s="1158"/>
      <c r="O110" s="1158"/>
      <c r="P110" s="1158"/>
      <c r="Q110" s="1158"/>
      <c r="R110" s="1158"/>
      <c r="S110" s="1158"/>
      <c r="T110" s="1158"/>
      <c r="U110" s="936"/>
      <c r="V110" s="936"/>
      <c r="W110" s="936"/>
      <c r="X110" s="936"/>
      <c r="Y110" s="936"/>
      <c r="Z110" s="936"/>
      <c r="AA110" s="936"/>
      <c r="AB110" s="936"/>
      <c r="AC110" s="936"/>
      <c r="AD110" s="936"/>
      <c r="AE110" s="936"/>
      <c r="AF110" s="936"/>
      <c r="AG110" s="936"/>
      <c r="AH110" s="791"/>
    </row>
    <row r="111" spans="1:256" ht="22.5" customHeight="1">
      <c r="A111" s="1182"/>
      <c r="B111" s="1182"/>
      <c r="C111" s="1182"/>
      <c r="D111" s="1182"/>
      <c r="E111" s="1182"/>
      <c r="F111" s="1182"/>
      <c r="G111" s="1182"/>
      <c r="H111" s="1182"/>
      <c r="I111" s="1182"/>
      <c r="J111" s="1182"/>
      <c r="K111" s="1182"/>
      <c r="L111" s="1182"/>
      <c r="M111" s="1182"/>
      <c r="N111" s="1182"/>
      <c r="O111" s="1182"/>
      <c r="P111" s="1182"/>
      <c r="Q111" s="1182"/>
      <c r="R111" s="1182"/>
      <c r="S111" s="1182"/>
      <c r="T111" s="1182"/>
      <c r="U111" s="1182"/>
      <c r="V111" s="1182"/>
      <c r="W111" s="1182"/>
      <c r="X111" s="1182"/>
      <c r="Y111" s="22"/>
      <c r="Z111" s="22"/>
      <c r="AA111" s="22"/>
      <c r="AB111" s="22"/>
      <c r="AC111" s="22"/>
      <c r="AD111" s="22"/>
      <c r="AE111" s="22"/>
      <c r="AF111" s="22"/>
    </row>
    <row r="112" spans="1:256" ht="22.5" customHeight="1">
      <c r="A112" s="1203" t="s">
        <v>878</v>
      </c>
      <c r="B112" s="1182"/>
      <c r="C112" s="1182"/>
      <c r="D112" s="1182"/>
      <c r="E112" s="1182"/>
      <c r="F112" s="1182"/>
      <c r="G112" s="1182"/>
      <c r="H112" s="1182"/>
      <c r="I112" s="1182"/>
      <c r="J112" s="1182"/>
      <c r="K112" s="1182"/>
      <c r="L112" s="1182"/>
      <c r="M112" s="1182"/>
      <c r="N112" s="1182"/>
      <c r="O112" s="1182"/>
      <c r="P112" s="1182"/>
      <c r="Q112" s="1182"/>
      <c r="R112" s="1182"/>
      <c r="S112" s="1182"/>
      <c r="T112" s="1182"/>
      <c r="U112" s="1182"/>
      <c r="V112" s="1182"/>
      <c r="W112" s="1182"/>
      <c r="X112" s="1182"/>
      <c r="Y112" s="859"/>
      <c r="Z112" s="859"/>
      <c r="AA112" s="859"/>
      <c r="AB112" s="859"/>
      <c r="AC112" s="859"/>
      <c r="AD112" s="859"/>
      <c r="AE112" s="859"/>
      <c r="AF112" s="859"/>
      <c r="AM112" s="6"/>
      <c r="AN112" s="6"/>
      <c r="AO112" s="6"/>
      <c r="AP112" s="6"/>
      <c r="AQ112" s="6"/>
      <c r="AR112" s="6"/>
      <c r="AS112" s="6"/>
    </row>
    <row r="113" spans="1:256">
      <c r="A113" s="856"/>
      <c r="B113" s="857"/>
      <c r="C113" s="857"/>
      <c r="D113" s="857"/>
      <c r="E113" s="857"/>
      <c r="F113" s="857"/>
      <c r="G113" s="857"/>
      <c r="H113" s="22"/>
      <c r="I113" s="22"/>
      <c r="J113" s="22"/>
      <c r="K113" s="22"/>
      <c r="L113" s="22"/>
      <c r="M113" s="22"/>
      <c r="N113" s="22"/>
      <c r="O113" s="22"/>
      <c r="Q113" s="670"/>
      <c r="R113" s="856"/>
      <c r="S113" s="857"/>
      <c r="T113" s="857"/>
      <c r="U113" s="857"/>
      <c r="V113" s="857"/>
      <c r="W113" s="857"/>
      <c r="X113" s="857"/>
      <c r="Y113" s="22"/>
      <c r="Z113" s="22"/>
      <c r="AA113" s="22"/>
      <c r="AB113" s="22"/>
      <c r="AC113" s="22"/>
      <c r="AD113" s="22"/>
      <c r="AE113" s="22"/>
      <c r="AF113" s="22"/>
      <c r="AG113" s="698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21" customHeight="1">
      <c r="A114" s="1147" t="s">
        <v>778</v>
      </c>
      <c r="B114" s="1148"/>
      <c r="C114" s="1148"/>
      <c r="D114" s="1148"/>
      <c r="E114" s="1148"/>
      <c r="F114" s="1148"/>
      <c r="G114" s="1148"/>
      <c r="H114" s="1148"/>
      <c r="I114" s="1148"/>
      <c r="J114" s="1148"/>
      <c r="K114" s="1148"/>
      <c r="L114" s="1148"/>
      <c r="M114" s="1148"/>
      <c r="N114" s="1148"/>
      <c r="O114" s="1148"/>
      <c r="P114" s="1148"/>
      <c r="Q114" s="1148"/>
      <c r="R114" s="1148"/>
      <c r="S114" s="1148"/>
      <c r="T114" s="1148"/>
      <c r="U114" s="1148"/>
      <c r="V114" s="1148"/>
      <c r="W114" s="1148"/>
      <c r="X114" s="1148"/>
      <c r="Y114" s="860"/>
      <c r="Z114" s="860"/>
      <c r="AA114" s="860"/>
      <c r="AB114" s="860"/>
      <c r="AC114" s="860"/>
      <c r="AD114" s="860"/>
      <c r="AE114" s="860"/>
      <c r="AF114" s="860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s="6" customFormat="1" ht="24.95" customHeight="1">
      <c r="A115" s="1165" t="s">
        <v>250</v>
      </c>
      <c r="B115" s="1166"/>
      <c r="C115" s="1166"/>
      <c r="D115" s="1166"/>
      <c r="E115" s="1166"/>
      <c r="F115" s="1166"/>
      <c r="G115" s="1166"/>
      <c r="H115" s="835"/>
      <c r="I115" s="835"/>
      <c r="J115" s="835"/>
      <c r="K115" s="835"/>
      <c r="L115" s="835"/>
      <c r="M115" s="835"/>
      <c r="N115" s="835"/>
      <c r="O115" s="835"/>
      <c r="P115" s="835"/>
      <c r="Q115" s="835"/>
      <c r="R115" s="1165" t="s">
        <v>769</v>
      </c>
      <c r="S115" s="1166"/>
      <c r="T115" s="1166"/>
      <c r="U115" s="1166"/>
      <c r="V115" s="1166"/>
      <c r="W115" s="1166"/>
      <c r="X115" s="1167"/>
      <c r="Y115" s="11"/>
      <c r="Z115" s="11"/>
      <c r="AA115" s="11"/>
      <c r="AB115" s="11"/>
      <c r="AC115" s="11"/>
      <c r="AD115" s="11"/>
      <c r="AE115" s="11"/>
      <c r="AF115" s="11"/>
      <c r="AG115" s="693"/>
    </row>
    <row r="116" spans="1:256" s="6" customFormat="1" ht="24.95" customHeight="1">
      <c r="A116" s="1207" t="s">
        <v>179</v>
      </c>
      <c r="B116" s="1186" t="s">
        <v>741</v>
      </c>
      <c r="C116" s="1210" t="s">
        <v>67</v>
      </c>
      <c r="D116" s="1211"/>
      <c r="E116" s="1211"/>
      <c r="F116" s="1211"/>
      <c r="G116" s="1212"/>
      <c r="H116" s="17"/>
      <c r="I116" s="17"/>
      <c r="J116" s="17"/>
      <c r="K116" s="17"/>
      <c r="L116" s="17"/>
      <c r="M116" s="17"/>
      <c r="N116" s="17"/>
      <c r="O116" s="17"/>
      <c r="P116" s="11"/>
      <c r="Q116" s="11" t="e">
        <f>#REF!*P116/1000</f>
        <v>#REF!</v>
      </c>
      <c r="R116" s="1207" t="s">
        <v>179</v>
      </c>
      <c r="S116" s="1186" t="s">
        <v>741</v>
      </c>
      <c r="T116" s="1213" t="s">
        <v>67</v>
      </c>
      <c r="U116" s="1214"/>
      <c r="V116" s="1214"/>
      <c r="W116" s="1214"/>
      <c r="X116" s="1215"/>
      <c r="Y116" s="17"/>
      <c r="Z116" s="17"/>
      <c r="AA116" s="17"/>
      <c r="AB116" s="17"/>
      <c r="AC116" s="17"/>
      <c r="AD116" s="17"/>
      <c r="AE116" s="17"/>
      <c r="AF116" s="17"/>
      <c r="AG116" s="670"/>
      <c r="AH116" s="21"/>
      <c r="AI116" s="21"/>
      <c r="AJ116" s="21"/>
      <c r="AK116" s="21"/>
    </row>
    <row r="117" spans="1:256" s="6" customFormat="1" ht="24.95" customHeight="1">
      <c r="A117" s="1208"/>
      <c r="B117" s="1187"/>
      <c r="C117" s="1186" t="s">
        <v>597</v>
      </c>
      <c r="D117" s="1207" t="s">
        <v>234</v>
      </c>
      <c r="E117" s="1207" t="s">
        <v>630</v>
      </c>
      <c r="F117" s="1207" t="s">
        <v>631</v>
      </c>
      <c r="G117" s="1207" t="s">
        <v>711</v>
      </c>
      <c r="H117" s="17"/>
      <c r="I117" s="17"/>
      <c r="J117" s="17"/>
      <c r="K117" s="17"/>
      <c r="L117" s="17"/>
      <c r="M117" s="17"/>
      <c r="N117" s="17"/>
      <c r="O117" s="17"/>
      <c r="P117" s="11">
        <v>19.5</v>
      </c>
      <c r="Q117" s="11" t="e">
        <f>#REF!*P117/1000</f>
        <v>#REF!</v>
      </c>
      <c r="R117" s="1208"/>
      <c r="S117" s="1187"/>
      <c r="T117" s="1186" t="s">
        <v>597</v>
      </c>
      <c r="U117" s="1207" t="s">
        <v>234</v>
      </c>
      <c r="V117" s="1207" t="s">
        <v>630</v>
      </c>
      <c r="W117" s="1207" t="s">
        <v>631</v>
      </c>
      <c r="X117" s="1207" t="s">
        <v>711</v>
      </c>
      <c r="Y117" s="639">
        <v>4</v>
      </c>
      <c r="Z117" s="639">
        <v>0</v>
      </c>
      <c r="AA117" s="639">
        <v>0</v>
      </c>
      <c r="AB117" s="639">
        <v>0</v>
      </c>
      <c r="AC117" s="639">
        <v>22</v>
      </c>
      <c r="AD117" s="639">
        <v>9</v>
      </c>
      <c r="AE117" s="639">
        <v>7</v>
      </c>
      <c r="AF117" s="639">
        <v>0.6</v>
      </c>
      <c r="AG117" s="670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  <c r="IV117" s="21"/>
    </row>
    <row r="118" spans="1:256" s="6" customFormat="1" ht="9.75" customHeight="1">
      <c r="A118" s="1209"/>
      <c r="B118" s="1188"/>
      <c r="C118" s="1188"/>
      <c r="D118" s="1209"/>
      <c r="E118" s="1209"/>
      <c r="F118" s="1209"/>
      <c r="G118" s="1209"/>
      <c r="H118" s="17"/>
      <c r="I118" s="17"/>
      <c r="J118" s="17"/>
      <c r="K118" s="17"/>
      <c r="L118" s="17"/>
      <c r="M118" s="17"/>
      <c r="N118" s="17"/>
      <c r="O118" s="17"/>
      <c r="P118" s="11"/>
      <c r="Q118" s="11" t="e">
        <f>#REF!*P118/1000</f>
        <v>#REF!</v>
      </c>
      <c r="R118" s="1209"/>
      <c r="S118" s="1188"/>
      <c r="T118" s="1188"/>
      <c r="U118" s="1209"/>
      <c r="V118" s="1209"/>
      <c r="W118" s="1209"/>
      <c r="X118" s="1209"/>
      <c r="Y118" s="601"/>
      <c r="Z118" s="601"/>
      <c r="AA118" s="601"/>
      <c r="AB118" s="601"/>
      <c r="AC118" s="601"/>
      <c r="AD118" s="601"/>
      <c r="AE118" s="601"/>
      <c r="AF118" s="601"/>
      <c r="AG118" s="670"/>
    </row>
    <row r="119" spans="1:256" ht="24.95" customHeight="1">
      <c r="A119" s="1192" t="s">
        <v>780</v>
      </c>
      <c r="B119" s="1192"/>
      <c r="C119" s="1192"/>
      <c r="D119" s="68">
        <v>18.899999999999999</v>
      </c>
      <c r="E119" s="68">
        <v>20.399999999999999</v>
      </c>
      <c r="F119" s="68">
        <v>80.400000000000006</v>
      </c>
      <c r="G119" s="12">
        <v>580.70000000000005</v>
      </c>
      <c r="H119" s="17"/>
      <c r="I119" s="17"/>
      <c r="J119" s="17"/>
      <c r="K119" s="17"/>
      <c r="L119" s="17"/>
      <c r="M119" s="17"/>
      <c r="N119" s="17"/>
      <c r="O119" s="17"/>
      <c r="P119" s="103">
        <v>356.71</v>
      </c>
      <c r="Q119" s="11" t="e">
        <f>#REF!*P119/1000</f>
        <v>#REF!</v>
      </c>
      <c r="R119" s="1171" t="s">
        <v>781</v>
      </c>
      <c r="S119" s="1172"/>
      <c r="T119" s="1173"/>
      <c r="U119" s="68">
        <v>21.9</v>
      </c>
      <c r="V119" s="68">
        <v>21.9</v>
      </c>
      <c r="W119" s="68">
        <v>92.7</v>
      </c>
      <c r="X119" s="12">
        <v>656</v>
      </c>
      <c r="Y119" s="8">
        <v>0</v>
      </c>
      <c r="Z119" s="8">
        <v>4.4999999999999998E-2</v>
      </c>
      <c r="AA119" s="8">
        <v>0</v>
      </c>
      <c r="AB119" s="8">
        <v>0.35</v>
      </c>
      <c r="AC119" s="8">
        <v>8.6</v>
      </c>
      <c r="AD119" s="8">
        <v>38.6</v>
      </c>
      <c r="AE119" s="8">
        <v>11.499999999999998</v>
      </c>
      <c r="AF119" s="8">
        <v>0.95</v>
      </c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s="6" customFormat="1" ht="24.95" customHeight="1">
      <c r="A120" s="886" t="s">
        <v>553</v>
      </c>
      <c r="B120" s="933" t="s">
        <v>797</v>
      </c>
      <c r="C120" s="7"/>
      <c r="D120" s="68">
        <v>2.2999999999999998</v>
      </c>
      <c r="E120" s="68">
        <v>7.4</v>
      </c>
      <c r="F120" s="68">
        <v>14.5</v>
      </c>
      <c r="G120" s="12">
        <v>133.80000000000001</v>
      </c>
      <c r="H120" s="17"/>
      <c r="I120" s="17"/>
      <c r="J120" s="17"/>
      <c r="K120" s="17"/>
      <c r="L120" s="17"/>
      <c r="M120" s="17"/>
      <c r="N120" s="17"/>
      <c r="O120" s="17"/>
      <c r="P120" s="11"/>
      <c r="Q120" s="11" t="e">
        <f>SUM(Q121:Q124)</f>
        <v>#REF!</v>
      </c>
      <c r="R120" s="886" t="s">
        <v>553</v>
      </c>
      <c r="S120" s="933" t="s">
        <v>797</v>
      </c>
      <c r="T120" s="7"/>
      <c r="U120" s="68">
        <v>2.2999999999999998</v>
      </c>
      <c r="V120" s="68">
        <v>7.4</v>
      </c>
      <c r="W120" s="68">
        <v>14.5</v>
      </c>
      <c r="X120" s="12">
        <v>133.80000000000001</v>
      </c>
      <c r="Y120" s="8">
        <v>0</v>
      </c>
      <c r="Z120" s="8">
        <v>0.1</v>
      </c>
      <c r="AA120" s="8">
        <v>0</v>
      </c>
      <c r="AB120" s="8">
        <v>0</v>
      </c>
      <c r="AC120" s="8">
        <v>4.0999999999999996</v>
      </c>
      <c r="AD120" s="8">
        <v>13.3</v>
      </c>
      <c r="AE120" s="8">
        <v>4</v>
      </c>
      <c r="AF120" s="8">
        <v>0.1</v>
      </c>
      <c r="AG120" s="707"/>
    </row>
    <row r="121" spans="1:256" s="6" customFormat="1" ht="29.25" customHeight="1">
      <c r="A121" s="886" t="s">
        <v>798</v>
      </c>
      <c r="B121" s="7" t="s">
        <v>799</v>
      </c>
      <c r="C121" s="7"/>
      <c r="D121" s="68">
        <v>15.5</v>
      </c>
      <c r="E121" s="68">
        <v>12.9</v>
      </c>
      <c r="F121" s="68">
        <v>31.7</v>
      </c>
      <c r="G121" s="12">
        <v>305</v>
      </c>
      <c r="H121" s="17"/>
      <c r="I121" s="17"/>
      <c r="J121" s="17"/>
      <c r="K121" s="17"/>
      <c r="L121" s="17"/>
      <c r="M121" s="17"/>
      <c r="N121" s="17"/>
      <c r="O121" s="17"/>
      <c r="P121" s="11"/>
      <c r="Q121" s="11" t="e">
        <f>#REF!*P121/1000</f>
        <v>#REF!</v>
      </c>
      <c r="R121" s="886" t="s">
        <v>798</v>
      </c>
      <c r="S121" s="7" t="s">
        <v>90</v>
      </c>
      <c r="T121" s="7"/>
      <c r="U121" s="68">
        <v>18.5</v>
      </c>
      <c r="V121" s="68">
        <v>14.4</v>
      </c>
      <c r="W121" s="68">
        <v>44</v>
      </c>
      <c r="X121" s="12">
        <v>380</v>
      </c>
      <c r="Y121" s="601"/>
      <c r="Z121" s="601"/>
      <c r="AA121" s="601"/>
      <c r="AB121" s="601"/>
      <c r="AC121" s="601"/>
      <c r="AD121" s="601"/>
      <c r="AE121" s="601"/>
      <c r="AF121" s="601"/>
      <c r="AG121" s="707"/>
    </row>
    <row r="122" spans="1:256" s="6" customFormat="1" ht="24.95" customHeight="1">
      <c r="A122" s="885" t="s">
        <v>800</v>
      </c>
      <c r="B122" s="7">
        <v>200</v>
      </c>
      <c r="C122" s="7"/>
      <c r="D122" s="68">
        <v>0.7</v>
      </c>
      <c r="E122" s="68">
        <v>0.1</v>
      </c>
      <c r="F122" s="68">
        <v>19.8</v>
      </c>
      <c r="G122" s="12">
        <v>82.9</v>
      </c>
      <c r="H122" s="17"/>
      <c r="I122" s="17"/>
      <c r="J122" s="17"/>
      <c r="K122" s="17"/>
      <c r="L122" s="17"/>
      <c r="M122" s="17"/>
      <c r="N122" s="17"/>
      <c r="O122" s="17"/>
      <c r="P122" s="11">
        <v>23.4</v>
      </c>
      <c r="Q122" s="11" t="e">
        <f>#REF!*P122/1000</f>
        <v>#REF!</v>
      </c>
      <c r="R122" s="885" t="s">
        <v>800</v>
      </c>
      <c r="S122" s="7">
        <v>200</v>
      </c>
      <c r="T122" s="7"/>
      <c r="U122" s="68">
        <v>0.7</v>
      </c>
      <c r="V122" s="68">
        <v>0.1</v>
      </c>
      <c r="W122" s="68">
        <v>19.8</v>
      </c>
      <c r="X122" s="12">
        <v>82.9</v>
      </c>
      <c r="Y122" s="637">
        <f t="shared" ref="Y122:AF122" si="7">Y123+Y125+Y124</f>
        <v>19.600000000000001</v>
      </c>
      <c r="Z122" s="637">
        <f t="shared" si="7"/>
        <v>8.0299999999999994</v>
      </c>
      <c r="AA122" s="637">
        <f t="shared" si="7"/>
        <v>0.6</v>
      </c>
      <c r="AB122" s="637">
        <f t="shared" si="7"/>
        <v>0.48</v>
      </c>
      <c r="AC122" s="637">
        <f t="shared" si="7"/>
        <v>28.2</v>
      </c>
      <c r="AD122" s="637">
        <f t="shared" si="7"/>
        <v>17.600000000000001</v>
      </c>
      <c r="AE122" s="637">
        <f t="shared" si="7"/>
        <v>154.6</v>
      </c>
      <c r="AF122" s="637">
        <f t="shared" si="7"/>
        <v>96.52</v>
      </c>
      <c r="AG122" s="670"/>
    </row>
    <row r="123" spans="1:256" s="6" customFormat="1" ht="24.95" customHeight="1">
      <c r="A123" s="886" t="s">
        <v>787</v>
      </c>
      <c r="B123" s="7">
        <v>100</v>
      </c>
      <c r="C123" s="7"/>
      <c r="D123" s="7">
        <v>0.4</v>
      </c>
      <c r="E123" s="7">
        <v>0</v>
      </c>
      <c r="F123" s="7">
        <v>14.4</v>
      </c>
      <c r="G123" s="12">
        <v>59.2</v>
      </c>
      <c r="H123" s="17"/>
      <c r="I123" s="17"/>
      <c r="J123" s="17"/>
      <c r="K123" s="17"/>
      <c r="L123" s="17"/>
      <c r="M123" s="17"/>
      <c r="N123" s="17"/>
      <c r="O123" s="17"/>
      <c r="P123" s="11">
        <v>23.4</v>
      </c>
      <c r="Q123" s="11" t="e">
        <f>#REF!*P123/1000</f>
        <v>#REF!</v>
      </c>
      <c r="R123" s="886" t="s">
        <v>787</v>
      </c>
      <c r="S123" s="7">
        <v>100</v>
      </c>
      <c r="T123" s="7"/>
      <c r="U123" s="7">
        <v>0.4</v>
      </c>
      <c r="V123" s="7">
        <v>0</v>
      </c>
      <c r="W123" s="7">
        <v>14.4</v>
      </c>
      <c r="X123" s="12">
        <v>59.2</v>
      </c>
      <c r="Y123" s="11">
        <v>8</v>
      </c>
      <c r="Z123" s="8">
        <v>8</v>
      </c>
      <c r="AA123" s="601">
        <v>0.6</v>
      </c>
      <c r="AB123" s="601">
        <v>0.03</v>
      </c>
      <c r="AC123" s="601">
        <v>10</v>
      </c>
      <c r="AD123" s="601">
        <v>0</v>
      </c>
      <c r="AE123" s="601">
        <v>124</v>
      </c>
      <c r="AF123" s="601">
        <v>95</v>
      </c>
      <c r="AG123" s="707"/>
    </row>
    <row r="124" spans="1:256" s="6" customFormat="1" ht="24.95" customHeight="1">
      <c r="A124" s="885"/>
      <c r="B124" s="7"/>
      <c r="C124" s="7"/>
      <c r="D124" s="68"/>
      <c r="E124" s="68"/>
      <c r="F124" s="68"/>
      <c r="G124" s="12"/>
      <c r="H124" s="11"/>
      <c r="I124" s="11"/>
      <c r="J124" s="11"/>
      <c r="K124" s="11"/>
      <c r="L124" s="11"/>
      <c r="M124" s="11"/>
      <c r="N124" s="11"/>
      <c r="O124" s="11"/>
      <c r="P124" s="103">
        <v>356.71</v>
      </c>
      <c r="Q124" s="11" t="e">
        <f>#REF!*P124/1000</f>
        <v>#REF!</v>
      </c>
      <c r="R124" s="885"/>
      <c r="S124" s="7"/>
      <c r="T124" s="7"/>
      <c r="U124" s="68"/>
      <c r="V124" s="68"/>
      <c r="W124" s="68"/>
      <c r="X124" s="12"/>
      <c r="Y124" s="601">
        <v>11.6</v>
      </c>
      <c r="Z124" s="8">
        <v>0.03</v>
      </c>
      <c r="AA124" s="601">
        <v>0</v>
      </c>
      <c r="AB124" s="8">
        <v>0.45</v>
      </c>
      <c r="AC124" s="601">
        <v>18</v>
      </c>
      <c r="AD124" s="601">
        <v>17.600000000000001</v>
      </c>
      <c r="AE124" s="601">
        <v>30.6</v>
      </c>
      <c r="AF124" s="601">
        <v>1.5</v>
      </c>
      <c r="AG124" s="643"/>
    </row>
    <row r="125" spans="1:256" s="6" customFormat="1" ht="24.95" customHeight="1">
      <c r="A125" s="834" t="s">
        <v>381</v>
      </c>
      <c r="B125" s="7"/>
      <c r="C125" s="165"/>
      <c r="D125" s="68"/>
      <c r="E125" s="68"/>
      <c r="F125" s="68"/>
      <c r="G125" s="12"/>
      <c r="H125" s="17"/>
      <c r="I125" s="17"/>
      <c r="J125" s="17"/>
      <c r="K125" s="17"/>
      <c r="L125" s="17"/>
      <c r="M125" s="17"/>
      <c r="N125" s="17"/>
      <c r="O125" s="17"/>
      <c r="P125" s="11">
        <v>81.67</v>
      </c>
      <c r="Q125" s="8" t="e">
        <f>#REF!*P125/1000</f>
        <v>#REF!</v>
      </c>
      <c r="R125" s="834" t="s">
        <v>381</v>
      </c>
      <c r="S125" s="7"/>
      <c r="T125" s="165"/>
      <c r="U125" s="68"/>
      <c r="V125" s="68"/>
      <c r="W125" s="68"/>
      <c r="X125" s="12"/>
      <c r="Y125" s="8">
        <v>0</v>
      </c>
      <c r="Z125" s="8">
        <v>0</v>
      </c>
      <c r="AA125" s="8">
        <v>0</v>
      </c>
      <c r="AB125" s="8">
        <v>0</v>
      </c>
      <c r="AC125" s="8">
        <v>0.2</v>
      </c>
      <c r="AD125" s="8">
        <v>0</v>
      </c>
      <c r="AE125" s="8">
        <v>0</v>
      </c>
      <c r="AF125" s="8">
        <v>0.02</v>
      </c>
      <c r="AG125" s="643"/>
      <c r="AH125" s="21"/>
      <c r="AI125" s="21"/>
      <c r="AJ125" s="21"/>
      <c r="AK125" s="21"/>
    </row>
    <row r="126" spans="1:256" s="6" customFormat="1" ht="24.95" customHeight="1">
      <c r="A126" s="835"/>
      <c r="B126" s="884"/>
      <c r="C126" s="165"/>
      <c r="D126" s="962"/>
      <c r="E126" s="962"/>
      <c r="F126" s="962"/>
      <c r="G126" s="962"/>
      <c r="H126" s="835"/>
      <c r="I126" s="835"/>
      <c r="J126" s="835"/>
      <c r="K126" s="835"/>
      <c r="L126" s="835"/>
      <c r="M126" s="835"/>
      <c r="N126" s="835"/>
      <c r="O126" s="8">
        <v>6</v>
      </c>
      <c r="P126" s="8">
        <v>0.04</v>
      </c>
      <c r="Q126" s="8">
        <v>0</v>
      </c>
      <c r="R126" s="886"/>
      <c r="S126" s="892"/>
      <c r="T126" s="875"/>
      <c r="U126" s="637"/>
      <c r="V126" s="637"/>
      <c r="W126" s="637"/>
      <c r="X126" s="656"/>
      <c r="Y126" s="8"/>
      <c r="Z126" s="8"/>
      <c r="AA126" s="8"/>
      <c r="AB126" s="8"/>
      <c r="AC126" s="8"/>
      <c r="AD126" s="8"/>
      <c r="AE126" s="8"/>
      <c r="AF126" s="8"/>
      <c r="AG126" s="707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  <c r="IV126" s="21"/>
    </row>
    <row r="127" spans="1:256" s="6" customFormat="1" ht="24.95" customHeight="1">
      <c r="A127" s="931"/>
      <c r="B127" s="892"/>
      <c r="C127" s="875"/>
      <c r="D127" s="601"/>
      <c r="E127" s="601"/>
      <c r="F127" s="601"/>
      <c r="G127" s="614"/>
      <c r="H127" s="20"/>
      <c r="I127" s="20"/>
      <c r="J127" s="20"/>
      <c r="K127" s="20"/>
      <c r="L127" s="20"/>
      <c r="M127" s="20"/>
      <c r="N127" s="20"/>
      <c r="O127" s="601"/>
      <c r="P127" s="601"/>
      <c r="Q127" s="601"/>
      <c r="R127" s="844"/>
      <c r="S127" s="933"/>
      <c r="T127" s="875"/>
      <c r="U127" s="601"/>
      <c r="V127" s="601"/>
      <c r="W127" s="601"/>
      <c r="X127" s="614"/>
      <c r="Y127" s="8"/>
      <c r="Z127" s="8"/>
      <c r="AA127" s="8"/>
      <c r="AB127" s="8"/>
      <c r="AC127" s="8"/>
      <c r="AD127" s="8"/>
      <c r="AE127" s="8"/>
      <c r="AF127" s="8"/>
      <c r="AG127" s="676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  <c r="IV127" s="21"/>
    </row>
    <row r="128" spans="1:256" ht="24.95" customHeight="1">
      <c r="A128" s="890"/>
      <c r="B128" s="12"/>
      <c r="C128" s="875"/>
      <c r="D128" s="598"/>
      <c r="E128" s="598"/>
      <c r="F128" s="845"/>
      <c r="G128" s="614"/>
      <c r="H128" s="856"/>
      <c r="I128" s="857"/>
      <c r="J128" s="857"/>
      <c r="K128" s="857"/>
      <c r="L128" s="857"/>
      <c r="M128" s="857"/>
      <c r="N128" s="857"/>
      <c r="O128" s="8">
        <v>0</v>
      </c>
      <c r="P128" s="8">
        <v>1.4464285714285713E-2</v>
      </c>
      <c r="Q128" s="8">
        <v>0</v>
      </c>
      <c r="R128" s="921"/>
      <c r="S128" s="204"/>
      <c r="T128" s="875"/>
      <c r="U128" s="598"/>
      <c r="V128" s="598"/>
      <c r="W128" s="725"/>
      <c r="X128" s="614"/>
      <c r="Y128" s="505">
        <f t="shared" ref="Y128:AF128" si="8">Y80+Y122</f>
        <v>31.91888888888889</v>
      </c>
      <c r="Z128" s="505">
        <f t="shared" si="8"/>
        <v>8.4538888888888888</v>
      </c>
      <c r="AA128" s="505">
        <f t="shared" si="8"/>
        <v>126.62</v>
      </c>
      <c r="AB128" s="505">
        <f t="shared" si="8"/>
        <v>3.3366666666666669</v>
      </c>
      <c r="AC128" s="505">
        <f t="shared" si="8"/>
        <v>147.84444444444443</v>
      </c>
      <c r="AD128" s="505">
        <f t="shared" si="8"/>
        <v>550.83111111111111</v>
      </c>
      <c r="AE128" s="505">
        <f t="shared" si="8"/>
        <v>267.71222222222218</v>
      </c>
      <c r="AF128" s="505">
        <f t="shared" si="8"/>
        <v>102.92</v>
      </c>
      <c r="AG128" s="715"/>
      <c r="AH128" s="6"/>
      <c r="AI128" s="6"/>
      <c r="AJ128" s="6"/>
      <c r="AK128" s="6"/>
    </row>
    <row r="129" spans="1:256" ht="24.95" customHeight="1">
      <c r="A129" s="838"/>
      <c r="B129" s="875"/>
      <c r="C129" s="875"/>
      <c r="D129" s="505"/>
      <c r="E129" s="505"/>
      <c r="F129" s="505"/>
      <c r="G129" s="505"/>
      <c r="H129" s="835"/>
      <c r="I129" s="835"/>
      <c r="J129" s="835"/>
      <c r="K129" s="835"/>
      <c r="L129" s="835"/>
      <c r="M129" s="835"/>
      <c r="N129" s="835"/>
      <c r="O129" s="601"/>
      <c r="P129" s="601"/>
      <c r="Q129" s="601"/>
      <c r="R129" s="869"/>
      <c r="S129" s="835"/>
      <c r="T129" s="172"/>
      <c r="U129" s="505"/>
      <c r="V129" s="505"/>
      <c r="W129" s="505"/>
      <c r="X129" s="505"/>
      <c r="Y129" s="1197" t="s">
        <v>740</v>
      </c>
      <c r="Z129" s="1197"/>
      <c r="AA129" s="1197"/>
      <c r="AB129" s="1197"/>
      <c r="AC129" s="1197"/>
      <c r="AD129" s="1197"/>
      <c r="AE129" s="1197"/>
      <c r="AF129" s="1197"/>
      <c r="AG129" s="698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24.95" customHeight="1">
      <c r="A130" s="931"/>
      <c r="B130" s="891"/>
      <c r="C130" s="905"/>
      <c r="D130" s="637"/>
      <c r="E130" s="637"/>
      <c r="F130" s="637"/>
      <c r="G130" s="656"/>
      <c r="H130" s="835"/>
      <c r="I130" s="835"/>
      <c r="J130" s="835"/>
      <c r="K130" s="835"/>
      <c r="L130" s="835"/>
      <c r="M130" s="835"/>
      <c r="N130" s="835"/>
      <c r="O130" s="637">
        <f>H133+H135+H134</f>
        <v>16.399999999999999</v>
      </c>
      <c r="P130" s="637">
        <f>I133+I135+I134</f>
        <v>8.0266666666666673</v>
      </c>
      <c r="Q130" s="637">
        <f>J133+J135+J134</f>
        <v>0.6</v>
      </c>
      <c r="R130" s="1189"/>
      <c r="S130" s="1190"/>
      <c r="T130" s="1191"/>
      <c r="U130" s="637"/>
      <c r="V130" s="637"/>
      <c r="W130" s="637"/>
      <c r="X130" s="656"/>
      <c r="Y130" s="1197" t="s">
        <v>742</v>
      </c>
      <c r="Z130" s="1197"/>
      <c r="AA130" s="1197"/>
      <c r="AB130" s="1197"/>
      <c r="AC130" s="1197" t="s">
        <v>58</v>
      </c>
      <c r="AD130" s="1197"/>
      <c r="AE130" s="1197"/>
      <c r="AF130" s="1197"/>
      <c r="AG130" s="698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s="6" customFormat="1" ht="24.95" customHeight="1">
      <c r="A131" s="949"/>
      <c r="B131" s="893"/>
      <c r="C131" s="851"/>
      <c r="D131" s="601"/>
      <c r="E131" s="601"/>
      <c r="F131" s="601"/>
      <c r="G131" s="596"/>
      <c r="H131" s="1183" t="s">
        <v>185</v>
      </c>
      <c r="I131" s="1184"/>
      <c r="J131" s="1184"/>
      <c r="K131" s="1184"/>
      <c r="L131" s="1184"/>
      <c r="M131" s="1184"/>
      <c r="N131" s="1185"/>
      <c r="O131" s="835"/>
      <c r="P131" s="835"/>
      <c r="Q131" s="835"/>
      <c r="R131" s="889"/>
      <c r="S131" s="912"/>
      <c r="T131" s="875"/>
      <c r="U131" s="950"/>
      <c r="V131" s="950"/>
      <c r="W131" s="601"/>
      <c r="X131" s="596"/>
      <c r="Y131" s="11"/>
      <c r="Z131" s="11"/>
      <c r="AA131" s="11"/>
      <c r="AB131" s="11"/>
      <c r="AC131" s="11"/>
      <c r="AD131" s="11"/>
      <c r="AE131" s="11"/>
      <c r="AF131" s="11"/>
      <c r="AG131" s="715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  <c r="IV131" s="21"/>
    </row>
    <row r="132" spans="1:256" s="6" customFormat="1" ht="24.95" customHeight="1">
      <c r="A132" s="838"/>
      <c r="B132" s="838"/>
      <c r="C132" s="838"/>
      <c r="D132" s="835"/>
      <c r="E132" s="835"/>
      <c r="F132" s="835"/>
      <c r="G132" s="835"/>
      <c r="H132" s="835"/>
      <c r="I132" s="835"/>
      <c r="J132" s="835"/>
      <c r="K132" s="835"/>
      <c r="L132" s="835"/>
      <c r="M132" s="835"/>
      <c r="N132" s="835"/>
      <c r="O132" s="835"/>
      <c r="P132" s="835"/>
      <c r="Q132" s="835"/>
      <c r="R132" s="886"/>
      <c r="S132" s="851"/>
      <c r="T132" s="905"/>
      <c r="U132" s="951"/>
      <c r="V132" s="951"/>
      <c r="W132" s="601"/>
      <c r="X132" s="596"/>
      <c r="Y132" s="11"/>
      <c r="Z132" s="11"/>
      <c r="AA132" s="11"/>
      <c r="AB132" s="11"/>
      <c r="AC132" s="11"/>
      <c r="AD132" s="11"/>
      <c r="AE132" s="11"/>
      <c r="AF132" s="11"/>
      <c r="AG132" s="715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  <c r="IV132" s="21"/>
    </row>
    <row r="133" spans="1:256" ht="24.95" customHeight="1">
      <c r="A133" s="1171" t="s">
        <v>185</v>
      </c>
      <c r="B133" s="1172"/>
      <c r="C133" s="1172"/>
      <c r="D133" s="1172"/>
      <c r="E133" s="1172"/>
      <c r="F133" s="1172"/>
      <c r="G133" s="1173"/>
      <c r="H133" s="11">
        <v>8</v>
      </c>
      <c r="I133" s="8">
        <v>8</v>
      </c>
      <c r="J133" s="601">
        <v>0.6</v>
      </c>
      <c r="K133" s="601">
        <v>0.03</v>
      </c>
      <c r="L133" s="601">
        <v>10</v>
      </c>
      <c r="M133" s="601">
        <v>0</v>
      </c>
      <c r="N133" s="601">
        <v>124</v>
      </c>
      <c r="O133" s="601">
        <v>95</v>
      </c>
      <c r="P133" s="601">
        <v>10</v>
      </c>
      <c r="Q133" s="8">
        <f>P133</f>
        <v>10</v>
      </c>
      <c r="R133" s="885"/>
      <c r="S133" s="846"/>
      <c r="T133" s="875"/>
      <c r="U133" s="637"/>
      <c r="V133" s="637"/>
      <c r="W133" s="639"/>
      <c r="X133" s="596"/>
      <c r="Y133" s="92" t="s">
        <v>59</v>
      </c>
      <c r="Z133" s="92" t="s">
        <v>60</v>
      </c>
      <c r="AA133" s="92" t="s">
        <v>215</v>
      </c>
      <c r="AB133" s="92" t="s">
        <v>216</v>
      </c>
      <c r="AC133" s="92" t="s">
        <v>335</v>
      </c>
      <c r="AD133" s="92" t="s">
        <v>421</v>
      </c>
      <c r="AE133" s="92" t="s">
        <v>649</v>
      </c>
      <c r="AF133" s="92" t="s">
        <v>540</v>
      </c>
      <c r="AG133" s="681"/>
    </row>
    <row r="134" spans="1:256" ht="24.95" customHeight="1">
      <c r="A134" s="838" t="s">
        <v>801</v>
      </c>
      <c r="B134" s="884" t="s">
        <v>214</v>
      </c>
      <c r="C134" s="884">
        <v>13.59</v>
      </c>
      <c r="D134" s="204"/>
      <c r="E134" s="204"/>
      <c r="F134" s="204"/>
      <c r="G134" s="596"/>
      <c r="H134" s="601">
        <v>8.4</v>
      </c>
      <c r="I134" s="8">
        <v>2.6666666666666668E-2</v>
      </c>
      <c r="J134" s="601">
        <v>0</v>
      </c>
      <c r="K134" s="8">
        <v>0.3666666666666667</v>
      </c>
      <c r="L134" s="601">
        <v>12.666666666666666</v>
      </c>
      <c r="M134" s="601">
        <v>12.400000000000002</v>
      </c>
      <c r="N134" s="601">
        <v>23.733333333333334</v>
      </c>
      <c r="O134" s="601">
        <v>1.2333333333333334</v>
      </c>
      <c r="P134" s="11">
        <v>80</v>
      </c>
      <c r="Q134" s="8">
        <f>C58*P134/1000</f>
        <v>0</v>
      </c>
      <c r="R134" s="838"/>
      <c r="S134" s="838"/>
      <c r="T134" s="904"/>
      <c r="U134" s="505"/>
      <c r="V134" s="505"/>
      <c r="W134" s="204"/>
      <c r="X134" s="596"/>
      <c r="Y134" s="637">
        <f t="shared" ref="Y134:AF134" si="9">Y135+Y154+Y179+Y193+Y201+Y203</f>
        <v>39.654999999999994</v>
      </c>
      <c r="Z134" s="637">
        <f t="shared" si="9"/>
        <v>0.3735</v>
      </c>
      <c r="AA134" s="637">
        <f t="shared" si="9"/>
        <v>38.62833333333333</v>
      </c>
      <c r="AB134" s="637">
        <f t="shared" si="9"/>
        <v>7.62</v>
      </c>
      <c r="AC134" s="637">
        <f t="shared" si="9"/>
        <v>248.99916666666667</v>
      </c>
      <c r="AD134" s="637">
        <f t="shared" si="9"/>
        <v>431.87416666666667</v>
      </c>
      <c r="AE134" s="637">
        <f t="shared" si="9"/>
        <v>155.97750000000002</v>
      </c>
      <c r="AF134" s="637">
        <f t="shared" si="9"/>
        <v>6.7124999999999995</v>
      </c>
      <c r="AG134" s="643"/>
    </row>
    <row r="135" spans="1:256" ht="24.95" customHeight="1">
      <c r="A135" s="854"/>
      <c r="B135" s="7"/>
      <c r="C135" s="7"/>
      <c r="D135" s="601"/>
      <c r="E135" s="601"/>
      <c r="F135" s="601"/>
      <c r="G135" s="596"/>
      <c r="H135" s="8">
        <v>0</v>
      </c>
      <c r="I135" s="8">
        <v>0</v>
      </c>
      <c r="J135" s="8">
        <v>0</v>
      </c>
      <c r="K135" s="8">
        <v>0</v>
      </c>
      <c r="L135" s="8">
        <v>0.2</v>
      </c>
      <c r="M135" s="8">
        <v>0</v>
      </c>
      <c r="N135" s="8">
        <v>0</v>
      </c>
      <c r="O135" s="8">
        <v>0.02</v>
      </c>
      <c r="P135" s="8"/>
      <c r="Q135" s="8" t="e">
        <f>Q136+Q137</f>
        <v>#REF!</v>
      </c>
      <c r="R135" s="1159"/>
      <c r="S135" s="1160"/>
      <c r="T135" s="1161"/>
      <c r="U135" s="637"/>
      <c r="V135" s="637"/>
      <c r="W135" s="601"/>
      <c r="X135" s="596"/>
      <c r="Y135" s="8">
        <v>34.049999999999997</v>
      </c>
      <c r="Z135" s="8">
        <v>3.7499999999999999E-2</v>
      </c>
      <c r="AA135" s="8">
        <v>0</v>
      </c>
      <c r="AB135" s="8">
        <v>4.55</v>
      </c>
      <c r="AC135" s="8">
        <v>40.612499999999997</v>
      </c>
      <c r="AD135" s="8">
        <v>33.762500000000003</v>
      </c>
      <c r="AE135" s="8">
        <v>19.212499999999999</v>
      </c>
      <c r="AF135" s="8">
        <v>0.58750000000000002</v>
      </c>
      <c r="AG135" s="686"/>
    </row>
    <row r="136" spans="1:256" ht="24.95" customHeight="1">
      <c r="A136" s="885" t="s">
        <v>122</v>
      </c>
      <c r="B136" s="7">
        <v>50</v>
      </c>
      <c r="C136" s="942" t="s">
        <v>254</v>
      </c>
      <c r="D136" s="601"/>
      <c r="E136" s="601"/>
      <c r="F136" s="601"/>
      <c r="G136" s="596"/>
      <c r="H136" s="8"/>
      <c r="I136" s="8"/>
      <c r="J136" s="8"/>
      <c r="K136" s="8"/>
      <c r="L136" s="8"/>
      <c r="M136" s="8"/>
      <c r="N136" s="8"/>
      <c r="O136" s="8"/>
      <c r="P136" s="104">
        <v>230.1</v>
      </c>
      <c r="Q136" s="11" t="e">
        <f>#REF!*P136/1000</f>
        <v>#REF!</v>
      </c>
      <c r="R136" s="886"/>
      <c r="S136" s="875"/>
      <c r="T136" s="102"/>
      <c r="U136" s="637"/>
      <c r="V136" s="637"/>
      <c r="W136" s="601"/>
      <c r="X136" s="596"/>
      <c r="Y136" s="17"/>
      <c r="Z136" s="17"/>
      <c r="AA136" s="17"/>
      <c r="AB136" s="17"/>
      <c r="AC136" s="17"/>
      <c r="AD136" s="17"/>
      <c r="AE136" s="17"/>
      <c r="AF136" s="17"/>
      <c r="AG136" s="686"/>
    </row>
    <row r="137" spans="1:256" ht="24.95" customHeight="1">
      <c r="A137" s="885"/>
      <c r="B137" s="7"/>
      <c r="C137" s="875"/>
      <c r="D137" s="601"/>
      <c r="E137" s="601"/>
      <c r="F137" s="601"/>
      <c r="G137" s="596"/>
      <c r="H137" s="8"/>
      <c r="I137" s="8"/>
      <c r="J137" s="8"/>
      <c r="K137" s="8"/>
      <c r="L137" s="8"/>
      <c r="M137" s="8"/>
      <c r="N137" s="8"/>
      <c r="O137" s="8"/>
      <c r="P137" s="606">
        <v>37.049999999999997</v>
      </c>
      <c r="Q137" s="11" t="e">
        <f>#REF!*P137/1000</f>
        <v>#REF!</v>
      </c>
      <c r="R137" s="844"/>
      <c r="S137" s="204"/>
      <c r="T137" s="601"/>
      <c r="U137" s="601"/>
      <c r="V137" s="601"/>
      <c r="W137" s="637"/>
      <c r="X137" s="656"/>
      <c r="Y137" s="11"/>
      <c r="Z137" s="11"/>
      <c r="AA137" s="11"/>
      <c r="AB137" s="11"/>
      <c r="AC137" s="11"/>
      <c r="AD137" s="11"/>
      <c r="AE137" s="11"/>
      <c r="AF137" s="11"/>
      <c r="AG137" s="686"/>
    </row>
    <row r="138" spans="1:256" ht="24.95" customHeight="1">
      <c r="A138" s="885"/>
      <c r="B138" s="204"/>
      <c r="C138" s="846"/>
      <c r="D138" s="601"/>
      <c r="E138" s="1179" t="s">
        <v>896</v>
      </c>
      <c r="F138" s="1180"/>
      <c r="G138" s="1180"/>
      <c r="H138" s="1180"/>
      <c r="I138" s="1180"/>
      <c r="J138" s="1180"/>
      <c r="K138" s="1180"/>
      <c r="L138" s="1180"/>
      <c r="M138" s="1180"/>
      <c r="N138" s="1180"/>
      <c r="O138" s="1180"/>
      <c r="P138" s="1180"/>
      <c r="Q138" s="1180"/>
      <c r="R138" s="1180"/>
      <c r="S138" s="1180"/>
      <c r="T138" s="1180"/>
      <c r="U138" s="1180"/>
      <c r="V138" s="1180"/>
      <c r="W138" s="1180"/>
      <c r="X138" s="1180"/>
      <c r="Y138" s="1180"/>
      <c r="Z138" s="1180"/>
      <c r="AA138" s="1180"/>
      <c r="AB138" s="1181"/>
      <c r="AC138" s="17"/>
      <c r="AD138" s="17"/>
      <c r="AE138" s="17"/>
      <c r="AF138" s="17"/>
      <c r="AG138" s="686"/>
    </row>
    <row r="139" spans="1:256" ht="2.25" customHeight="1">
      <c r="A139" s="885"/>
      <c r="B139" s="204"/>
      <c r="C139" s="910"/>
      <c r="D139" s="601"/>
      <c r="E139" s="601"/>
      <c r="F139" s="601"/>
      <c r="G139" s="596"/>
      <c r="H139" s="505"/>
      <c r="I139" s="505"/>
      <c r="J139" s="505"/>
      <c r="K139" s="505"/>
      <c r="L139" s="505"/>
      <c r="M139" s="505"/>
      <c r="N139" s="505"/>
      <c r="O139" s="505"/>
      <c r="P139" s="505"/>
      <c r="Q139" s="727"/>
      <c r="R139" s="101"/>
      <c r="S139" s="204"/>
      <c r="T139" s="204"/>
      <c r="U139" s="598"/>
      <c r="V139" s="598"/>
      <c r="W139" s="725"/>
      <c r="X139" s="614"/>
      <c r="Y139" s="17"/>
      <c r="Z139" s="17"/>
      <c r="AA139" s="17"/>
      <c r="AB139" s="17"/>
      <c r="AC139" s="17"/>
      <c r="AD139" s="17"/>
      <c r="AE139" s="17"/>
      <c r="AF139" s="17"/>
      <c r="AG139" s="686"/>
    </row>
    <row r="140" spans="1:256" ht="24.75" hidden="1" customHeight="1">
      <c r="A140" s="842"/>
      <c r="B140" s="846"/>
      <c r="C140" s="846"/>
      <c r="D140" s="601"/>
      <c r="E140" s="601"/>
      <c r="F140" s="601"/>
      <c r="G140" s="596"/>
      <c r="H140" s="505"/>
      <c r="I140" s="505"/>
      <c r="J140" s="505"/>
      <c r="K140" s="505"/>
      <c r="L140" s="505"/>
      <c r="M140" s="505"/>
      <c r="N140" s="505"/>
      <c r="O140" s="505"/>
      <c r="P140" s="505"/>
      <c r="Q140" s="727"/>
      <c r="R140" s="835"/>
      <c r="S140" s="835"/>
      <c r="T140" s="172"/>
      <c r="U140" s="505"/>
      <c r="V140" s="505"/>
      <c r="W140" s="505"/>
      <c r="X140" s="505"/>
      <c r="Y140" s="17"/>
      <c r="Z140" s="17"/>
      <c r="AA140" s="17"/>
      <c r="AB140" s="17"/>
      <c r="AC140" s="17"/>
      <c r="AD140" s="17"/>
      <c r="AE140" s="17"/>
      <c r="AF140" s="17"/>
      <c r="AG140" s="686"/>
    </row>
    <row r="141" spans="1:256" ht="0.2" customHeight="1">
      <c r="A141" s="868"/>
      <c r="B141" s="204"/>
      <c r="C141" s="204"/>
      <c r="D141" s="601"/>
      <c r="E141" s="601"/>
      <c r="F141" s="601"/>
      <c r="G141" s="596"/>
      <c r="H141" s="505"/>
      <c r="I141" s="505"/>
      <c r="J141" s="505"/>
      <c r="K141" s="505"/>
      <c r="L141" s="505"/>
      <c r="M141" s="505"/>
      <c r="N141" s="505"/>
      <c r="O141" s="505"/>
      <c r="P141" s="505"/>
      <c r="Q141" s="727"/>
      <c r="R141" s="1183" t="s">
        <v>185</v>
      </c>
      <c r="S141" s="1184"/>
      <c r="T141" s="1184"/>
      <c r="U141" s="1184"/>
      <c r="V141" s="1184"/>
      <c r="W141" s="1184"/>
      <c r="X141" s="1185"/>
      <c r="Y141" s="204"/>
      <c r="Z141" s="204"/>
      <c r="AA141" s="204"/>
      <c r="AB141" s="204"/>
      <c r="AC141" s="204"/>
      <c r="AD141" s="204"/>
      <c r="AE141" s="204"/>
      <c r="AF141" s="204"/>
      <c r="AG141" s="686"/>
    </row>
    <row r="142" spans="1:256" ht="0.2" customHeight="1">
      <c r="A142" s="868"/>
      <c r="B142" s="204"/>
      <c r="C142" s="204"/>
      <c r="D142" s="601"/>
      <c r="E142" s="601"/>
      <c r="F142" s="601"/>
      <c r="G142" s="596"/>
      <c r="H142" s="505"/>
      <c r="I142" s="505"/>
      <c r="J142" s="505"/>
      <c r="K142" s="505"/>
      <c r="L142" s="505"/>
      <c r="M142" s="505"/>
      <c r="N142" s="505"/>
      <c r="O142" s="505"/>
      <c r="P142" s="505"/>
      <c r="Q142" s="727"/>
      <c r="R142" s="835" t="s">
        <v>732</v>
      </c>
      <c r="S142" s="835">
        <v>250</v>
      </c>
      <c r="T142" s="835"/>
      <c r="U142" s="835"/>
      <c r="V142" s="835"/>
      <c r="W142" s="835"/>
      <c r="X142" s="835"/>
      <c r="Y142" s="8">
        <v>10</v>
      </c>
      <c r="Z142" s="8">
        <v>0.05</v>
      </c>
      <c r="AA142" s="8">
        <v>0</v>
      </c>
      <c r="AB142" s="8">
        <v>0.70000000000000007</v>
      </c>
      <c r="AC142" s="8">
        <v>12.316666666666665</v>
      </c>
      <c r="AD142" s="8">
        <v>25.375</v>
      </c>
      <c r="AE142" s="8">
        <v>7</v>
      </c>
      <c r="AF142" s="8">
        <v>0.25</v>
      </c>
      <c r="AG142" s="686"/>
    </row>
    <row r="143" spans="1:256" ht="0.2" customHeight="1">
      <c r="A143" s="868"/>
      <c r="B143" s="204"/>
      <c r="C143" s="204"/>
      <c r="D143" s="601"/>
      <c r="E143" s="601"/>
      <c r="F143" s="601"/>
      <c r="G143" s="596"/>
      <c r="H143" s="505"/>
      <c r="I143" s="505"/>
      <c r="J143" s="505"/>
      <c r="K143" s="505"/>
      <c r="L143" s="505"/>
      <c r="M143" s="505"/>
      <c r="N143" s="505"/>
      <c r="O143" s="505"/>
      <c r="P143" s="505"/>
      <c r="Q143" s="727"/>
      <c r="R143" s="835"/>
      <c r="S143" s="835"/>
      <c r="T143" s="835"/>
      <c r="U143" s="835"/>
      <c r="V143" s="835"/>
      <c r="W143" s="835"/>
      <c r="X143" s="835"/>
      <c r="Y143" s="637"/>
      <c r="Z143" s="637"/>
      <c r="AA143" s="637"/>
      <c r="AB143" s="637"/>
      <c r="AC143" s="637"/>
      <c r="AD143" s="637"/>
      <c r="AE143" s="637"/>
      <c r="AF143" s="637"/>
      <c r="AG143" s="643"/>
    </row>
    <row r="144" spans="1:256" ht="0.2" customHeight="1">
      <c r="A144" s="835"/>
      <c r="B144" s="835"/>
      <c r="C144" s="835"/>
      <c r="D144" s="835"/>
      <c r="E144" s="835"/>
      <c r="F144" s="835"/>
      <c r="G144" s="835"/>
      <c r="H144" s="505"/>
      <c r="I144" s="505"/>
      <c r="J144" s="505"/>
      <c r="K144" s="505"/>
      <c r="L144" s="505"/>
      <c r="M144" s="505"/>
      <c r="N144" s="505"/>
      <c r="O144" s="505"/>
      <c r="P144" s="505"/>
      <c r="Q144" s="727"/>
      <c r="R144" s="842"/>
      <c r="S144" s="867"/>
      <c r="T144" s="867"/>
      <c r="U144" s="867"/>
      <c r="V144" s="867"/>
      <c r="W144" s="867"/>
      <c r="X144" s="871"/>
      <c r="Y144" s="637"/>
      <c r="Z144" s="637"/>
      <c r="AA144" s="637"/>
      <c r="AB144" s="637"/>
      <c r="AC144" s="637"/>
      <c r="AD144" s="637"/>
      <c r="AE144" s="637"/>
      <c r="AF144" s="637"/>
    </row>
    <row r="145" spans="1:256" ht="24.75" hidden="1" customHeight="1">
      <c r="A145" s="1218" t="s">
        <v>235</v>
      </c>
      <c r="B145" s="1219"/>
      <c r="C145" s="1219"/>
      <c r="D145" s="1219"/>
      <c r="E145" s="1219"/>
      <c r="F145" s="1219"/>
      <c r="G145" s="1219"/>
      <c r="H145" s="1219"/>
      <c r="I145" s="1219"/>
      <c r="J145" s="1219"/>
      <c r="K145" s="1219"/>
      <c r="L145" s="1219"/>
      <c r="M145" s="1219"/>
      <c r="N145" s="1219"/>
      <c r="O145" s="1219"/>
      <c r="P145" s="1219"/>
      <c r="Q145" s="1219"/>
      <c r="R145" s="1219"/>
      <c r="S145" s="1219"/>
      <c r="T145" s="1219"/>
      <c r="U145" s="1219"/>
      <c r="V145" s="1219"/>
      <c r="W145" s="1219"/>
      <c r="X145" s="1220"/>
      <c r="Y145" s="17"/>
      <c r="Z145" s="17"/>
      <c r="AA145" s="17"/>
      <c r="AB145" s="17"/>
      <c r="AC145" s="17"/>
      <c r="AD145" s="17"/>
      <c r="AE145" s="17"/>
      <c r="AF145" s="17"/>
    </row>
    <row r="146" spans="1:256" ht="77.25" customHeight="1">
      <c r="A146" s="1193" t="s">
        <v>874</v>
      </c>
      <c r="B146" s="1193"/>
      <c r="C146" s="1193"/>
      <c r="D146" s="1193"/>
      <c r="E146" s="1193"/>
      <c r="F146" s="1158" t="s">
        <v>248</v>
      </c>
      <c r="G146" s="1158"/>
      <c r="H146" s="1158"/>
      <c r="I146" s="1158"/>
      <c r="J146" s="1158"/>
      <c r="K146" s="1158"/>
      <c r="L146" s="1158"/>
      <c r="M146" s="1158"/>
      <c r="N146" s="1158"/>
      <c r="O146" s="1158"/>
      <c r="P146" s="1158"/>
      <c r="Q146" s="1158"/>
      <c r="R146" s="1158"/>
      <c r="S146" s="1158"/>
      <c r="T146" s="1158"/>
      <c r="U146" s="936"/>
      <c r="V146" s="936"/>
      <c r="W146" s="936"/>
      <c r="X146" s="936"/>
      <c r="Y146" s="936"/>
      <c r="Z146" s="936"/>
      <c r="AA146" s="936"/>
      <c r="AB146" s="936"/>
      <c r="AC146" s="936"/>
      <c r="AD146" s="936"/>
      <c r="AE146" s="936"/>
      <c r="AF146" s="936"/>
      <c r="AG146" s="936"/>
      <c r="AH146" s="791"/>
    </row>
    <row r="147" spans="1:256" ht="22.5" customHeight="1">
      <c r="A147" s="1182"/>
      <c r="B147" s="1182"/>
      <c r="C147" s="1182"/>
      <c r="D147" s="1182"/>
      <c r="E147" s="1182"/>
      <c r="F147" s="1182"/>
      <c r="G147" s="1182"/>
      <c r="H147" s="1182"/>
      <c r="I147" s="1182"/>
      <c r="J147" s="1182"/>
      <c r="K147" s="1182"/>
      <c r="L147" s="1182"/>
      <c r="M147" s="1182"/>
      <c r="N147" s="1182"/>
      <c r="O147" s="1182"/>
      <c r="P147" s="1182"/>
      <c r="Q147" s="1182"/>
      <c r="R147" s="1182"/>
      <c r="S147" s="1182"/>
      <c r="T147" s="1182"/>
      <c r="U147" s="1182"/>
      <c r="V147" s="1182"/>
      <c r="W147" s="1182"/>
      <c r="X147" s="1182"/>
      <c r="Y147" s="22"/>
      <c r="Z147" s="22"/>
      <c r="AA147" s="22"/>
      <c r="AB147" s="22"/>
      <c r="AC147" s="22"/>
      <c r="AD147" s="22"/>
      <c r="AE147" s="22"/>
      <c r="AF147" s="22"/>
    </row>
    <row r="148" spans="1:256" ht="22.5" customHeight="1">
      <c r="A148" s="1216" t="s">
        <v>879</v>
      </c>
      <c r="B148" s="1217"/>
      <c r="C148" s="1217"/>
      <c r="D148" s="1217"/>
      <c r="E148" s="1217"/>
      <c r="F148" s="1217"/>
      <c r="G148" s="1217"/>
      <c r="H148" s="1217"/>
      <c r="I148" s="1217"/>
      <c r="J148" s="1217"/>
      <c r="K148" s="1217"/>
      <c r="L148" s="1217"/>
      <c r="M148" s="1217"/>
      <c r="N148" s="1217"/>
      <c r="O148" s="1217"/>
      <c r="P148" s="1217"/>
      <c r="Q148" s="1217"/>
      <c r="R148" s="1217"/>
      <c r="S148" s="1217"/>
      <c r="T148" s="1217"/>
      <c r="U148" s="1217"/>
      <c r="V148" s="1217"/>
      <c r="W148" s="1217"/>
      <c r="X148" s="1217"/>
      <c r="Y148" s="859"/>
      <c r="Z148" s="859"/>
      <c r="AA148" s="859"/>
      <c r="AB148" s="859"/>
      <c r="AC148" s="859"/>
      <c r="AD148" s="859"/>
      <c r="AE148" s="859"/>
      <c r="AF148" s="859"/>
      <c r="AM148" s="6"/>
      <c r="AN148" s="6"/>
      <c r="AO148" s="6"/>
      <c r="AP148" s="6"/>
      <c r="AQ148" s="6"/>
      <c r="AR148" s="6"/>
      <c r="AS148" s="6"/>
    </row>
    <row r="149" spans="1:256">
      <c r="A149" s="856"/>
      <c r="B149" s="857"/>
      <c r="C149" s="857"/>
      <c r="D149" s="857"/>
      <c r="E149" s="857"/>
      <c r="F149" s="857"/>
      <c r="G149" s="857"/>
      <c r="H149" s="22"/>
      <c r="I149" s="22"/>
      <c r="J149" s="22"/>
      <c r="K149" s="22"/>
      <c r="L149" s="22"/>
      <c r="M149" s="22"/>
      <c r="N149" s="22"/>
      <c r="O149" s="22"/>
      <c r="Q149" s="670"/>
      <c r="R149" s="856"/>
      <c r="S149" s="857"/>
      <c r="T149" s="857"/>
      <c r="U149" s="857"/>
      <c r="V149" s="857"/>
      <c r="W149" s="857"/>
      <c r="X149" s="857"/>
      <c r="Y149" s="22"/>
      <c r="Z149" s="22"/>
      <c r="AA149" s="22"/>
      <c r="AB149" s="22"/>
      <c r="AC149" s="22"/>
      <c r="AD149" s="22"/>
      <c r="AE149" s="22"/>
      <c r="AF149" s="22"/>
      <c r="AG149" s="686"/>
      <c r="AM149" s="6"/>
      <c r="AN149" s="6"/>
      <c r="AO149" s="6"/>
      <c r="AP149" s="6"/>
      <c r="AQ149" s="6"/>
      <c r="AR149" s="6"/>
      <c r="AS149" s="6"/>
    </row>
    <row r="150" spans="1:256" ht="21" customHeight="1">
      <c r="A150" s="1147" t="s">
        <v>778</v>
      </c>
      <c r="B150" s="1148"/>
      <c r="C150" s="1148"/>
      <c r="D150" s="1148"/>
      <c r="E150" s="1148"/>
      <c r="F150" s="1148"/>
      <c r="G150" s="1148"/>
      <c r="H150" s="1148"/>
      <c r="I150" s="1148"/>
      <c r="J150" s="1148"/>
      <c r="K150" s="1148"/>
      <c r="L150" s="1148"/>
      <c r="M150" s="1148"/>
      <c r="N150" s="1148"/>
      <c r="O150" s="1148"/>
      <c r="P150" s="1148"/>
      <c r="Q150" s="1148"/>
      <c r="R150" s="1148"/>
      <c r="S150" s="1148"/>
      <c r="T150" s="1148"/>
      <c r="U150" s="1148"/>
      <c r="V150" s="1148"/>
      <c r="W150" s="1148"/>
      <c r="X150" s="1148"/>
      <c r="Y150" s="860"/>
      <c r="Z150" s="860"/>
      <c r="AA150" s="860"/>
      <c r="AB150" s="860"/>
      <c r="AC150" s="860"/>
      <c r="AD150" s="860"/>
      <c r="AE150" s="860"/>
      <c r="AF150" s="860"/>
      <c r="AG150" s="643"/>
      <c r="AH150" s="6"/>
      <c r="AI150" s="6"/>
      <c r="AJ150" s="6"/>
      <c r="AK150" s="6"/>
      <c r="AM150" s="6"/>
      <c r="AN150" s="6"/>
      <c r="AO150" s="6"/>
      <c r="AP150" s="6"/>
      <c r="AQ150" s="6"/>
      <c r="AR150" s="6"/>
      <c r="AS150" s="6"/>
    </row>
    <row r="151" spans="1:256" ht="24.95" customHeight="1">
      <c r="A151" s="1165" t="s">
        <v>251</v>
      </c>
      <c r="B151" s="1166"/>
      <c r="C151" s="1166"/>
      <c r="D151" s="1166"/>
      <c r="E151" s="1166"/>
      <c r="F151" s="1166"/>
      <c r="G151" s="1167"/>
      <c r="H151" s="776"/>
      <c r="I151" s="776"/>
      <c r="J151" s="776"/>
      <c r="K151" s="776"/>
      <c r="L151" s="776"/>
      <c r="M151" s="776"/>
      <c r="N151" s="776"/>
      <c r="O151" s="776"/>
      <c r="P151" s="776"/>
      <c r="Q151" s="777"/>
      <c r="R151" s="1165" t="s">
        <v>244</v>
      </c>
      <c r="S151" s="1166"/>
      <c r="T151" s="1166"/>
      <c r="U151" s="1166"/>
      <c r="V151" s="1166"/>
      <c r="W151" s="1166"/>
      <c r="X151" s="1167"/>
      <c r="Y151" s="637"/>
      <c r="Z151" s="637"/>
      <c r="AA151" s="637"/>
      <c r="AB151" s="637"/>
      <c r="AC151" s="637"/>
      <c r="AD151" s="637"/>
      <c r="AE151" s="637"/>
      <c r="AF151" s="637"/>
      <c r="AG151" s="681"/>
      <c r="AH151" s="6"/>
      <c r="AI151" s="6"/>
      <c r="AJ151" s="6"/>
      <c r="AK151" s="6"/>
      <c r="AL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24.95" customHeight="1">
      <c r="A152" s="1221" t="s">
        <v>179</v>
      </c>
      <c r="B152" s="1186" t="s">
        <v>741</v>
      </c>
      <c r="C152" s="1213" t="s">
        <v>67</v>
      </c>
      <c r="D152" s="1214"/>
      <c r="E152" s="1214"/>
      <c r="F152" s="1214"/>
      <c r="G152" s="1215"/>
      <c r="H152" s="1197" t="s">
        <v>740</v>
      </c>
      <c r="I152" s="1197"/>
      <c r="J152" s="1197"/>
      <c r="K152" s="1197"/>
      <c r="L152" s="1197"/>
      <c r="M152" s="1197"/>
      <c r="N152" s="1197"/>
      <c r="O152" s="1197"/>
      <c r="P152" s="997" t="s">
        <v>663</v>
      </c>
      <c r="Q152" s="997" t="s">
        <v>515</v>
      </c>
      <c r="R152" s="1221" t="s">
        <v>179</v>
      </c>
      <c r="S152" s="1186" t="s">
        <v>741</v>
      </c>
      <c r="T152" s="1213" t="s">
        <v>67</v>
      </c>
      <c r="U152" s="1214"/>
      <c r="V152" s="1214"/>
      <c r="W152" s="1214"/>
      <c r="X152" s="1215"/>
      <c r="Y152" s="637"/>
      <c r="Z152" s="637"/>
      <c r="AA152" s="637"/>
      <c r="AB152" s="637"/>
      <c r="AC152" s="637"/>
      <c r="AD152" s="637"/>
      <c r="AE152" s="637"/>
      <c r="AF152" s="637"/>
      <c r="AG152" s="681"/>
      <c r="AL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s="6" customFormat="1" ht="24.95" customHeight="1">
      <c r="A153" s="1222"/>
      <c r="B153" s="1187"/>
      <c r="C153" s="1186" t="s">
        <v>597</v>
      </c>
      <c r="D153" s="1207" t="s">
        <v>234</v>
      </c>
      <c r="E153" s="1207" t="s">
        <v>630</v>
      </c>
      <c r="F153" s="1207" t="s">
        <v>631</v>
      </c>
      <c r="G153" s="1207" t="s">
        <v>711</v>
      </c>
      <c r="H153" s="1197" t="s">
        <v>742</v>
      </c>
      <c r="I153" s="1197"/>
      <c r="J153" s="1197"/>
      <c r="K153" s="1197"/>
      <c r="L153" s="1197" t="s">
        <v>58</v>
      </c>
      <c r="M153" s="1197"/>
      <c r="N153" s="1197"/>
      <c r="O153" s="1197"/>
      <c r="P153" s="997"/>
      <c r="Q153" s="997"/>
      <c r="R153" s="1222"/>
      <c r="S153" s="1187"/>
      <c r="T153" s="1186" t="s">
        <v>597</v>
      </c>
      <c r="U153" s="1207" t="s">
        <v>234</v>
      </c>
      <c r="V153" s="1207" t="s">
        <v>630</v>
      </c>
      <c r="W153" s="1207" t="s">
        <v>631</v>
      </c>
      <c r="X153" s="1207" t="s">
        <v>711</v>
      </c>
      <c r="Y153" s="637"/>
      <c r="Z153" s="637"/>
      <c r="AA153" s="637"/>
      <c r="AB153" s="637"/>
      <c r="AC153" s="637"/>
      <c r="AD153" s="637"/>
      <c r="AE153" s="637"/>
      <c r="AF153" s="637"/>
      <c r="AG153" s="686"/>
      <c r="AH153" s="21"/>
      <c r="AI153" s="21"/>
      <c r="AJ153" s="21"/>
      <c r="AK153" s="21"/>
      <c r="AL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  <c r="IV153" s="21"/>
    </row>
    <row r="154" spans="1:256" s="6" customFormat="1" ht="7.5" customHeight="1">
      <c r="A154" s="1223"/>
      <c r="B154" s="1188"/>
      <c r="C154" s="1188"/>
      <c r="D154" s="1209"/>
      <c r="E154" s="1209"/>
      <c r="F154" s="1209"/>
      <c r="G154" s="1209"/>
      <c r="H154" s="92" t="s">
        <v>59</v>
      </c>
      <c r="I154" s="92" t="s">
        <v>60</v>
      </c>
      <c r="J154" s="92" t="s">
        <v>215</v>
      </c>
      <c r="K154" s="92" t="s">
        <v>216</v>
      </c>
      <c r="L154" s="92" t="s">
        <v>335</v>
      </c>
      <c r="M154" s="92" t="s">
        <v>421</v>
      </c>
      <c r="N154" s="92" t="s">
        <v>649</v>
      </c>
      <c r="O154" s="92" t="s">
        <v>540</v>
      </c>
      <c r="P154" s="997"/>
      <c r="Q154" s="997"/>
      <c r="R154" s="1223"/>
      <c r="S154" s="1188"/>
      <c r="T154" s="1188"/>
      <c r="U154" s="1209"/>
      <c r="V154" s="1209"/>
      <c r="W154" s="1209"/>
      <c r="X154" s="1209"/>
      <c r="Y154" s="8">
        <v>0.38500000000000001</v>
      </c>
      <c r="Z154" s="8">
        <v>3.5000000000000003E-2</v>
      </c>
      <c r="AA154" s="8">
        <v>5.0283333333333333</v>
      </c>
      <c r="AB154" s="8">
        <v>2.1700000000000004</v>
      </c>
      <c r="AC154" s="8">
        <v>18.876666666666665</v>
      </c>
      <c r="AD154" s="8">
        <v>104.31166666666667</v>
      </c>
      <c r="AE154" s="8">
        <v>19.145</v>
      </c>
      <c r="AF154" s="8">
        <v>1.575</v>
      </c>
      <c r="AG154" s="643"/>
      <c r="AL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</row>
    <row r="155" spans="1:256" ht="24.95" customHeight="1">
      <c r="A155" s="1192" t="s">
        <v>780</v>
      </c>
      <c r="B155" s="1192"/>
      <c r="C155" s="1192"/>
      <c r="D155" s="601">
        <v>17.399999999999999</v>
      </c>
      <c r="E155" s="601">
        <v>18.3</v>
      </c>
      <c r="F155" s="601">
        <v>76.7</v>
      </c>
      <c r="G155" s="596">
        <v>545</v>
      </c>
      <c r="H155" s="637">
        <f t="shared" ref="H155:O155" si="10">H156+H174+H210+H214+H228+H230</f>
        <v>32.287500000000001</v>
      </c>
      <c r="I155" s="637">
        <f t="shared" si="10"/>
        <v>0.32033333333333336</v>
      </c>
      <c r="J155" s="637">
        <f t="shared" si="10"/>
        <v>36.05694444444444</v>
      </c>
      <c r="K155" s="637">
        <f t="shared" si="10"/>
        <v>6.1133333333333342</v>
      </c>
      <c r="L155" s="637">
        <f t="shared" si="10"/>
        <v>231.57055555555559</v>
      </c>
      <c r="M155" s="637">
        <f t="shared" si="10"/>
        <v>375.76972222222219</v>
      </c>
      <c r="N155" s="637">
        <f t="shared" si="10"/>
        <v>134.88749999999999</v>
      </c>
      <c r="O155" s="637">
        <f t="shared" si="10"/>
        <v>5.5008333333333326</v>
      </c>
      <c r="P155" s="637"/>
      <c r="Q155" s="637" t="e">
        <f>Q156+Q174+Q210+Q214+Q228+Q230</f>
        <v>#REF!</v>
      </c>
      <c r="R155" s="1171" t="s">
        <v>781</v>
      </c>
      <c r="S155" s="1172"/>
      <c r="T155" s="1173"/>
      <c r="U155" s="601">
        <v>17.7</v>
      </c>
      <c r="V155" s="601">
        <v>19.2</v>
      </c>
      <c r="W155" s="601">
        <v>81.599999999999994</v>
      </c>
      <c r="X155" s="596">
        <v>569</v>
      </c>
      <c r="Y155" s="17"/>
      <c r="Z155" s="17"/>
      <c r="AA155" s="17"/>
      <c r="AB155" s="17"/>
      <c r="AC155" s="17"/>
      <c r="AD155" s="17"/>
      <c r="AE155" s="17"/>
      <c r="AF155" s="17"/>
      <c r="AG155" s="698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24.95" customHeight="1">
      <c r="A156" s="834" t="s">
        <v>802</v>
      </c>
      <c r="B156" s="204">
        <v>100</v>
      </c>
      <c r="C156" s="846"/>
      <c r="D156" s="204">
        <v>10.8</v>
      </c>
      <c r="E156" s="204">
        <v>10.9</v>
      </c>
      <c r="F156" s="601">
        <v>5.4</v>
      </c>
      <c r="G156" s="596">
        <v>162.9</v>
      </c>
      <c r="H156" s="8">
        <v>27.240000000000002</v>
      </c>
      <c r="I156" s="8">
        <v>2.9999999999999995E-2</v>
      </c>
      <c r="J156" s="8">
        <v>0</v>
      </c>
      <c r="K156" s="8">
        <v>3.64</v>
      </c>
      <c r="L156" s="8">
        <v>32.49</v>
      </c>
      <c r="M156" s="8">
        <v>27.009999999999998</v>
      </c>
      <c r="N156" s="8">
        <v>15.370000000000001</v>
      </c>
      <c r="O156" s="8">
        <v>0.47</v>
      </c>
      <c r="P156" s="8"/>
      <c r="Q156" s="8" t="e">
        <f>SUM(Q162:Q166)</f>
        <v>#REF!</v>
      </c>
      <c r="R156" s="834" t="s">
        <v>802</v>
      </c>
      <c r="S156" s="204">
        <v>100</v>
      </c>
      <c r="T156" s="846"/>
      <c r="U156" s="204">
        <v>10.8</v>
      </c>
      <c r="V156" s="204">
        <v>10.9</v>
      </c>
      <c r="W156" s="601">
        <v>5.4</v>
      </c>
      <c r="X156" s="596">
        <v>163</v>
      </c>
      <c r="Y156" s="7"/>
      <c r="Z156" s="7"/>
      <c r="AA156" s="7"/>
      <c r="AB156" s="7"/>
      <c r="AC156" s="7"/>
      <c r="AD156" s="7"/>
      <c r="AE156" s="7"/>
      <c r="AF156" s="7"/>
      <c r="AG156" s="698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s="6" customFormat="1" ht="24.95" customHeight="1">
      <c r="A157" s="864" t="s">
        <v>803</v>
      </c>
      <c r="B157" s="204">
        <v>150</v>
      </c>
      <c r="C157" s="846"/>
      <c r="D157" s="601">
        <v>1.7</v>
      </c>
      <c r="E157" s="601">
        <v>4.5</v>
      </c>
      <c r="F157" s="601">
        <v>24.3</v>
      </c>
      <c r="G157" s="596">
        <v>149</v>
      </c>
      <c r="H157" s="835"/>
      <c r="I157" s="835"/>
      <c r="J157" s="835"/>
      <c r="K157" s="835"/>
      <c r="L157" s="835"/>
      <c r="M157" s="835"/>
      <c r="N157" s="835"/>
      <c r="O157" s="835"/>
      <c r="P157" s="835"/>
      <c r="Q157" s="835"/>
      <c r="R157" s="864" t="s">
        <v>803</v>
      </c>
      <c r="S157" s="204">
        <v>180</v>
      </c>
      <c r="T157" s="846"/>
      <c r="U157" s="601">
        <v>2</v>
      </c>
      <c r="V157" s="601">
        <v>5.4</v>
      </c>
      <c r="W157" s="601">
        <v>29.2</v>
      </c>
      <c r="X157" s="596">
        <v>173.4</v>
      </c>
      <c r="Y157" s="11"/>
      <c r="Z157" s="11"/>
      <c r="AA157" s="11"/>
      <c r="AB157" s="11"/>
      <c r="AC157" s="11"/>
      <c r="AD157" s="11"/>
      <c r="AE157" s="11"/>
      <c r="AF157" s="11"/>
      <c r="AG157" s="698"/>
    </row>
    <row r="158" spans="1:256" s="6" customFormat="1" ht="24.95" customHeight="1">
      <c r="A158" s="844" t="s">
        <v>667</v>
      </c>
      <c r="B158" s="204">
        <v>20</v>
      </c>
      <c r="C158" s="846"/>
      <c r="D158" s="601">
        <v>1</v>
      </c>
      <c r="E158" s="601">
        <v>0.3</v>
      </c>
      <c r="F158" s="601">
        <v>8.1</v>
      </c>
      <c r="G158" s="596">
        <v>39</v>
      </c>
      <c r="H158" s="835"/>
      <c r="I158" s="835"/>
      <c r="J158" s="835"/>
      <c r="K158" s="835"/>
      <c r="L158" s="835"/>
      <c r="M158" s="835"/>
      <c r="N158" s="835"/>
      <c r="O158" s="835"/>
      <c r="P158" s="835"/>
      <c r="Q158" s="835"/>
      <c r="R158" s="844" t="s">
        <v>667</v>
      </c>
      <c r="S158" s="204">
        <v>20</v>
      </c>
      <c r="T158" s="846"/>
      <c r="U158" s="601">
        <v>1</v>
      </c>
      <c r="V158" s="601">
        <v>0.3</v>
      </c>
      <c r="W158" s="601">
        <v>8.1</v>
      </c>
      <c r="X158" s="596">
        <v>39</v>
      </c>
      <c r="Y158" s="11"/>
      <c r="Z158" s="11"/>
      <c r="AA158" s="11"/>
      <c r="AB158" s="11"/>
      <c r="AC158" s="11"/>
      <c r="AD158" s="11"/>
      <c r="AE158" s="11"/>
      <c r="AF158" s="11"/>
      <c r="AG158" s="698"/>
      <c r="AM158" s="21"/>
      <c r="AN158" s="21"/>
      <c r="AO158" s="21"/>
      <c r="AP158" s="21"/>
      <c r="AQ158" s="21"/>
      <c r="AR158" s="21"/>
      <c r="AS158" s="21"/>
    </row>
    <row r="159" spans="1:256" s="6" customFormat="1" ht="24.95" hidden="1" customHeight="1">
      <c r="A159" s="844"/>
      <c r="B159" s="204"/>
      <c r="C159" s="846"/>
      <c r="D159" s="601"/>
      <c r="E159" s="601"/>
      <c r="F159" s="601"/>
      <c r="G159" s="596"/>
      <c r="H159" s="835"/>
      <c r="I159" s="835"/>
      <c r="J159" s="835"/>
      <c r="K159" s="835"/>
      <c r="L159" s="835"/>
      <c r="M159" s="835"/>
      <c r="N159" s="835"/>
      <c r="O159" s="835"/>
      <c r="P159" s="835"/>
      <c r="Q159" s="835"/>
      <c r="R159" s="844"/>
      <c r="S159" s="204"/>
      <c r="T159" s="846"/>
      <c r="U159" s="601"/>
      <c r="V159" s="601"/>
      <c r="W159" s="601"/>
      <c r="X159" s="596"/>
      <c r="Y159" s="11"/>
      <c r="Z159" s="11"/>
      <c r="AA159" s="11"/>
      <c r="AB159" s="11"/>
      <c r="AC159" s="11"/>
      <c r="AD159" s="11"/>
      <c r="AE159" s="11"/>
      <c r="AF159" s="11"/>
      <c r="AG159" s="698"/>
      <c r="AH159" s="21"/>
      <c r="AI159" s="21"/>
      <c r="AJ159" s="21"/>
      <c r="AK159" s="21"/>
      <c r="AM159" s="21"/>
      <c r="AN159" s="21"/>
      <c r="AO159" s="21"/>
      <c r="AP159" s="21"/>
      <c r="AQ159" s="21"/>
      <c r="AR159" s="21"/>
      <c r="AS159" s="21"/>
    </row>
    <row r="160" spans="1:256" s="6" customFormat="1" ht="24.95" customHeight="1">
      <c r="A160" s="834" t="s">
        <v>450</v>
      </c>
      <c r="B160" s="204">
        <v>20</v>
      </c>
      <c r="C160" s="846"/>
      <c r="D160" s="204">
        <v>0.7</v>
      </c>
      <c r="E160" s="204">
        <v>0.1</v>
      </c>
      <c r="F160" s="601">
        <v>9.4</v>
      </c>
      <c r="G160" s="596">
        <v>41</v>
      </c>
      <c r="H160" s="835"/>
      <c r="I160" s="835"/>
      <c r="J160" s="835"/>
      <c r="K160" s="835"/>
      <c r="L160" s="835"/>
      <c r="M160" s="835"/>
      <c r="N160" s="835"/>
      <c r="O160" s="835"/>
      <c r="P160" s="835"/>
      <c r="Q160" s="835"/>
      <c r="R160" s="834" t="s">
        <v>450</v>
      </c>
      <c r="S160" s="204">
        <v>20</v>
      </c>
      <c r="T160" s="846"/>
      <c r="U160" s="204">
        <v>0.7</v>
      </c>
      <c r="V160" s="204">
        <v>0.1</v>
      </c>
      <c r="W160" s="601">
        <v>9.4</v>
      </c>
      <c r="X160" s="596">
        <v>41</v>
      </c>
      <c r="Y160" s="11"/>
      <c r="Z160" s="11"/>
      <c r="AA160" s="11"/>
      <c r="AB160" s="11"/>
      <c r="AC160" s="11"/>
      <c r="AD160" s="11"/>
      <c r="AE160" s="11"/>
      <c r="AF160" s="11"/>
      <c r="AG160" s="643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  <c r="IV160" s="21"/>
    </row>
    <row r="161" spans="1:256" s="6" customFormat="1" ht="24.95" customHeight="1">
      <c r="A161" s="909" t="s">
        <v>109</v>
      </c>
      <c r="B161" s="204">
        <v>200</v>
      </c>
      <c r="C161" s="846"/>
      <c r="D161" s="601">
        <v>2.8</v>
      </c>
      <c r="E161" s="601">
        <v>2.5</v>
      </c>
      <c r="F161" s="601">
        <v>15.1</v>
      </c>
      <c r="G161" s="596">
        <v>94.1</v>
      </c>
      <c r="H161" s="835"/>
      <c r="I161" s="835"/>
      <c r="J161" s="835"/>
      <c r="K161" s="835"/>
      <c r="L161" s="835"/>
      <c r="M161" s="835"/>
      <c r="N161" s="835"/>
      <c r="O161" s="835"/>
      <c r="P161" s="835"/>
      <c r="Q161" s="835"/>
      <c r="R161" s="909" t="s">
        <v>109</v>
      </c>
      <c r="S161" s="204">
        <v>200</v>
      </c>
      <c r="T161" s="846"/>
      <c r="U161" s="601">
        <v>2.8</v>
      </c>
      <c r="V161" s="601">
        <v>2.5</v>
      </c>
      <c r="W161" s="601">
        <v>15.1</v>
      </c>
      <c r="X161" s="656">
        <v>94</v>
      </c>
      <c r="Y161" s="11"/>
      <c r="Z161" s="11"/>
      <c r="AA161" s="11"/>
      <c r="AB161" s="11"/>
      <c r="AC161" s="11"/>
      <c r="AD161" s="11"/>
      <c r="AE161" s="11"/>
      <c r="AF161" s="11"/>
      <c r="AG161" s="643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  <c r="IV161" s="21"/>
    </row>
    <row r="162" spans="1:256" ht="24.95" customHeight="1">
      <c r="A162" s="834" t="s">
        <v>787</v>
      </c>
      <c r="B162" s="204">
        <v>100</v>
      </c>
      <c r="C162" s="172"/>
      <c r="D162" s="601">
        <v>0.4</v>
      </c>
      <c r="E162" s="601">
        <v>0</v>
      </c>
      <c r="F162" s="601">
        <v>14.4</v>
      </c>
      <c r="G162" s="596">
        <v>59.2</v>
      </c>
      <c r="H162" s="11"/>
      <c r="I162" s="11"/>
      <c r="J162" s="11"/>
      <c r="K162" s="11"/>
      <c r="L162" s="11"/>
      <c r="M162" s="11"/>
      <c r="N162" s="11"/>
      <c r="O162" s="11"/>
      <c r="P162" s="68"/>
      <c r="Q162" s="11" t="e">
        <f>#REF!*P162/1000</f>
        <v>#REF!</v>
      </c>
      <c r="R162" s="834" t="s">
        <v>787</v>
      </c>
      <c r="S162" s="204">
        <v>100</v>
      </c>
      <c r="T162" s="172"/>
      <c r="U162" s="601">
        <v>0.4</v>
      </c>
      <c r="V162" s="601">
        <v>0</v>
      </c>
      <c r="W162" s="601">
        <v>14.4</v>
      </c>
      <c r="X162" s="596">
        <v>59</v>
      </c>
      <c r="Y162" s="17"/>
      <c r="Z162" s="17"/>
      <c r="AA162" s="17"/>
      <c r="AB162" s="17"/>
      <c r="AC162" s="17"/>
      <c r="AD162" s="17"/>
      <c r="AE162" s="17"/>
      <c r="AF162" s="17"/>
      <c r="AG162" s="681"/>
    </row>
    <row r="163" spans="1:256" ht="24.95" customHeight="1">
      <c r="A163" s="909"/>
      <c r="B163" s="596"/>
      <c r="C163" s="846"/>
      <c r="D163" s="601"/>
      <c r="E163" s="601"/>
      <c r="F163" s="601"/>
      <c r="G163" s="596"/>
      <c r="H163" s="7"/>
      <c r="I163" s="7"/>
      <c r="J163" s="7"/>
      <c r="K163" s="7"/>
      <c r="L163" s="7"/>
      <c r="M163" s="7"/>
      <c r="N163" s="7"/>
      <c r="O163" s="7"/>
      <c r="P163" s="68">
        <v>23.4</v>
      </c>
      <c r="Q163" s="11" t="e">
        <f>P163*#REF!/1000</f>
        <v>#REF!</v>
      </c>
      <c r="R163" s="909"/>
      <c r="S163" s="596"/>
      <c r="T163" s="846"/>
      <c r="U163" s="601"/>
      <c r="V163" s="601"/>
      <c r="W163" s="601"/>
      <c r="X163" s="656"/>
      <c r="Y163" s="17"/>
      <c r="Z163" s="17"/>
      <c r="AA163" s="17"/>
      <c r="AB163" s="17"/>
      <c r="AC163" s="17"/>
      <c r="AD163" s="17"/>
      <c r="AE163" s="17"/>
      <c r="AF163" s="17"/>
      <c r="AG163" s="707"/>
    </row>
    <row r="164" spans="1:256" ht="24.95" customHeight="1">
      <c r="A164" s="909" t="s">
        <v>381</v>
      </c>
      <c r="B164" s="596"/>
      <c r="C164" s="846"/>
      <c r="D164" s="601"/>
      <c r="E164" s="601"/>
      <c r="F164" s="601"/>
      <c r="G164" s="596"/>
      <c r="H164" s="17"/>
      <c r="I164" s="17"/>
      <c r="J164" s="17"/>
      <c r="K164" s="17"/>
      <c r="L164" s="17"/>
      <c r="M164" s="17"/>
      <c r="N164" s="17"/>
      <c r="O164" s="17"/>
      <c r="P164" s="11">
        <v>37.049999999999997</v>
      </c>
      <c r="Q164" s="11" t="e">
        <f>#REF!*P164/1000</f>
        <v>#REF!</v>
      </c>
      <c r="R164" s="909" t="s">
        <v>381</v>
      </c>
      <c r="S164" s="596"/>
      <c r="T164" s="846"/>
      <c r="U164" s="601"/>
      <c r="V164" s="601"/>
      <c r="W164" s="601"/>
      <c r="X164" s="596"/>
      <c r="Y164" s="17"/>
      <c r="Z164" s="17"/>
      <c r="AA164" s="17"/>
      <c r="AB164" s="17"/>
      <c r="AC164" s="17"/>
      <c r="AD164" s="17"/>
      <c r="AE164" s="17"/>
      <c r="AF164" s="17"/>
      <c r="AG164" s="643"/>
      <c r="AM164" s="6"/>
      <c r="AN164" s="6"/>
      <c r="AO164" s="6"/>
      <c r="AP164" s="6"/>
      <c r="AQ164" s="6"/>
      <c r="AR164" s="6"/>
      <c r="AS164" s="6"/>
    </row>
    <row r="165" spans="1:256" ht="24.95" customHeight="1">
      <c r="A165" s="931"/>
      <c r="B165" s="893"/>
      <c r="C165" s="851"/>
      <c r="D165" s="601"/>
      <c r="E165" s="601"/>
      <c r="F165" s="601"/>
      <c r="G165" s="596"/>
      <c r="H165" s="17"/>
      <c r="I165" s="17"/>
      <c r="J165" s="17"/>
      <c r="K165" s="17"/>
      <c r="L165" s="17"/>
      <c r="M165" s="17"/>
      <c r="N165" s="17"/>
      <c r="O165" s="17"/>
      <c r="P165" s="11">
        <v>32.5</v>
      </c>
      <c r="Q165" s="11" t="e">
        <f>#REF!*P165/1000</f>
        <v>#REF!</v>
      </c>
      <c r="R165" s="911"/>
      <c r="S165" s="836"/>
      <c r="T165" s="837"/>
      <c r="U165" s="601"/>
      <c r="V165" s="601"/>
      <c r="W165" s="601"/>
      <c r="X165" s="596"/>
      <c r="Y165" s="17"/>
      <c r="Z165" s="17"/>
      <c r="AA165" s="17"/>
      <c r="AB165" s="17"/>
      <c r="AC165" s="17"/>
      <c r="AD165" s="17"/>
      <c r="AE165" s="17"/>
      <c r="AF165" s="17"/>
      <c r="AG165" s="707"/>
      <c r="AH165" s="6"/>
      <c r="AI165" s="6"/>
      <c r="AJ165" s="6"/>
      <c r="AK165" s="6"/>
      <c r="AM165" s="6"/>
      <c r="AN165" s="6"/>
      <c r="AO165" s="6"/>
      <c r="AP165" s="6"/>
      <c r="AQ165" s="6"/>
      <c r="AR165" s="6"/>
      <c r="AS165" s="6"/>
    </row>
    <row r="166" spans="1:256" ht="24.95" customHeight="1">
      <c r="A166" s="890"/>
      <c r="B166" s="596"/>
      <c r="C166" s="875"/>
      <c r="D166" s="594"/>
      <c r="E166" s="594"/>
      <c r="F166" s="594"/>
      <c r="G166" s="594"/>
      <c r="H166" s="17"/>
      <c r="I166" s="17"/>
      <c r="J166" s="17"/>
      <c r="K166" s="17"/>
      <c r="L166" s="17"/>
      <c r="M166" s="17"/>
      <c r="N166" s="17"/>
      <c r="O166" s="17"/>
      <c r="P166" s="11">
        <v>79.3</v>
      </c>
      <c r="Q166" s="11" t="e">
        <f>#REF!*P166/1000</f>
        <v>#REF!</v>
      </c>
      <c r="R166" s="920"/>
      <c r="S166" s="835"/>
      <c r="T166" s="172"/>
      <c r="U166" s="594"/>
      <c r="V166" s="594"/>
      <c r="W166" s="594"/>
      <c r="X166" s="594"/>
      <c r="Y166" s="17"/>
      <c r="Z166" s="17"/>
      <c r="AA166" s="17"/>
      <c r="AB166" s="17"/>
      <c r="AC166" s="17"/>
      <c r="AD166" s="17"/>
      <c r="AE166" s="17"/>
      <c r="AF166" s="17"/>
      <c r="AG166" s="707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24.95" customHeight="1">
      <c r="A167" s="838"/>
      <c r="B167" s="838"/>
      <c r="C167" s="904"/>
      <c r="D167" s="204"/>
      <c r="E167" s="204"/>
      <c r="F167" s="601"/>
      <c r="G167" s="596"/>
      <c r="H167" s="204"/>
      <c r="I167" s="204"/>
      <c r="J167" s="204"/>
      <c r="K167" s="204"/>
      <c r="L167" s="204"/>
      <c r="M167" s="204"/>
      <c r="N167" s="204"/>
      <c r="O167" s="204"/>
      <c r="P167" s="11"/>
      <c r="Q167" s="17"/>
      <c r="R167" s="1171"/>
      <c r="S167" s="1172"/>
      <c r="T167" s="1173"/>
      <c r="U167" s="637"/>
      <c r="V167" s="637"/>
      <c r="W167" s="637"/>
      <c r="X167" s="637"/>
      <c r="Y167" s="17"/>
      <c r="Z167" s="17"/>
      <c r="AA167" s="17"/>
      <c r="AB167" s="17"/>
      <c r="AC167" s="17"/>
      <c r="AD167" s="17"/>
      <c r="AE167" s="17"/>
      <c r="AF167" s="17"/>
      <c r="AG167" s="707"/>
      <c r="AH167" s="6"/>
      <c r="AI167" s="6"/>
      <c r="AJ167" s="6"/>
      <c r="AK167" s="6"/>
      <c r="AL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s="6" customFormat="1" ht="24.95" customHeight="1">
      <c r="A168" s="838"/>
      <c r="B168" s="875"/>
      <c r="C168" s="875"/>
      <c r="D168" s="204"/>
      <c r="E168" s="204"/>
      <c r="F168" s="601"/>
      <c r="G168" s="596"/>
      <c r="H168" s="8">
        <v>8</v>
      </c>
      <c r="I168" s="8">
        <v>0.04</v>
      </c>
      <c r="J168" s="8">
        <v>0</v>
      </c>
      <c r="K168" s="8">
        <v>0.56000000000000016</v>
      </c>
      <c r="L168" s="8">
        <v>9.8533333333333317</v>
      </c>
      <c r="M168" s="8">
        <v>20.3</v>
      </c>
      <c r="N168" s="8">
        <v>5.6</v>
      </c>
      <c r="O168" s="8">
        <v>0.2</v>
      </c>
      <c r="P168" s="11"/>
      <c r="Q168" s="8" t="e">
        <f>SUM(Q169:Q173)</f>
        <v>#REF!</v>
      </c>
      <c r="R168" s="836"/>
      <c r="S168" s="204"/>
      <c r="T168" s="846"/>
      <c r="U168" s="204"/>
      <c r="V168" s="204"/>
      <c r="W168" s="601"/>
      <c r="X168" s="596"/>
      <c r="Y168" s="17"/>
      <c r="Z168" s="17"/>
      <c r="AA168" s="17"/>
      <c r="AB168" s="17"/>
      <c r="AC168" s="17"/>
      <c r="AD168" s="17"/>
      <c r="AE168" s="17"/>
      <c r="AF168" s="17"/>
      <c r="AG168" s="707"/>
      <c r="AH168" s="21"/>
      <c r="AI168" s="21"/>
      <c r="AJ168" s="21"/>
      <c r="AK168" s="21"/>
      <c r="AM168" s="21"/>
      <c r="AN168" s="21"/>
      <c r="AO168" s="21"/>
      <c r="AP168" s="21"/>
      <c r="AQ168" s="21"/>
      <c r="AR168" s="21"/>
      <c r="AS168" s="21"/>
    </row>
    <row r="169" spans="1:256" s="6" customFormat="1" ht="24.95" customHeight="1">
      <c r="A169" s="838"/>
      <c r="B169" s="875"/>
      <c r="C169" s="875"/>
      <c r="D169" s="835"/>
      <c r="E169" s="835"/>
      <c r="F169" s="835"/>
      <c r="G169" s="835"/>
      <c r="H169" s="637"/>
      <c r="I169" s="637"/>
      <c r="J169" s="637"/>
      <c r="K169" s="637"/>
      <c r="L169" s="637"/>
      <c r="M169" s="637"/>
      <c r="N169" s="637"/>
      <c r="O169" s="637"/>
      <c r="P169" s="11">
        <v>100</v>
      </c>
      <c r="Q169" s="11" t="e">
        <f>#REF!*P169/1000</f>
        <v>#REF!</v>
      </c>
      <c r="R169" s="876"/>
      <c r="S169" s="204"/>
      <c r="T169" s="846"/>
      <c r="U169" s="601"/>
      <c r="V169" s="601"/>
      <c r="W169" s="601"/>
      <c r="X169" s="596"/>
      <c r="Y169" s="731"/>
      <c r="Z169" s="731"/>
      <c r="AA169" s="731"/>
      <c r="AB169" s="731"/>
      <c r="AC169" s="731"/>
      <c r="AD169" s="731"/>
      <c r="AE169" s="731"/>
      <c r="AF169" s="731"/>
      <c r="AG169" s="707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</row>
    <row r="170" spans="1:256" s="6" customFormat="1" ht="24.95" customHeight="1">
      <c r="A170" s="838"/>
      <c r="B170" s="835"/>
      <c r="C170" s="943"/>
      <c r="D170" s="835"/>
      <c r="E170" s="835"/>
      <c r="F170" s="835"/>
      <c r="G170" s="835"/>
      <c r="H170" s="637"/>
      <c r="I170" s="637"/>
      <c r="J170" s="637"/>
      <c r="K170" s="637"/>
      <c r="L170" s="637"/>
      <c r="M170" s="637"/>
      <c r="N170" s="637"/>
      <c r="O170" s="637"/>
      <c r="P170" s="11"/>
      <c r="Q170" s="11" t="e">
        <f>#REF!*P170/1000</f>
        <v>#REF!</v>
      </c>
      <c r="R170" s="844"/>
      <c r="S170" s="204"/>
      <c r="T170" s="846"/>
      <c r="U170" s="601"/>
      <c r="V170" s="601"/>
      <c r="W170" s="601"/>
      <c r="X170" s="596"/>
      <c r="Y170" s="731"/>
      <c r="Z170" s="731"/>
      <c r="AA170" s="731"/>
      <c r="AB170" s="731"/>
      <c r="AC170" s="731"/>
      <c r="AD170" s="731"/>
      <c r="AE170" s="731"/>
      <c r="AF170" s="731"/>
      <c r="AG170" s="707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  <c r="IV170" s="21"/>
    </row>
    <row r="171" spans="1:256" ht="24.95" hidden="1" customHeight="1">
      <c r="A171" s="836"/>
      <c r="B171" s="835"/>
      <c r="C171" s="835"/>
      <c r="D171" s="835"/>
      <c r="E171" s="835"/>
      <c r="F171" s="835"/>
      <c r="G171" s="835"/>
      <c r="H171" s="637"/>
      <c r="I171" s="637"/>
      <c r="J171" s="637"/>
      <c r="K171" s="637"/>
      <c r="L171" s="637"/>
      <c r="M171" s="637"/>
      <c r="N171" s="637"/>
      <c r="O171" s="637"/>
      <c r="P171" s="11"/>
      <c r="Q171" s="11" t="e">
        <f>#REF!*P171/1000</f>
        <v>#REF!</v>
      </c>
      <c r="R171" s="844"/>
      <c r="S171" s="846"/>
      <c r="T171" s="846"/>
      <c r="U171" s="601"/>
      <c r="V171" s="601"/>
      <c r="W171" s="601"/>
      <c r="X171" s="596"/>
      <c r="Y171" s="731"/>
      <c r="Z171" s="731"/>
      <c r="AA171" s="731"/>
      <c r="AB171" s="731"/>
      <c r="AC171" s="731"/>
      <c r="AD171" s="731"/>
      <c r="AE171" s="731"/>
      <c r="AF171" s="731"/>
      <c r="AG171" s="707"/>
    </row>
    <row r="172" spans="1:256" ht="24.95" customHeight="1">
      <c r="A172" s="1183" t="s">
        <v>185</v>
      </c>
      <c r="B172" s="1184"/>
      <c r="C172" s="1184"/>
      <c r="D172" s="1184"/>
      <c r="E172" s="1184"/>
      <c r="F172" s="1184"/>
      <c r="G172" s="1185"/>
      <c r="H172" s="637"/>
      <c r="I172" s="637"/>
      <c r="J172" s="637"/>
      <c r="K172" s="637"/>
      <c r="L172" s="637"/>
      <c r="M172" s="637"/>
      <c r="N172" s="637"/>
      <c r="O172" s="637"/>
      <c r="P172" s="11"/>
      <c r="Q172" s="11" t="e">
        <f>#REF!*P172/1000</f>
        <v>#REF!</v>
      </c>
      <c r="R172" s="834"/>
      <c r="S172" s="846"/>
      <c r="T172" s="846"/>
      <c r="U172" s="204"/>
      <c r="V172" s="204"/>
      <c r="W172" s="601"/>
      <c r="X172" s="596"/>
      <c r="Y172" s="17"/>
      <c r="Z172" s="17"/>
      <c r="AA172" s="17"/>
      <c r="AB172" s="17"/>
      <c r="AC172" s="17"/>
      <c r="AD172" s="17"/>
      <c r="AE172" s="17"/>
      <c r="AF172" s="17"/>
      <c r="AG172" s="707"/>
      <c r="AM172" s="6"/>
      <c r="AN172" s="6"/>
      <c r="AO172" s="6"/>
      <c r="AP172" s="6"/>
      <c r="AQ172" s="6"/>
      <c r="AR172" s="6"/>
      <c r="AS172" s="6"/>
    </row>
    <row r="173" spans="1:256" ht="24.95" customHeight="1">
      <c r="A173" s="836" t="s">
        <v>695</v>
      </c>
      <c r="B173" s="956" t="s">
        <v>188</v>
      </c>
      <c r="C173" s="835"/>
      <c r="D173" s="835"/>
      <c r="E173" s="835"/>
      <c r="F173" s="835"/>
      <c r="G173" s="835"/>
      <c r="H173" s="637"/>
      <c r="I173" s="637"/>
      <c r="J173" s="637"/>
      <c r="K173" s="637"/>
      <c r="L173" s="637"/>
      <c r="M173" s="637"/>
      <c r="N173" s="637"/>
      <c r="O173" s="637"/>
      <c r="P173" s="11">
        <v>79.3</v>
      </c>
      <c r="Q173" s="11" t="e">
        <f>#REF!*P173/1000</f>
        <v>#REF!</v>
      </c>
      <c r="R173" s="834"/>
      <c r="S173" s="846"/>
      <c r="T173" s="846"/>
      <c r="U173" s="601"/>
      <c r="V173" s="601"/>
      <c r="W173" s="601"/>
      <c r="X173" s="596"/>
      <c r="Y173" s="731"/>
      <c r="Z173" s="731"/>
      <c r="AA173" s="731"/>
      <c r="AB173" s="731"/>
      <c r="AC173" s="731"/>
      <c r="AD173" s="731"/>
      <c r="AE173" s="731"/>
      <c r="AF173" s="731"/>
      <c r="AG173" s="707"/>
      <c r="AH173" s="6"/>
      <c r="AI173" s="6"/>
      <c r="AJ173" s="6"/>
      <c r="AK173" s="6"/>
      <c r="AM173" s="6"/>
      <c r="AN173" s="6"/>
      <c r="AO173" s="6"/>
      <c r="AP173" s="6"/>
      <c r="AQ173" s="6"/>
      <c r="AR173" s="6"/>
      <c r="AS173" s="6"/>
    </row>
    <row r="174" spans="1:256" ht="24.95" customHeight="1">
      <c r="A174" s="836"/>
      <c r="B174" s="835"/>
      <c r="C174" s="835"/>
      <c r="D174" s="835"/>
      <c r="E174" s="835"/>
      <c r="F174" s="835"/>
      <c r="G174" s="835"/>
      <c r="H174" s="8">
        <v>0.32083333333333336</v>
      </c>
      <c r="I174" s="8">
        <v>2.9166666666666671E-2</v>
      </c>
      <c r="J174" s="8">
        <v>4.1902777777777773</v>
      </c>
      <c r="K174" s="8">
        <v>1.8083333333333336</v>
      </c>
      <c r="L174" s="8">
        <v>15.730555555555554</v>
      </c>
      <c r="M174" s="8">
        <v>86.92638888888888</v>
      </c>
      <c r="N174" s="8">
        <v>15.954166666666667</v>
      </c>
      <c r="O174" s="8">
        <v>1.3125</v>
      </c>
      <c r="P174" s="8"/>
      <c r="Q174" s="8" t="e">
        <f>SUM(Q175:Q210)</f>
        <v>#REF!</v>
      </c>
      <c r="R174" s="834"/>
      <c r="S174" s="875"/>
      <c r="T174" s="848"/>
      <c r="U174" s="601"/>
      <c r="V174" s="601"/>
      <c r="W174" s="601"/>
      <c r="X174" s="596"/>
      <c r="Y174" s="731"/>
      <c r="Z174" s="731"/>
      <c r="AA174" s="731"/>
      <c r="AB174" s="731"/>
      <c r="AC174" s="731"/>
      <c r="AD174" s="731"/>
      <c r="AE174" s="731"/>
      <c r="AF174" s="731"/>
      <c r="AG174" s="707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24.95" customHeight="1">
      <c r="A175" s="836"/>
      <c r="B175" s="835"/>
      <c r="C175" s="879"/>
      <c r="D175" s="835"/>
      <c r="E175" s="835"/>
      <c r="F175" s="835"/>
      <c r="G175" s="835"/>
      <c r="H175" s="17"/>
      <c r="I175" s="17"/>
      <c r="J175" s="17"/>
      <c r="K175" s="17"/>
      <c r="L175" s="17"/>
      <c r="M175" s="17"/>
      <c r="N175" s="17"/>
      <c r="O175" s="17"/>
      <c r="P175" s="11"/>
      <c r="Q175" s="11" t="e">
        <f>#REF!*P175/1000</f>
        <v>#REF!</v>
      </c>
      <c r="R175" s="1183"/>
      <c r="S175" s="1184"/>
      <c r="T175" s="1185"/>
      <c r="U175" s="637"/>
      <c r="V175" s="637"/>
      <c r="W175" s="637"/>
      <c r="X175" s="656"/>
      <c r="Y175" s="731"/>
      <c r="Z175" s="731"/>
      <c r="AA175" s="731"/>
      <c r="AB175" s="731"/>
      <c r="AC175" s="731"/>
      <c r="AD175" s="731"/>
      <c r="AE175" s="731"/>
      <c r="AF175" s="731"/>
      <c r="AG175" s="707"/>
      <c r="AH175" s="6"/>
      <c r="AI175" s="6"/>
      <c r="AJ175" s="6"/>
      <c r="AK175" s="6"/>
      <c r="AL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24.95" customHeight="1">
      <c r="A176" s="835"/>
      <c r="B176" s="835"/>
      <c r="C176" s="835"/>
      <c r="D176" s="835"/>
      <c r="E176" s="1179" t="s">
        <v>897</v>
      </c>
      <c r="F176" s="1180"/>
      <c r="G176" s="1180"/>
      <c r="H176" s="1180"/>
      <c r="I176" s="1180"/>
      <c r="J176" s="1180"/>
      <c r="K176" s="1180"/>
      <c r="L176" s="1180"/>
      <c r="M176" s="1180"/>
      <c r="N176" s="1180"/>
      <c r="O176" s="1180"/>
      <c r="P176" s="1180"/>
      <c r="Q176" s="1180"/>
      <c r="R176" s="1180"/>
      <c r="S176" s="1180"/>
      <c r="T176" s="1180"/>
      <c r="U176" s="1180"/>
      <c r="V176" s="1180"/>
      <c r="W176" s="1180"/>
      <c r="X176" s="1180"/>
      <c r="Y176" s="1180"/>
      <c r="Z176" s="1180"/>
      <c r="AA176" s="1180"/>
      <c r="AB176" s="1181"/>
      <c r="AC176" s="731"/>
      <c r="AD176" s="731"/>
      <c r="AE176" s="731"/>
      <c r="AF176" s="731"/>
      <c r="AG176" s="707"/>
      <c r="AH176" s="6"/>
      <c r="AI176" s="6"/>
      <c r="AJ176" s="6"/>
      <c r="AK176" s="6"/>
      <c r="AL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s="6" customFormat="1" ht="0.75" customHeight="1">
      <c r="A177" s="836" t="s">
        <v>319</v>
      </c>
      <c r="B177" s="835" t="s">
        <v>214</v>
      </c>
      <c r="C177" s="879" t="s">
        <v>255</v>
      </c>
      <c r="D177" s="835"/>
      <c r="E177" s="835"/>
      <c r="F177" s="835"/>
      <c r="G177" s="835"/>
      <c r="H177" s="7"/>
      <c r="I177" s="7"/>
      <c r="J177" s="7"/>
      <c r="K177" s="7"/>
      <c r="L177" s="7"/>
      <c r="M177" s="7"/>
      <c r="N177" s="7"/>
      <c r="O177" s="7"/>
      <c r="P177" s="11"/>
      <c r="Q177" s="11" t="e">
        <f>#REF!*P177/1000</f>
        <v>#REF!</v>
      </c>
      <c r="R177" s="865"/>
      <c r="S177" s="205"/>
      <c r="T177" s="852"/>
      <c r="U177" s="600"/>
      <c r="V177" s="600"/>
      <c r="W177" s="600"/>
      <c r="X177" s="596"/>
      <c r="Y177" s="731"/>
      <c r="Z177" s="731"/>
      <c r="AA177" s="731"/>
      <c r="AB177" s="731"/>
      <c r="AC177" s="731"/>
      <c r="AD177" s="731"/>
      <c r="AE177" s="731"/>
      <c r="AF177" s="731"/>
      <c r="AG177" s="707"/>
      <c r="AH177" s="21"/>
      <c r="AI177" s="21"/>
      <c r="AJ177" s="21"/>
      <c r="AK177" s="21"/>
      <c r="AM177" s="21"/>
      <c r="AN177" s="21"/>
      <c r="AO177" s="21"/>
      <c r="AP177" s="21"/>
      <c r="AQ177" s="21"/>
      <c r="AR177" s="21"/>
      <c r="AS177" s="21"/>
    </row>
    <row r="178" spans="1:256" s="6" customFormat="1" ht="24.75" hidden="1" customHeight="1">
      <c r="A178" s="838"/>
      <c r="B178" s="835"/>
      <c r="C178" s="835"/>
      <c r="D178" s="835"/>
      <c r="E178" s="835"/>
      <c r="F178" s="835"/>
      <c r="G178" s="835"/>
      <c r="H178" s="17"/>
      <c r="I178" s="17"/>
      <c r="J178" s="17"/>
      <c r="K178" s="17"/>
      <c r="L178" s="17"/>
      <c r="M178" s="17"/>
      <c r="N178" s="17"/>
      <c r="O178" s="17"/>
      <c r="P178" s="11">
        <v>312</v>
      </c>
      <c r="Q178" s="11" t="e">
        <f>#REF!*P178/1000</f>
        <v>#REF!</v>
      </c>
      <c r="R178" s="868"/>
      <c r="S178" s="204"/>
      <c r="T178" s="204"/>
      <c r="U178" s="601"/>
      <c r="V178" s="601"/>
      <c r="W178" s="601"/>
      <c r="X178" s="596"/>
      <c r="Y178" s="731"/>
      <c r="Z178" s="731"/>
      <c r="AA178" s="731"/>
      <c r="AB178" s="731"/>
      <c r="AC178" s="731"/>
      <c r="AD178" s="731"/>
      <c r="AE178" s="731"/>
      <c r="AF178" s="731"/>
      <c r="AG178" s="643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  <c r="IV178" s="21"/>
    </row>
    <row r="179" spans="1:256" s="6" customFormat="1" ht="24.75" hidden="1" customHeight="1">
      <c r="A179" s="835"/>
      <c r="B179" s="835"/>
      <c r="C179" s="835"/>
      <c r="D179" s="835"/>
      <c r="E179" s="835"/>
      <c r="F179" s="835"/>
      <c r="G179" s="835"/>
      <c r="H179" s="17"/>
      <c r="I179" s="17"/>
      <c r="J179" s="17"/>
      <c r="K179" s="17"/>
      <c r="L179" s="17"/>
      <c r="M179" s="17"/>
      <c r="N179" s="17"/>
      <c r="O179" s="17"/>
      <c r="P179" s="11">
        <v>40.299999999999997</v>
      </c>
      <c r="Q179" s="11" t="e">
        <f>#REF!*P179/1000</f>
        <v>#REF!</v>
      </c>
      <c r="R179" s="842"/>
      <c r="S179" s="835"/>
      <c r="T179" s="172"/>
      <c r="U179" s="594"/>
      <c r="V179" s="594"/>
      <c r="W179" s="594"/>
      <c r="X179" s="594"/>
      <c r="Y179" s="8">
        <v>4.4400000000000004</v>
      </c>
      <c r="Z179" s="8">
        <v>0.15600000000000003</v>
      </c>
      <c r="AA179" s="8">
        <v>15.6</v>
      </c>
      <c r="AB179" s="8">
        <v>0.54</v>
      </c>
      <c r="AC179" s="8">
        <v>16.739999999999998</v>
      </c>
      <c r="AD179" s="8">
        <v>114</v>
      </c>
      <c r="AE179" s="8">
        <v>74.760000000000005</v>
      </c>
      <c r="AF179" s="8">
        <v>2.76</v>
      </c>
      <c r="AG179" s="670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  <c r="IV179" s="21"/>
    </row>
    <row r="180" spans="1:256" ht="24.75" hidden="1" customHeight="1">
      <c r="A180" s="1224" t="s">
        <v>236</v>
      </c>
      <c r="B180" s="1225"/>
      <c r="C180" s="1225"/>
      <c r="D180" s="1225"/>
      <c r="E180" s="1225"/>
      <c r="F180" s="1225"/>
      <c r="G180" s="1225"/>
      <c r="H180" s="1225"/>
      <c r="I180" s="1225"/>
      <c r="J180" s="1225"/>
      <c r="K180" s="1225"/>
      <c r="L180" s="1225"/>
      <c r="M180" s="1225"/>
      <c r="N180" s="1225"/>
      <c r="O180" s="1225"/>
      <c r="P180" s="1225"/>
      <c r="Q180" s="1225"/>
      <c r="R180" s="1225"/>
      <c r="S180" s="1225"/>
      <c r="T180" s="1225"/>
      <c r="U180" s="1225"/>
      <c r="V180" s="1225"/>
      <c r="W180" s="1225"/>
      <c r="X180" s="1226"/>
      <c r="Y180" s="17"/>
      <c r="Z180" s="17"/>
      <c r="AA180" s="17"/>
      <c r="AB180" s="17"/>
      <c r="AC180" s="17"/>
      <c r="AD180" s="17"/>
      <c r="AE180" s="17"/>
      <c r="AF180" s="17"/>
    </row>
    <row r="181" spans="1:256" ht="78.75" customHeight="1">
      <c r="A181" s="1193" t="s">
        <v>874</v>
      </c>
      <c r="B181" s="1193"/>
      <c r="C181" s="1193"/>
      <c r="D181" s="1193"/>
      <c r="E181" s="1193"/>
      <c r="F181" s="1158" t="s">
        <v>248</v>
      </c>
      <c r="G181" s="1158"/>
      <c r="H181" s="1158"/>
      <c r="I181" s="1158"/>
      <c r="J181" s="1158"/>
      <c r="K181" s="1158"/>
      <c r="L181" s="1158"/>
      <c r="M181" s="1158"/>
      <c r="N181" s="1158"/>
      <c r="O181" s="1158"/>
      <c r="P181" s="1158"/>
      <c r="Q181" s="1158"/>
      <c r="R181" s="1158"/>
      <c r="S181" s="1158"/>
      <c r="T181" s="1158"/>
      <c r="U181" s="936"/>
      <c r="V181" s="936"/>
      <c r="W181" s="936"/>
      <c r="X181" s="936"/>
      <c r="Y181" s="936"/>
      <c r="Z181" s="936"/>
      <c r="AA181" s="936"/>
      <c r="AB181" s="936"/>
      <c r="AC181" s="936"/>
      <c r="AD181" s="936"/>
      <c r="AE181" s="936"/>
      <c r="AF181" s="936"/>
      <c r="AG181" s="936"/>
      <c r="AH181" s="791"/>
    </row>
    <row r="182" spans="1:256" ht="22.5" customHeight="1">
      <c r="A182" s="1182"/>
      <c r="B182" s="1182"/>
      <c r="C182" s="1182"/>
      <c r="D182" s="1182"/>
      <c r="E182" s="1182"/>
      <c r="F182" s="1182"/>
      <c r="G182" s="1182"/>
      <c r="H182" s="1182"/>
      <c r="I182" s="1182"/>
      <c r="J182" s="1182"/>
      <c r="K182" s="1182"/>
      <c r="L182" s="1182"/>
      <c r="M182" s="1182"/>
      <c r="N182" s="1182"/>
      <c r="O182" s="1182"/>
      <c r="P182" s="1182"/>
      <c r="Q182" s="1182"/>
      <c r="R182" s="1182"/>
      <c r="S182" s="1182"/>
      <c r="T182" s="1182"/>
      <c r="U182" s="1182"/>
      <c r="V182" s="1182"/>
      <c r="W182" s="1182"/>
      <c r="X182" s="1182"/>
      <c r="Y182" s="22"/>
      <c r="Z182" s="22"/>
      <c r="AA182" s="22"/>
      <c r="AB182" s="22"/>
      <c r="AC182" s="22"/>
      <c r="AD182" s="22"/>
      <c r="AE182" s="22"/>
      <c r="AF182" s="22"/>
      <c r="AM182" s="6"/>
      <c r="AN182" s="6"/>
      <c r="AO182" s="6"/>
      <c r="AP182" s="6"/>
      <c r="AQ182" s="6"/>
      <c r="AR182" s="6"/>
      <c r="AS182" s="6"/>
    </row>
    <row r="183" spans="1:256" ht="22.5" customHeight="1">
      <c r="A183" s="1203" t="s">
        <v>880</v>
      </c>
      <c r="B183" s="1182"/>
      <c r="C183" s="1182"/>
      <c r="D183" s="1182"/>
      <c r="E183" s="1182"/>
      <c r="F183" s="1182"/>
      <c r="G183" s="1182"/>
      <c r="H183" s="1182"/>
      <c r="I183" s="1182"/>
      <c r="J183" s="1182"/>
      <c r="K183" s="1182"/>
      <c r="L183" s="1182"/>
      <c r="M183" s="1182"/>
      <c r="N183" s="1182"/>
      <c r="O183" s="1182"/>
      <c r="P183" s="1182"/>
      <c r="Q183" s="1182"/>
      <c r="R183" s="1182"/>
      <c r="S183" s="1182"/>
      <c r="T183" s="1182"/>
      <c r="U183" s="1182"/>
      <c r="V183" s="1182"/>
      <c r="W183" s="1182"/>
      <c r="X183" s="1182"/>
      <c r="Y183" s="859"/>
      <c r="Z183" s="859"/>
      <c r="AA183" s="859"/>
      <c r="AB183" s="859"/>
      <c r="AC183" s="859"/>
      <c r="AD183" s="859"/>
      <c r="AE183" s="859"/>
      <c r="AF183" s="859"/>
      <c r="AM183" s="6"/>
      <c r="AN183" s="6"/>
      <c r="AO183" s="6"/>
      <c r="AP183" s="6"/>
      <c r="AQ183" s="6"/>
      <c r="AR183" s="6"/>
      <c r="AS183" s="6"/>
    </row>
    <row r="184" spans="1:256">
      <c r="A184" s="856"/>
      <c r="B184" s="857"/>
      <c r="C184" s="857"/>
      <c r="D184" s="857"/>
      <c r="E184" s="857"/>
      <c r="F184" s="857"/>
      <c r="G184" s="857"/>
      <c r="H184" s="22"/>
      <c r="I184" s="22"/>
      <c r="J184" s="22"/>
      <c r="K184" s="22"/>
      <c r="L184" s="22"/>
      <c r="M184" s="22"/>
      <c r="N184" s="22"/>
      <c r="O184" s="22"/>
      <c r="Q184" s="670"/>
      <c r="R184" s="856"/>
      <c r="S184" s="857"/>
      <c r="T184" s="857"/>
      <c r="U184" s="857"/>
      <c r="V184" s="857"/>
      <c r="W184" s="857"/>
      <c r="X184" s="857"/>
      <c r="Y184" s="22"/>
      <c r="Z184" s="22"/>
      <c r="AA184" s="22"/>
      <c r="AB184" s="22"/>
      <c r="AC184" s="22"/>
      <c r="AD184" s="22"/>
      <c r="AE184" s="22"/>
      <c r="AF184" s="22"/>
      <c r="AG184" s="698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21" customHeight="1">
      <c r="A185" s="1147" t="s">
        <v>778</v>
      </c>
      <c r="B185" s="1148"/>
      <c r="C185" s="1148"/>
      <c r="D185" s="1148"/>
      <c r="E185" s="1148"/>
      <c r="F185" s="1148"/>
      <c r="G185" s="1148"/>
      <c r="H185" s="1148"/>
      <c r="I185" s="1148"/>
      <c r="J185" s="1148"/>
      <c r="K185" s="1148"/>
      <c r="L185" s="1148"/>
      <c r="M185" s="1148"/>
      <c r="N185" s="1148"/>
      <c r="O185" s="1148"/>
      <c r="P185" s="1148"/>
      <c r="Q185" s="1148"/>
      <c r="R185" s="1148"/>
      <c r="S185" s="1148"/>
      <c r="T185" s="1148"/>
      <c r="U185" s="1148"/>
      <c r="V185" s="1148"/>
      <c r="W185" s="1148"/>
      <c r="X185" s="1148"/>
      <c r="Y185" s="860"/>
      <c r="Z185" s="860"/>
      <c r="AA185" s="860"/>
      <c r="AB185" s="860"/>
      <c r="AC185" s="860"/>
      <c r="AD185" s="860"/>
      <c r="AE185" s="860"/>
      <c r="AF185" s="860"/>
      <c r="AG185" s="698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s="6" customFormat="1" ht="24.95" customHeight="1">
      <c r="A186" s="1165" t="s">
        <v>804</v>
      </c>
      <c r="B186" s="1166"/>
      <c r="C186" s="1166"/>
      <c r="D186" s="1166"/>
      <c r="E186" s="1166"/>
      <c r="F186" s="1166"/>
      <c r="G186" s="1167"/>
      <c r="H186" s="835"/>
      <c r="I186" s="835"/>
      <c r="J186" s="835"/>
      <c r="K186" s="835"/>
      <c r="L186" s="835"/>
      <c r="M186" s="835"/>
      <c r="N186" s="835"/>
      <c r="O186" s="835"/>
      <c r="P186" s="835"/>
      <c r="Q186" s="835"/>
      <c r="R186" s="1165" t="s">
        <v>245</v>
      </c>
      <c r="S186" s="1166"/>
      <c r="T186" s="1166"/>
      <c r="U186" s="1166"/>
      <c r="V186" s="1166"/>
      <c r="W186" s="1166"/>
      <c r="X186" s="1167"/>
      <c r="Y186" s="11"/>
      <c r="Z186" s="11"/>
      <c r="AA186" s="11"/>
      <c r="AB186" s="11"/>
      <c r="AC186" s="11"/>
      <c r="AD186" s="11"/>
      <c r="AE186" s="11"/>
      <c r="AF186" s="11"/>
      <c r="AG186" s="698"/>
    </row>
    <row r="187" spans="1:256" s="6" customFormat="1" ht="24.95" customHeight="1">
      <c r="A187" s="1207" t="s">
        <v>179</v>
      </c>
      <c r="B187" s="1186" t="s">
        <v>741</v>
      </c>
      <c r="C187" s="1213" t="s">
        <v>67</v>
      </c>
      <c r="D187" s="1214"/>
      <c r="E187" s="1214"/>
      <c r="F187" s="1214"/>
      <c r="G187" s="1215"/>
      <c r="H187" s="835"/>
      <c r="I187" s="835"/>
      <c r="J187" s="835"/>
      <c r="K187" s="835"/>
      <c r="L187" s="835"/>
      <c r="M187" s="835"/>
      <c r="N187" s="835"/>
      <c r="O187" s="835"/>
      <c r="P187" s="835"/>
      <c r="Q187" s="835"/>
      <c r="R187" s="1207" t="s">
        <v>179</v>
      </c>
      <c r="S187" s="1186" t="s">
        <v>741</v>
      </c>
      <c r="T187" s="1213" t="s">
        <v>67</v>
      </c>
      <c r="U187" s="1214"/>
      <c r="V187" s="1214"/>
      <c r="W187" s="1214"/>
      <c r="X187" s="1215"/>
      <c r="Y187" s="11"/>
      <c r="Z187" s="11"/>
      <c r="AA187" s="11"/>
      <c r="AB187" s="11"/>
      <c r="AC187" s="11"/>
      <c r="AD187" s="11"/>
      <c r="AE187" s="11"/>
      <c r="AF187" s="11"/>
      <c r="AG187" s="698"/>
      <c r="AM187" s="21"/>
      <c r="AN187" s="21"/>
      <c r="AO187" s="21"/>
      <c r="AP187" s="21"/>
      <c r="AQ187" s="21"/>
      <c r="AR187" s="21"/>
      <c r="AS187" s="21"/>
    </row>
    <row r="188" spans="1:256" s="6" customFormat="1" ht="24.95" customHeight="1">
      <c r="A188" s="1208"/>
      <c r="B188" s="1187"/>
      <c r="C188" s="1186" t="s">
        <v>597</v>
      </c>
      <c r="D188" s="1207" t="s">
        <v>234</v>
      </c>
      <c r="E188" s="1207" t="s">
        <v>630</v>
      </c>
      <c r="F188" s="1207" t="s">
        <v>631</v>
      </c>
      <c r="G188" s="1207" t="s">
        <v>711</v>
      </c>
      <c r="H188" s="835"/>
      <c r="I188" s="835"/>
      <c r="J188" s="835"/>
      <c r="K188" s="835"/>
      <c r="L188" s="835"/>
      <c r="M188" s="835"/>
      <c r="N188" s="835"/>
      <c r="O188" s="835"/>
      <c r="P188" s="835"/>
      <c r="Q188" s="835"/>
      <c r="R188" s="1208"/>
      <c r="S188" s="1187"/>
      <c r="T188" s="1186" t="s">
        <v>520</v>
      </c>
      <c r="U188" s="1207" t="s">
        <v>234</v>
      </c>
      <c r="V188" s="1207" t="s">
        <v>630</v>
      </c>
      <c r="W188" s="1207" t="s">
        <v>631</v>
      </c>
      <c r="X188" s="1207" t="s">
        <v>711</v>
      </c>
      <c r="Y188" s="11"/>
      <c r="Z188" s="11"/>
      <c r="AA188" s="11"/>
      <c r="AB188" s="11"/>
      <c r="AC188" s="11"/>
      <c r="AD188" s="11"/>
      <c r="AE188" s="11"/>
      <c r="AF188" s="11"/>
      <c r="AG188" s="698"/>
      <c r="AH188" s="21"/>
      <c r="AI188" s="21"/>
      <c r="AJ188" s="21"/>
      <c r="AK188" s="21"/>
      <c r="AM188" s="21"/>
      <c r="AN188" s="21"/>
      <c r="AO188" s="21"/>
      <c r="AP188" s="21"/>
      <c r="AQ188" s="21"/>
      <c r="AR188" s="21"/>
      <c r="AS188" s="21"/>
    </row>
    <row r="189" spans="1:256" s="6" customFormat="1" ht="9.75" customHeight="1">
      <c r="A189" s="1209"/>
      <c r="B189" s="1188"/>
      <c r="C189" s="1188"/>
      <c r="D189" s="1209"/>
      <c r="E189" s="1209"/>
      <c r="F189" s="1209"/>
      <c r="G189" s="1209"/>
      <c r="H189" s="835"/>
      <c r="I189" s="835"/>
      <c r="J189" s="835"/>
      <c r="K189" s="835"/>
      <c r="L189" s="835"/>
      <c r="M189" s="835"/>
      <c r="N189" s="835"/>
      <c r="O189" s="835"/>
      <c r="P189" s="835"/>
      <c r="Q189" s="835"/>
      <c r="R189" s="1209"/>
      <c r="S189" s="1188"/>
      <c r="T189" s="1188"/>
      <c r="U189" s="1209"/>
      <c r="V189" s="1209"/>
      <c r="W189" s="1209"/>
      <c r="X189" s="1209"/>
      <c r="Y189" s="11"/>
      <c r="Z189" s="11"/>
      <c r="AA189" s="11"/>
      <c r="AB189" s="11"/>
      <c r="AC189" s="11"/>
      <c r="AD189" s="11"/>
      <c r="AE189" s="11"/>
      <c r="AF189" s="11"/>
      <c r="AG189" s="707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  <c r="IV189" s="21"/>
    </row>
    <row r="190" spans="1:256" s="6" customFormat="1" ht="24.95" customHeight="1">
      <c r="A190" s="1192" t="s">
        <v>780</v>
      </c>
      <c r="B190" s="1192"/>
      <c r="C190" s="1192"/>
      <c r="D190" s="68">
        <v>11.7</v>
      </c>
      <c r="E190" s="68">
        <v>12.8</v>
      </c>
      <c r="F190" s="68">
        <v>85.8</v>
      </c>
      <c r="G190" s="12">
        <v>505</v>
      </c>
      <c r="H190" s="835"/>
      <c r="I190" s="835"/>
      <c r="J190" s="835"/>
      <c r="K190" s="835"/>
      <c r="L190" s="835"/>
      <c r="M190" s="835"/>
      <c r="N190" s="835"/>
      <c r="O190" s="835"/>
      <c r="P190" s="835"/>
      <c r="Q190" s="835"/>
      <c r="R190" s="1171" t="s">
        <v>781</v>
      </c>
      <c r="S190" s="1172"/>
      <c r="T190" s="1173"/>
      <c r="U190" s="68">
        <v>12.4</v>
      </c>
      <c r="V190" s="68">
        <v>13.8</v>
      </c>
      <c r="W190" s="12">
        <v>96.8</v>
      </c>
      <c r="X190" s="12">
        <v>560</v>
      </c>
      <c r="Y190" s="11"/>
      <c r="Z190" s="11"/>
      <c r="AA190" s="11"/>
      <c r="AB190" s="11"/>
      <c r="AC190" s="11"/>
      <c r="AD190" s="11"/>
      <c r="AE190" s="11"/>
      <c r="AF190" s="11"/>
      <c r="AG190" s="707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  <c r="IU190" s="21"/>
      <c r="IV190" s="21"/>
    </row>
    <row r="191" spans="1:256" ht="24.95" customHeight="1">
      <c r="A191" s="844" t="s">
        <v>805</v>
      </c>
      <c r="B191" s="7" t="s">
        <v>370</v>
      </c>
      <c r="C191" s="875"/>
      <c r="D191" s="68">
        <v>4.78</v>
      </c>
      <c r="E191" s="68">
        <v>6.9</v>
      </c>
      <c r="F191" s="68">
        <v>28</v>
      </c>
      <c r="G191" s="12">
        <v>193</v>
      </c>
      <c r="H191" s="17"/>
      <c r="I191" s="17"/>
      <c r="J191" s="17"/>
      <c r="K191" s="17"/>
      <c r="L191" s="17"/>
      <c r="M191" s="17"/>
      <c r="N191" s="17"/>
      <c r="O191" s="17"/>
      <c r="P191" s="11">
        <v>37.57</v>
      </c>
      <c r="Q191" s="11" t="e">
        <f>#REF!*P191/1000</f>
        <v>#REF!</v>
      </c>
      <c r="R191" s="844" t="s">
        <v>805</v>
      </c>
      <c r="S191" s="7" t="s">
        <v>370</v>
      </c>
      <c r="T191" s="875"/>
      <c r="U191" s="68">
        <v>4.78</v>
      </c>
      <c r="V191" s="68">
        <v>6.9</v>
      </c>
      <c r="W191" s="68">
        <v>28</v>
      </c>
      <c r="X191" s="12">
        <v>193</v>
      </c>
      <c r="Y191" s="17"/>
      <c r="Z191" s="17"/>
      <c r="AA191" s="17"/>
      <c r="AB191" s="17"/>
      <c r="AC191" s="17"/>
      <c r="AD191" s="17"/>
      <c r="AE191" s="17"/>
      <c r="AF191" s="17"/>
      <c r="AG191" s="693"/>
    </row>
    <row r="192" spans="1:256" ht="34.5" customHeight="1">
      <c r="A192" s="924" t="s">
        <v>806</v>
      </c>
      <c r="B192" s="895">
        <v>40</v>
      </c>
      <c r="C192" s="937"/>
      <c r="D192" s="661">
        <v>1.1000000000000001</v>
      </c>
      <c r="E192" s="661">
        <v>1.5</v>
      </c>
      <c r="F192" s="661">
        <v>21</v>
      </c>
      <c r="G192" s="613">
        <v>102</v>
      </c>
      <c r="H192" s="17"/>
      <c r="I192" s="17"/>
      <c r="J192" s="17"/>
      <c r="K192" s="17"/>
      <c r="L192" s="17"/>
      <c r="M192" s="17"/>
      <c r="N192" s="17"/>
      <c r="O192" s="17"/>
      <c r="P192" s="11">
        <v>19.5</v>
      </c>
      <c r="Q192" s="11" t="e">
        <f>#REF!*P192/1000</f>
        <v>#REF!</v>
      </c>
      <c r="R192" s="924" t="s">
        <v>806</v>
      </c>
      <c r="S192" s="895">
        <v>40</v>
      </c>
      <c r="T192" s="937"/>
      <c r="U192" s="661">
        <v>1.1000000000000001</v>
      </c>
      <c r="V192" s="661">
        <v>1.5</v>
      </c>
      <c r="W192" s="661">
        <v>21</v>
      </c>
      <c r="X192" s="613">
        <v>102</v>
      </c>
      <c r="Y192" s="11"/>
      <c r="Z192" s="11"/>
      <c r="AA192" s="11"/>
      <c r="AB192" s="11"/>
      <c r="AC192" s="11"/>
      <c r="AD192" s="11"/>
      <c r="AE192" s="11"/>
      <c r="AF192" s="11"/>
      <c r="AG192" s="707"/>
    </row>
    <row r="193" spans="1:256" ht="24.95" customHeight="1">
      <c r="A193" s="897" t="s">
        <v>202</v>
      </c>
      <c r="B193" s="898">
        <v>200</v>
      </c>
      <c r="C193" s="938"/>
      <c r="D193" s="654">
        <v>2.2999999999999998</v>
      </c>
      <c r="E193" s="654">
        <v>2.5</v>
      </c>
      <c r="F193" s="654">
        <v>14.8</v>
      </c>
      <c r="G193" s="613">
        <v>91</v>
      </c>
      <c r="H193" s="17"/>
      <c r="I193" s="17"/>
      <c r="J193" s="17"/>
      <c r="K193" s="17"/>
      <c r="L193" s="17"/>
      <c r="M193" s="17"/>
      <c r="N193" s="17"/>
      <c r="O193" s="17"/>
      <c r="P193" s="11">
        <v>23.4</v>
      </c>
      <c r="Q193" s="11" t="e">
        <f>#REF!*P193/1000</f>
        <v>#REF!</v>
      </c>
      <c r="R193" s="897" t="s">
        <v>202</v>
      </c>
      <c r="S193" s="898">
        <v>200</v>
      </c>
      <c r="T193" s="938"/>
      <c r="U193" s="654">
        <v>2.2999999999999998</v>
      </c>
      <c r="V193" s="654">
        <v>2.5</v>
      </c>
      <c r="W193" s="654">
        <v>14.8</v>
      </c>
      <c r="X193" s="613">
        <v>91</v>
      </c>
      <c r="Y193" s="8">
        <v>0.78</v>
      </c>
      <c r="Z193" s="8">
        <v>0.05</v>
      </c>
      <c r="AA193" s="8">
        <v>18</v>
      </c>
      <c r="AB193" s="8">
        <v>0.01</v>
      </c>
      <c r="AC193" s="8">
        <v>162.12</v>
      </c>
      <c r="AD193" s="8">
        <v>134.55000000000001</v>
      </c>
      <c r="AE193" s="8">
        <v>29.36</v>
      </c>
      <c r="AF193" s="8">
        <v>0.74</v>
      </c>
      <c r="AG193" s="693"/>
    </row>
    <row r="194" spans="1:256" ht="24.95" customHeight="1">
      <c r="A194" s="900" t="s">
        <v>807</v>
      </c>
      <c r="B194" s="898">
        <v>20</v>
      </c>
      <c r="C194" s="938"/>
      <c r="D194" s="68">
        <v>1</v>
      </c>
      <c r="E194" s="68">
        <v>0.3</v>
      </c>
      <c r="F194" s="68">
        <v>8.1</v>
      </c>
      <c r="G194" s="12">
        <v>39</v>
      </c>
      <c r="H194" s="17"/>
      <c r="I194" s="17"/>
      <c r="J194" s="17"/>
      <c r="K194" s="17"/>
      <c r="L194" s="17"/>
      <c r="M194" s="17"/>
      <c r="N194" s="17"/>
      <c r="O194" s="17"/>
      <c r="P194" s="11">
        <v>79.3</v>
      </c>
      <c r="Q194" s="11" t="e">
        <f>#REF!*P194/1000</f>
        <v>#REF!</v>
      </c>
      <c r="R194" s="900" t="s">
        <v>807</v>
      </c>
      <c r="S194" s="898">
        <v>20</v>
      </c>
      <c r="T194" s="938"/>
      <c r="U194" s="68">
        <v>1</v>
      </c>
      <c r="V194" s="68">
        <v>0.3</v>
      </c>
      <c r="W194" s="68">
        <v>8.1</v>
      </c>
      <c r="X194" s="12">
        <v>39</v>
      </c>
      <c r="Y194" s="17"/>
      <c r="Z194" s="17"/>
      <c r="AA194" s="17"/>
      <c r="AB194" s="17"/>
      <c r="AC194" s="17"/>
      <c r="AD194" s="17"/>
      <c r="AE194" s="17"/>
      <c r="AF194" s="17"/>
      <c r="AG194" s="693"/>
    </row>
    <row r="195" spans="1:256" ht="24.95" hidden="1" customHeight="1">
      <c r="A195" s="897"/>
      <c r="B195" s="901"/>
      <c r="C195" s="938"/>
      <c r="D195" s="601"/>
      <c r="E195" s="601"/>
      <c r="F195" s="601"/>
      <c r="G195" s="596"/>
      <c r="H195" s="17"/>
      <c r="I195" s="17"/>
      <c r="J195" s="17"/>
      <c r="K195" s="17"/>
      <c r="L195" s="17"/>
      <c r="M195" s="17"/>
      <c r="N195" s="17"/>
      <c r="O195" s="17"/>
      <c r="P195" s="11"/>
      <c r="Q195" s="11"/>
      <c r="R195" s="897"/>
      <c r="S195" s="901"/>
      <c r="T195" s="938"/>
      <c r="U195" s="601"/>
      <c r="V195" s="601"/>
      <c r="W195" s="601"/>
      <c r="X195" s="596"/>
      <c r="Y195" s="17"/>
      <c r="Z195" s="17"/>
      <c r="AA195" s="17"/>
      <c r="AB195" s="17"/>
      <c r="AC195" s="17"/>
      <c r="AD195" s="17"/>
      <c r="AE195" s="17"/>
      <c r="AF195" s="17"/>
      <c r="AG195" s="693"/>
    </row>
    <row r="196" spans="1:256" ht="24.95" hidden="1" customHeight="1">
      <c r="A196" s="897"/>
      <c r="B196" s="901"/>
      <c r="C196" s="938"/>
      <c r="D196" s="204">
        <v>0.7</v>
      </c>
      <c r="E196" s="204">
        <v>0.1</v>
      </c>
      <c r="F196" s="601">
        <v>9.4</v>
      </c>
      <c r="G196" s="596">
        <v>41</v>
      </c>
      <c r="H196" s="731"/>
      <c r="I196" s="731"/>
      <c r="J196" s="731"/>
      <c r="K196" s="731"/>
      <c r="L196" s="731"/>
      <c r="M196" s="731"/>
      <c r="N196" s="731"/>
      <c r="O196" s="731"/>
      <c r="P196" s="8"/>
      <c r="Q196" s="11" t="e">
        <f>#REF!*P196/1000</f>
        <v>#REF!</v>
      </c>
      <c r="R196" s="897"/>
      <c r="S196" s="901"/>
      <c r="T196" s="938"/>
      <c r="U196" s="204">
        <v>0.7</v>
      </c>
      <c r="V196" s="204">
        <v>0.1</v>
      </c>
      <c r="W196" s="601">
        <v>9.4</v>
      </c>
      <c r="X196" s="596">
        <v>41</v>
      </c>
      <c r="Y196" s="17"/>
      <c r="Z196" s="17"/>
      <c r="AA196" s="17"/>
      <c r="AB196" s="17"/>
      <c r="AC196" s="17"/>
      <c r="AD196" s="17"/>
      <c r="AE196" s="17"/>
      <c r="AF196" s="17"/>
      <c r="AG196" s="693"/>
    </row>
    <row r="197" spans="1:256" ht="24.95" customHeight="1">
      <c r="A197" s="894" t="s">
        <v>450</v>
      </c>
      <c r="B197" s="7">
        <v>20</v>
      </c>
      <c r="C197" s="939"/>
      <c r="D197" s="68">
        <v>0.7</v>
      </c>
      <c r="E197" s="68">
        <v>0.1</v>
      </c>
      <c r="F197" s="68">
        <v>9.4</v>
      </c>
      <c r="G197" s="12">
        <v>41</v>
      </c>
      <c r="H197" s="731"/>
      <c r="I197" s="731"/>
      <c r="J197" s="731"/>
      <c r="K197" s="731"/>
      <c r="L197" s="731"/>
      <c r="M197" s="731"/>
      <c r="N197" s="731"/>
      <c r="O197" s="731"/>
      <c r="P197" s="103">
        <v>356.71</v>
      </c>
      <c r="Q197" s="11" t="e">
        <f>#REF!*P197/1000</f>
        <v>#REF!</v>
      </c>
      <c r="R197" s="894" t="s">
        <v>450</v>
      </c>
      <c r="S197" s="7">
        <v>20</v>
      </c>
      <c r="T197" s="939"/>
      <c r="U197" s="68">
        <v>0.7</v>
      </c>
      <c r="V197" s="68">
        <v>0.1</v>
      </c>
      <c r="W197" s="68">
        <v>9.4</v>
      </c>
      <c r="X197" s="12">
        <v>41</v>
      </c>
      <c r="Y197" s="17"/>
      <c r="Z197" s="17"/>
      <c r="AA197" s="17"/>
      <c r="AB197" s="17"/>
      <c r="AC197" s="17"/>
      <c r="AD197" s="17"/>
      <c r="AE197" s="17"/>
      <c r="AF197" s="17"/>
      <c r="AG197" s="707"/>
    </row>
    <row r="198" spans="1:256" ht="24.95" customHeight="1">
      <c r="A198" s="931" t="s">
        <v>212</v>
      </c>
      <c r="B198" s="891">
        <v>125</v>
      </c>
      <c r="C198" s="905"/>
      <c r="D198" s="68">
        <v>1.8</v>
      </c>
      <c r="E198" s="68">
        <v>1.5</v>
      </c>
      <c r="F198" s="68">
        <v>4.5</v>
      </c>
      <c r="G198" s="12">
        <v>38.700000000000003</v>
      </c>
      <c r="H198" s="731"/>
      <c r="I198" s="731"/>
      <c r="J198" s="731"/>
      <c r="K198" s="731"/>
      <c r="L198" s="731"/>
      <c r="M198" s="731"/>
      <c r="N198" s="731"/>
      <c r="O198" s="731"/>
      <c r="P198" s="68">
        <v>23.4</v>
      </c>
      <c r="Q198" s="11" t="e">
        <f>#REF!*P198/1000</f>
        <v>#REF!</v>
      </c>
      <c r="R198" s="931" t="s">
        <v>212</v>
      </c>
      <c r="S198" s="891">
        <v>125</v>
      </c>
      <c r="T198" s="905"/>
      <c r="U198" s="68">
        <v>1.8</v>
      </c>
      <c r="V198" s="68">
        <v>1.5</v>
      </c>
      <c r="W198" s="68">
        <v>4.5</v>
      </c>
      <c r="X198" s="12">
        <v>38.700000000000003</v>
      </c>
      <c r="Y198" s="11"/>
      <c r="Z198" s="11"/>
      <c r="AA198" s="11"/>
      <c r="AB198" s="11"/>
      <c r="AC198" s="11"/>
      <c r="AD198" s="11"/>
      <c r="AE198" s="11"/>
      <c r="AF198" s="11"/>
      <c r="AG198" s="707"/>
    </row>
    <row r="199" spans="1:256" ht="24.95" customHeight="1">
      <c r="A199" s="863" t="s">
        <v>381</v>
      </c>
      <c r="B199" s="12"/>
      <c r="C199" s="837"/>
      <c r="D199" s="650"/>
      <c r="E199" s="650"/>
      <c r="F199" s="650"/>
      <c r="G199" s="613"/>
      <c r="H199" s="17"/>
      <c r="I199" s="17"/>
      <c r="J199" s="17"/>
      <c r="K199" s="17"/>
      <c r="L199" s="17"/>
      <c r="M199" s="17"/>
      <c r="N199" s="17"/>
      <c r="O199" s="17"/>
      <c r="P199" s="68"/>
      <c r="Q199" s="11" t="e">
        <f>#REF!*P199/1000</f>
        <v>#REF!</v>
      </c>
      <c r="R199" s="863" t="s">
        <v>381</v>
      </c>
      <c r="S199" s="12"/>
      <c r="T199" s="954"/>
      <c r="U199" s="650"/>
      <c r="V199" s="650"/>
      <c r="W199" s="650"/>
      <c r="X199" s="613"/>
      <c r="Y199" s="11"/>
      <c r="Z199" s="11"/>
      <c r="AA199" s="11"/>
      <c r="AB199" s="11"/>
      <c r="AC199" s="11"/>
      <c r="AD199" s="11"/>
      <c r="AE199" s="11"/>
      <c r="AF199" s="11"/>
      <c r="AG199" s="707"/>
    </row>
    <row r="200" spans="1:256" ht="24.95" customHeight="1">
      <c r="A200" s="931"/>
      <c r="B200" s="893"/>
      <c r="C200" s="851"/>
      <c r="D200" s="600"/>
      <c r="E200" s="600"/>
      <c r="F200" s="600"/>
      <c r="G200" s="596"/>
      <c r="H200" s="731"/>
      <c r="I200" s="731"/>
      <c r="J200" s="731"/>
      <c r="K200" s="731"/>
      <c r="L200" s="731"/>
      <c r="M200" s="731"/>
      <c r="N200" s="731"/>
      <c r="O200" s="731"/>
      <c r="P200" s="68">
        <v>23.4</v>
      </c>
      <c r="Q200" s="11" t="e">
        <f>P200*#REF!/1000</f>
        <v>#REF!</v>
      </c>
      <c r="R200" s="886"/>
      <c r="S200" s="7"/>
      <c r="T200" s="875"/>
      <c r="U200" s="600"/>
      <c r="V200" s="600"/>
      <c r="W200" s="600"/>
      <c r="X200" s="596"/>
      <c r="Y200" s="11"/>
      <c r="Z200" s="11"/>
      <c r="AA200" s="11"/>
      <c r="AB200" s="11"/>
      <c r="AC200" s="11"/>
      <c r="AD200" s="11"/>
      <c r="AE200" s="11"/>
      <c r="AF200" s="11"/>
      <c r="AM200" s="6"/>
      <c r="AN200" s="6"/>
      <c r="AO200" s="6"/>
      <c r="AP200" s="6"/>
      <c r="AQ200" s="6"/>
      <c r="AR200" s="6"/>
      <c r="AS200" s="6"/>
    </row>
    <row r="201" spans="1:256" ht="24.95" customHeight="1">
      <c r="A201" s="909"/>
      <c r="B201" s="596"/>
      <c r="C201" s="846"/>
      <c r="D201" s="601"/>
      <c r="E201" s="601"/>
      <c r="F201" s="601"/>
      <c r="G201" s="596"/>
      <c r="H201" s="11"/>
      <c r="I201" s="11"/>
      <c r="J201" s="17"/>
      <c r="K201" s="731"/>
      <c r="L201" s="731"/>
      <c r="M201" s="731"/>
      <c r="N201" s="731"/>
      <c r="O201" s="731"/>
      <c r="P201" s="68">
        <v>19.5</v>
      </c>
      <c r="Q201" s="11" t="e">
        <f>#REF!*P201/1000</f>
        <v>#REF!</v>
      </c>
      <c r="R201" s="886"/>
      <c r="S201" s="7"/>
      <c r="T201" s="875"/>
      <c r="U201" s="601"/>
      <c r="V201" s="601"/>
      <c r="W201" s="601"/>
      <c r="X201" s="614"/>
      <c r="Y201" s="8">
        <v>0</v>
      </c>
      <c r="Z201" s="8">
        <v>0.05</v>
      </c>
      <c r="AA201" s="8">
        <v>0</v>
      </c>
      <c r="AB201" s="8">
        <v>0</v>
      </c>
      <c r="AC201" s="8">
        <v>2.0499999999999998</v>
      </c>
      <c r="AD201" s="8">
        <v>6.65</v>
      </c>
      <c r="AE201" s="8">
        <v>2</v>
      </c>
      <c r="AF201" s="8">
        <v>0.1</v>
      </c>
      <c r="AH201" s="6"/>
      <c r="AI201" s="6"/>
      <c r="AJ201" s="6"/>
      <c r="AK201" s="6"/>
      <c r="AM201" s="6"/>
      <c r="AN201" s="6"/>
      <c r="AO201" s="6"/>
      <c r="AP201" s="6"/>
      <c r="AQ201" s="6"/>
      <c r="AR201" s="6"/>
      <c r="AS201" s="6"/>
    </row>
    <row r="202" spans="1:256" ht="24" customHeight="1">
      <c r="A202" s="836"/>
      <c r="B202" s="835"/>
      <c r="C202" s="172"/>
      <c r="D202" s="594"/>
      <c r="E202" s="594"/>
      <c r="F202" s="594"/>
      <c r="G202" s="594"/>
      <c r="H202" s="18"/>
      <c r="I202" s="18"/>
      <c r="J202" s="18"/>
      <c r="K202" s="18"/>
      <c r="L202" s="18"/>
      <c r="M202" s="18"/>
      <c r="N202" s="18"/>
      <c r="O202" s="18"/>
      <c r="P202" s="11">
        <v>98.49</v>
      </c>
      <c r="Q202" s="11" t="e">
        <f>#REF!*P202/1000</f>
        <v>#REF!</v>
      </c>
      <c r="R202" s="838"/>
      <c r="S202" s="838"/>
      <c r="T202" s="839"/>
      <c r="U202" s="505"/>
      <c r="V202" s="505"/>
      <c r="W202" s="505"/>
      <c r="X202" s="505"/>
      <c r="Y202" s="601"/>
      <c r="Z202" s="601"/>
      <c r="AA202" s="601"/>
      <c r="AB202" s="601"/>
      <c r="AC202" s="601"/>
      <c r="AD202" s="601"/>
      <c r="AE202" s="601"/>
      <c r="AF202" s="601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.5" hidden="1" customHeight="1">
      <c r="A203" s="836"/>
      <c r="B203" s="846"/>
      <c r="C203" s="846"/>
      <c r="D203" s="204"/>
      <c r="E203" s="204"/>
      <c r="F203" s="601"/>
      <c r="G203" s="596"/>
      <c r="H203" s="731"/>
      <c r="I203" s="731"/>
      <c r="J203" s="731"/>
      <c r="K203" s="731"/>
      <c r="L203" s="731"/>
      <c r="M203" s="731"/>
      <c r="N203" s="731"/>
      <c r="O203" s="731"/>
      <c r="P203" s="11">
        <v>37.049999999999997</v>
      </c>
      <c r="Q203" s="11" t="e">
        <f>#REF!*P203/1000</f>
        <v>#REF!</v>
      </c>
      <c r="R203" s="1159"/>
      <c r="S203" s="1160"/>
      <c r="T203" s="1161"/>
      <c r="U203" s="637"/>
      <c r="V203" s="637"/>
      <c r="W203" s="637"/>
      <c r="X203" s="656"/>
      <c r="Y203" s="8">
        <v>0</v>
      </c>
      <c r="Z203" s="8">
        <v>4.4999999999999998E-2</v>
      </c>
      <c r="AA203" s="8">
        <v>0</v>
      </c>
      <c r="AB203" s="8">
        <v>0.35</v>
      </c>
      <c r="AC203" s="8">
        <v>8.6</v>
      </c>
      <c r="AD203" s="8">
        <v>38.6</v>
      </c>
      <c r="AE203" s="8">
        <v>11.499999999999998</v>
      </c>
      <c r="AF203" s="8">
        <v>0.95</v>
      </c>
      <c r="AG203" s="698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s="6" customFormat="1" ht="15.75" hidden="1" customHeight="1">
      <c r="A204" s="836"/>
      <c r="B204" s="846"/>
      <c r="C204" s="846"/>
      <c r="D204" s="204"/>
      <c r="E204" s="204"/>
      <c r="F204" s="601"/>
      <c r="G204" s="596"/>
      <c r="H204" s="731"/>
      <c r="I204" s="731"/>
      <c r="J204" s="731"/>
      <c r="K204" s="731"/>
      <c r="L204" s="731"/>
      <c r="M204" s="731"/>
      <c r="N204" s="731"/>
      <c r="O204" s="731"/>
      <c r="P204" s="8"/>
      <c r="Q204" s="11" t="e">
        <f>#REF!*P204/1000</f>
        <v>#REF!</v>
      </c>
      <c r="R204" s="844"/>
      <c r="S204" s="7"/>
      <c r="T204" s="875"/>
      <c r="U204" s="601"/>
      <c r="V204" s="601"/>
      <c r="W204" s="601"/>
      <c r="X204" s="596"/>
      <c r="Y204" s="637">
        <f t="shared" ref="Y204:AF204" si="11">Y210+Y214+Y213</f>
        <v>0.6</v>
      </c>
      <c r="Z204" s="637">
        <f t="shared" si="11"/>
        <v>0.03</v>
      </c>
      <c r="AA204" s="637">
        <f t="shared" si="11"/>
        <v>10</v>
      </c>
      <c r="AB204" s="637">
        <f t="shared" si="11"/>
        <v>0</v>
      </c>
      <c r="AC204" s="637">
        <f t="shared" si="11"/>
        <v>124</v>
      </c>
      <c r="AD204" s="637">
        <f t="shared" si="11"/>
        <v>95</v>
      </c>
      <c r="AE204" s="637">
        <f t="shared" si="11"/>
        <v>15</v>
      </c>
      <c r="AF204" s="637">
        <f t="shared" si="11"/>
        <v>0.1</v>
      </c>
      <c r="AG204" s="698"/>
    </row>
    <row r="205" spans="1:256" s="6" customFormat="1" ht="1.5" hidden="1" customHeight="1">
      <c r="A205" s="836"/>
      <c r="B205" s="838"/>
      <c r="C205" s="838"/>
      <c r="D205" s="838"/>
      <c r="E205" s="838"/>
      <c r="F205" s="838"/>
      <c r="G205" s="838"/>
      <c r="H205" s="835"/>
      <c r="I205" s="835"/>
      <c r="J205" s="835"/>
      <c r="K205" s="835"/>
      <c r="L205" s="835"/>
      <c r="M205" s="835"/>
      <c r="N205" s="835"/>
      <c r="O205" s="835"/>
      <c r="P205" s="835"/>
      <c r="Q205" s="835"/>
      <c r="R205" s="894"/>
      <c r="S205" s="895"/>
      <c r="T205" s="896"/>
      <c r="U205" s="639"/>
      <c r="V205" s="639"/>
      <c r="W205" s="639"/>
      <c r="X205" s="614"/>
      <c r="Y205" s="11"/>
      <c r="Z205" s="11"/>
      <c r="AA205" s="11"/>
      <c r="AB205" s="11"/>
      <c r="AC205" s="11"/>
      <c r="AD205" s="11"/>
      <c r="AE205" s="11"/>
      <c r="AF205" s="11"/>
      <c r="AG205" s="698"/>
    </row>
    <row r="206" spans="1:256" s="6" customFormat="1" ht="24.95" customHeight="1">
      <c r="A206" s="1159" t="s">
        <v>185</v>
      </c>
      <c r="B206" s="1160"/>
      <c r="C206" s="1160"/>
      <c r="D206" s="1160"/>
      <c r="E206" s="1160"/>
      <c r="F206" s="1160"/>
      <c r="G206" s="1161"/>
      <c r="H206" s="835"/>
      <c r="I206" s="835"/>
      <c r="J206" s="835"/>
      <c r="K206" s="835"/>
      <c r="L206" s="835"/>
      <c r="M206" s="835"/>
      <c r="N206" s="835"/>
      <c r="O206" s="835"/>
      <c r="P206" s="835"/>
      <c r="Q206" s="835"/>
      <c r="R206" s="902"/>
      <c r="S206" s="898"/>
      <c r="T206" s="899"/>
      <c r="U206" s="205"/>
      <c r="V206" s="205"/>
      <c r="W206" s="205"/>
      <c r="X206" s="614"/>
      <c r="Y206" s="11"/>
      <c r="Z206" s="11"/>
      <c r="AA206" s="11"/>
      <c r="AB206" s="11"/>
      <c r="AC206" s="11"/>
      <c r="AD206" s="11"/>
      <c r="AE206" s="11"/>
      <c r="AF206" s="11"/>
      <c r="AG206" s="698"/>
    </row>
    <row r="207" spans="1:256" s="6" customFormat="1" ht="24.95" customHeight="1">
      <c r="A207" s="836" t="s">
        <v>808</v>
      </c>
      <c r="B207" s="838" t="s">
        <v>214</v>
      </c>
      <c r="C207" s="838"/>
      <c r="D207" s="838"/>
      <c r="E207" s="838"/>
      <c r="F207" s="838"/>
      <c r="G207" s="838"/>
      <c r="H207" s="835"/>
      <c r="I207" s="835"/>
      <c r="J207" s="835"/>
      <c r="K207" s="835"/>
      <c r="L207" s="835"/>
      <c r="M207" s="835"/>
      <c r="N207" s="835"/>
      <c r="O207" s="835"/>
      <c r="P207" s="835"/>
      <c r="Q207" s="835"/>
      <c r="R207" s="834"/>
      <c r="S207" s="7"/>
      <c r="T207" s="837"/>
      <c r="U207" s="601"/>
      <c r="V207" s="601"/>
      <c r="W207" s="601"/>
      <c r="X207" s="596"/>
      <c r="Y207" s="11"/>
      <c r="Z207" s="11"/>
      <c r="AA207" s="11"/>
      <c r="AB207" s="11"/>
      <c r="AC207" s="11"/>
      <c r="AD207" s="11"/>
      <c r="AE207" s="11"/>
      <c r="AF207" s="11"/>
      <c r="AG207" s="698"/>
      <c r="AM207" s="21"/>
      <c r="AN207" s="21"/>
      <c r="AO207" s="21"/>
      <c r="AP207" s="21"/>
      <c r="AQ207" s="21"/>
      <c r="AR207" s="21"/>
      <c r="AS207" s="21"/>
    </row>
    <row r="208" spans="1:256" s="6" customFormat="1" ht="24.95" customHeight="1">
      <c r="A208" s="838"/>
      <c r="B208" s="838"/>
      <c r="C208" s="923"/>
      <c r="D208" s="838"/>
      <c r="E208" s="838"/>
      <c r="F208" s="838"/>
      <c r="G208" s="838"/>
      <c r="H208" s="835"/>
      <c r="I208" s="835"/>
      <c r="J208" s="835"/>
      <c r="K208" s="835"/>
      <c r="L208" s="835"/>
      <c r="M208" s="835"/>
      <c r="N208" s="835"/>
      <c r="O208" s="835"/>
      <c r="P208" s="835"/>
      <c r="Q208" s="835"/>
      <c r="R208" s="834"/>
      <c r="S208" s="204"/>
      <c r="T208" s="837"/>
      <c r="U208" s="601"/>
      <c r="V208" s="601"/>
      <c r="W208" s="601"/>
      <c r="X208" s="596"/>
      <c r="Y208" s="11"/>
      <c r="Z208" s="11"/>
      <c r="AA208" s="11"/>
      <c r="AB208" s="11"/>
      <c r="AC208" s="11"/>
      <c r="AD208" s="11"/>
      <c r="AE208" s="11"/>
      <c r="AF208" s="11"/>
      <c r="AG208" s="670"/>
      <c r="AH208" s="21"/>
      <c r="AI208" s="21"/>
      <c r="AJ208" s="21"/>
      <c r="AK208" s="21"/>
      <c r="AM208" s="21"/>
      <c r="AN208" s="21"/>
      <c r="AO208" s="21"/>
      <c r="AP208" s="21"/>
      <c r="AQ208" s="21"/>
      <c r="AR208" s="21"/>
      <c r="AS208" s="21"/>
    </row>
    <row r="209" spans="1:256" s="6" customFormat="1" ht="24.95" customHeight="1">
      <c r="A209" s="836"/>
      <c r="B209" s="838"/>
      <c r="C209" s="836"/>
      <c r="D209" s="838"/>
      <c r="E209" s="838"/>
      <c r="F209" s="838"/>
      <c r="G209" s="838"/>
      <c r="H209" s="835"/>
      <c r="I209" s="835"/>
      <c r="J209" s="835"/>
      <c r="K209" s="835"/>
      <c r="L209" s="835"/>
      <c r="M209" s="835"/>
      <c r="N209" s="835"/>
      <c r="O209" s="835"/>
      <c r="P209" s="835"/>
      <c r="Q209" s="835"/>
      <c r="R209" s="694"/>
      <c r="S209" s="204"/>
      <c r="T209" s="853"/>
      <c r="U209" s="601"/>
      <c r="V209" s="601"/>
      <c r="W209" s="601"/>
      <c r="X209" s="596"/>
      <c r="Y209" s="11"/>
      <c r="Z209" s="11"/>
      <c r="AA209" s="11"/>
      <c r="AB209" s="11"/>
      <c r="AC209" s="11"/>
      <c r="AD209" s="11"/>
      <c r="AE209" s="11"/>
      <c r="AF209" s="11"/>
      <c r="AG209" s="670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</row>
    <row r="210" spans="1:256" s="6" customFormat="1" ht="24.95" hidden="1" customHeight="1">
      <c r="A210" s="838"/>
      <c r="B210" s="838"/>
      <c r="C210" s="838"/>
      <c r="D210" s="838"/>
      <c r="E210" s="838"/>
      <c r="F210" s="838"/>
      <c r="G210" s="838"/>
      <c r="H210" s="8">
        <v>3.9466666666666668</v>
      </c>
      <c r="I210" s="8">
        <v>0.13866666666666666</v>
      </c>
      <c r="J210" s="8">
        <v>13.866666666666667</v>
      </c>
      <c r="K210" s="8">
        <v>0.48</v>
      </c>
      <c r="L210" s="8">
        <v>14.88</v>
      </c>
      <c r="M210" s="8">
        <v>101.33333333333333</v>
      </c>
      <c r="N210" s="8">
        <v>66.453333333333333</v>
      </c>
      <c r="O210" s="8">
        <v>2.4533333333333331</v>
      </c>
      <c r="P210" s="11"/>
      <c r="Q210" s="8" t="e">
        <f>SUM(Q211:Q213)</f>
        <v>#REF!</v>
      </c>
      <c r="R210" s="868"/>
      <c r="S210" s="204"/>
      <c r="T210" s="853"/>
      <c r="U210" s="601"/>
      <c r="V210" s="601"/>
      <c r="W210" s="601"/>
      <c r="X210" s="601"/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670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  <c r="IV210" s="21"/>
    </row>
    <row r="211" spans="1:256" ht="24.95" customHeight="1">
      <c r="A211" s="836" t="s">
        <v>122</v>
      </c>
      <c r="B211" s="838">
        <v>50</v>
      </c>
      <c r="C211" s="836">
        <v>9.1</v>
      </c>
      <c r="D211" s="838"/>
      <c r="E211" s="838"/>
      <c r="F211" s="838"/>
      <c r="G211" s="838"/>
      <c r="H211" s="68"/>
      <c r="I211" s="68"/>
      <c r="J211" s="68"/>
      <c r="K211" s="68"/>
      <c r="L211" s="68"/>
      <c r="M211" s="68"/>
      <c r="N211" s="68"/>
      <c r="O211" s="68"/>
      <c r="P211" s="11">
        <v>45.5</v>
      </c>
      <c r="Q211" s="11" t="e">
        <f>#REF!*P211/1000</f>
        <v>#REF!</v>
      </c>
      <c r="R211" s="834"/>
      <c r="S211" s="7"/>
      <c r="T211" s="839"/>
      <c r="U211" s="601"/>
      <c r="V211" s="601"/>
      <c r="W211" s="601"/>
      <c r="X211" s="596"/>
      <c r="Y211" s="598"/>
      <c r="Z211" s="598"/>
      <c r="AA211" s="598"/>
      <c r="AB211" s="598"/>
      <c r="AC211" s="598"/>
      <c r="AD211" s="598"/>
      <c r="AE211" s="598"/>
      <c r="AF211" s="598"/>
    </row>
    <row r="212" spans="1:256" ht="24.95" customHeight="1">
      <c r="A212" s="836"/>
      <c r="B212" s="838"/>
      <c r="C212" s="836"/>
      <c r="D212" s="838"/>
      <c r="E212" s="1179" t="s">
        <v>898</v>
      </c>
      <c r="F212" s="1180"/>
      <c r="G212" s="1180"/>
      <c r="H212" s="1180"/>
      <c r="I212" s="1180"/>
      <c r="J212" s="1180"/>
      <c r="K212" s="1180"/>
      <c r="L212" s="1180"/>
      <c r="M212" s="1180"/>
      <c r="N212" s="1180"/>
      <c r="O212" s="1180"/>
      <c r="P212" s="1180"/>
      <c r="Q212" s="1180"/>
      <c r="R212" s="1180"/>
      <c r="S212" s="1180"/>
      <c r="T212" s="1180"/>
      <c r="U212" s="1180"/>
      <c r="V212" s="1180"/>
      <c r="W212" s="1180"/>
      <c r="X212" s="1180"/>
      <c r="Y212" s="1180"/>
      <c r="Z212" s="1180"/>
      <c r="AA212" s="1180"/>
      <c r="AB212" s="1181"/>
      <c r="AC212" s="598"/>
      <c r="AD212" s="598"/>
      <c r="AE212" s="598"/>
      <c r="AF212" s="598"/>
    </row>
    <row r="213" spans="1:256" ht="0.75" customHeight="1">
      <c r="A213" s="836"/>
      <c r="B213" s="838"/>
      <c r="C213" s="836"/>
      <c r="D213" s="838"/>
      <c r="E213" s="838"/>
      <c r="F213" s="838"/>
      <c r="G213" s="838"/>
      <c r="H213" s="7"/>
      <c r="I213" s="7"/>
      <c r="J213" s="7"/>
      <c r="K213" s="7"/>
      <c r="L213" s="7"/>
      <c r="M213" s="7"/>
      <c r="N213" s="7"/>
      <c r="O213" s="7"/>
      <c r="P213" s="103">
        <v>356.71</v>
      </c>
      <c r="Q213" s="11" t="e">
        <f>#REF!*P213/1000</f>
        <v>#REF!</v>
      </c>
      <c r="R213" s="1229"/>
      <c r="S213" s="1230"/>
      <c r="T213" s="1230"/>
      <c r="U213" s="1230"/>
      <c r="V213" s="1230"/>
      <c r="W213" s="1230"/>
      <c r="X213" s="1230"/>
      <c r="Y213" s="1230"/>
      <c r="Z213" s="1230"/>
      <c r="AA213" s="1230"/>
      <c r="AB213" s="1230"/>
      <c r="AC213" s="1230"/>
      <c r="AD213" s="1230"/>
      <c r="AE213" s="1230"/>
      <c r="AF213" s="1230"/>
      <c r="AG213" s="1230"/>
      <c r="AH213" s="1230"/>
      <c r="AI213" s="1230"/>
      <c r="AJ213" s="1230"/>
      <c r="AK213" s="1230"/>
      <c r="AL213" s="1230"/>
      <c r="AM213" s="1230"/>
      <c r="AN213" s="1230"/>
      <c r="AO213" s="1231"/>
    </row>
    <row r="214" spans="1:256" ht="3" customHeight="1">
      <c r="A214" s="836"/>
      <c r="B214" s="838"/>
      <c r="C214" s="836"/>
      <c r="D214" s="838"/>
      <c r="E214" s="838"/>
      <c r="F214" s="838"/>
      <c r="G214" s="838"/>
      <c r="H214" s="8">
        <v>0.78</v>
      </c>
      <c r="I214" s="8">
        <v>0.05</v>
      </c>
      <c r="J214" s="8">
        <v>18</v>
      </c>
      <c r="K214" s="8">
        <v>0.01</v>
      </c>
      <c r="L214" s="8">
        <v>162.12</v>
      </c>
      <c r="M214" s="8">
        <v>134.55000000000001</v>
      </c>
      <c r="N214" s="8">
        <v>29.36</v>
      </c>
      <c r="O214" s="8">
        <v>0.74</v>
      </c>
      <c r="P214" s="8"/>
      <c r="Q214" s="8" t="e">
        <f>SUM(Q215:Q227)</f>
        <v>#REF!</v>
      </c>
      <c r="R214" s="72"/>
      <c r="S214" s="204"/>
      <c r="T214" s="204"/>
      <c r="U214" s="598"/>
      <c r="V214" s="598"/>
      <c r="W214" s="598"/>
      <c r="X214" s="614"/>
      <c r="Y214" s="8">
        <v>0.6</v>
      </c>
      <c r="Z214" s="8">
        <v>0.03</v>
      </c>
      <c r="AA214" s="8">
        <v>10</v>
      </c>
      <c r="AB214" s="8">
        <v>0</v>
      </c>
      <c r="AC214" s="8">
        <v>124</v>
      </c>
      <c r="AD214" s="8">
        <v>95</v>
      </c>
      <c r="AE214" s="8">
        <v>15</v>
      </c>
      <c r="AF214" s="8">
        <v>0.1</v>
      </c>
      <c r="AG214" s="693"/>
    </row>
    <row r="215" spans="1:256" ht="24.75" hidden="1" customHeight="1">
      <c r="A215" s="836"/>
      <c r="B215" s="838"/>
      <c r="C215" s="838"/>
      <c r="D215" s="838"/>
      <c r="E215" s="838"/>
      <c r="F215" s="838"/>
      <c r="G215" s="838"/>
      <c r="H215" s="17"/>
      <c r="I215" s="17"/>
      <c r="J215" s="17"/>
      <c r="K215" s="17"/>
      <c r="L215" s="17"/>
      <c r="M215" s="17"/>
      <c r="N215" s="17"/>
      <c r="O215" s="17"/>
      <c r="P215" s="17">
        <v>294.58</v>
      </c>
      <c r="Q215" s="11" t="e">
        <f>#REF!*P215/1000</f>
        <v>#REF!</v>
      </c>
      <c r="R215" s="711"/>
      <c r="S215" s="205"/>
      <c r="T215" s="205"/>
      <c r="U215" s="600"/>
      <c r="V215" s="600"/>
      <c r="W215" s="600"/>
      <c r="X215" s="596"/>
      <c r="Y215" s="505">
        <f t="shared" ref="Y215:AF215" si="12">Y134+Y204</f>
        <v>40.254999999999995</v>
      </c>
      <c r="Z215" s="505">
        <f t="shared" si="12"/>
        <v>0.40349999999999997</v>
      </c>
      <c r="AA215" s="505">
        <f t="shared" si="12"/>
        <v>48.62833333333333</v>
      </c>
      <c r="AB215" s="505">
        <f t="shared" si="12"/>
        <v>7.62</v>
      </c>
      <c r="AC215" s="505">
        <f t="shared" si="12"/>
        <v>372.99916666666667</v>
      </c>
      <c r="AD215" s="505">
        <f t="shared" si="12"/>
        <v>526.87416666666672</v>
      </c>
      <c r="AE215" s="505">
        <f t="shared" si="12"/>
        <v>170.97750000000002</v>
      </c>
      <c r="AF215" s="505">
        <f t="shared" si="12"/>
        <v>6.8124999999999991</v>
      </c>
    </row>
    <row r="216" spans="1:256" ht="24.75" hidden="1" customHeight="1">
      <c r="A216" s="838"/>
      <c r="B216" s="838"/>
      <c r="C216" s="838"/>
      <c r="D216" s="838"/>
      <c r="E216" s="838"/>
      <c r="F216" s="838"/>
      <c r="G216" s="838"/>
      <c r="H216" s="17"/>
      <c r="I216" s="17"/>
      <c r="J216" s="17"/>
      <c r="K216" s="17"/>
      <c r="L216" s="17"/>
      <c r="M216" s="17"/>
      <c r="N216" s="17"/>
      <c r="O216" s="17"/>
      <c r="P216" s="606">
        <v>37.57</v>
      </c>
      <c r="Q216" s="11" t="e">
        <f>#REF!*P216/1000</f>
        <v>#REF!</v>
      </c>
      <c r="R216" s="711"/>
      <c r="S216" s="204"/>
      <c r="T216" s="204"/>
      <c r="U216" s="601"/>
      <c r="V216" s="601"/>
      <c r="W216" s="601"/>
      <c r="X216" s="614"/>
      <c r="Y216" s="707"/>
      <c r="Z216" s="707"/>
      <c r="AA216" s="707"/>
      <c r="AB216" s="707"/>
      <c r="AC216" s="707"/>
      <c r="AD216" s="707"/>
      <c r="AE216" s="707"/>
      <c r="AF216" s="707"/>
      <c r="AG216" s="643"/>
    </row>
    <row r="217" spans="1:256" ht="24.75" hidden="1" customHeight="1">
      <c r="A217" s="835"/>
      <c r="B217" s="835"/>
      <c r="C217" s="835"/>
      <c r="D217" s="835"/>
      <c r="E217" s="835"/>
      <c r="F217" s="835"/>
      <c r="G217" s="835"/>
      <c r="H217" s="17"/>
      <c r="I217" s="17"/>
      <c r="J217" s="17"/>
      <c r="K217" s="17"/>
      <c r="L217" s="17"/>
      <c r="M217" s="17"/>
      <c r="N217" s="17"/>
      <c r="O217" s="17"/>
      <c r="P217" s="17"/>
      <c r="Q217" s="11" t="e">
        <f>#REF!*P217/1000</f>
        <v>#REF!</v>
      </c>
      <c r="R217" s="835"/>
      <c r="S217" s="835"/>
      <c r="T217" s="835"/>
      <c r="U217" s="505"/>
      <c r="V217" s="505"/>
      <c r="W217" s="505"/>
      <c r="X217" s="505"/>
      <c r="Y217" s="1197" t="s">
        <v>740</v>
      </c>
      <c r="Z217" s="1197"/>
      <c r="AA217" s="1197"/>
      <c r="AB217" s="1197"/>
      <c r="AC217" s="1197"/>
      <c r="AD217" s="1197"/>
      <c r="AE217" s="1197"/>
      <c r="AF217" s="1197"/>
    </row>
    <row r="218" spans="1:256" ht="24.75" hidden="1" customHeight="1">
      <c r="A218" s="1229" t="s">
        <v>237</v>
      </c>
      <c r="B218" s="1225"/>
      <c r="C218" s="1225"/>
      <c r="D218" s="1225"/>
      <c r="E218" s="1225"/>
      <c r="F218" s="1225"/>
      <c r="G218" s="1225"/>
      <c r="H218" s="1225"/>
      <c r="I218" s="1225"/>
      <c r="J218" s="1225"/>
      <c r="K218" s="1225"/>
      <c r="L218" s="1225"/>
      <c r="M218" s="1225"/>
      <c r="N218" s="1225"/>
      <c r="O218" s="1225"/>
      <c r="P218" s="1225"/>
      <c r="Q218" s="1225"/>
      <c r="R218" s="1225"/>
      <c r="S218" s="1225"/>
      <c r="T218" s="1225"/>
      <c r="U218" s="1225"/>
      <c r="V218" s="1225"/>
      <c r="W218" s="1225"/>
      <c r="X218" s="1226"/>
      <c r="Y218" s="17"/>
      <c r="Z218" s="17"/>
      <c r="AA218" s="17"/>
      <c r="AB218" s="17"/>
      <c r="AC218" s="17"/>
      <c r="AD218" s="17"/>
      <c r="AE218" s="17"/>
      <c r="AF218" s="17"/>
    </row>
    <row r="219" spans="1:256" ht="77.25" customHeight="1">
      <c r="A219" s="1193" t="s">
        <v>874</v>
      </c>
      <c r="B219" s="1193"/>
      <c r="C219" s="1193"/>
      <c r="D219" s="1193"/>
      <c r="E219" s="1193"/>
      <c r="F219" s="1227" t="s">
        <v>248</v>
      </c>
      <c r="G219" s="1227"/>
      <c r="H219" s="1227"/>
      <c r="I219" s="1227"/>
      <c r="J219" s="1227"/>
      <c r="K219" s="1227"/>
      <c r="L219" s="1227"/>
      <c r="M219" s="1227"/>
      <c r="N219" s="1227"/>
      <c r="O219" s="1227"/>
      <c r="P219" s="1227"/>
      <c r="Q219" s="1227"/>
      <c r="R219" s="1227"/>
      <c r="S219" s="1227"/>
      <c r="T219" s="1227"/>
      <c r="U219" s="935"/>
      <c r="V219" s="935"/>
      <c r="W219" s="935"/>
      <c r="X219" s="935"/>
      <c r="Y219" s="935"/>
      <c r="Z219" s="935"/>
      <c r="AA219" s="935"/>
      <c r="AB219" s="935"/>
      <c r="AC219" s="935"/>
      <c r="AD219" s="935"/>
      <c r="AE219" s="935"/>
      <c r="AF219" s="935"/>
      <c r="AG219" s="935"/>
      <c r="AH219" s="791"/>
    </row>
    <row r="220" spans="1:256" ht="22.5" customHeight="1">
      <c r="A220" s="1228" t="s">
        <v>881</v>
      </c>
      <c r="B220" s="1182"/>
      <c r="C220" s="1182"/>
      <c r="D220" s="1182"/>
      <c r="E220" s="1182"/>
      <c r="F220" s="1182"/>
      <c r="G220" s="1182"/>
      <c r="H220" s="1182"/>
      <c r="I220" s="1182"/>
      <c r="J220" s="1182"/>
      <c r="K220" s="1182"/>
      <c r="L220" s="1182"/>
      <c r="M220" s="1182"/>
      <c r="N220" s="1182"/>
      <c r="O220" s="1182"/>
      <c r="P220" s="1182"/>
      <c r="Q220" s="1182"/>
      <c r="R220" s="1182"/>
      <c r="S220" s="1182"/>
      <c r="T220" s="1182"/>
      <c r="U220" s="1182"/>
      <c r="V220" s="1182"/>
      <c r="W220" s="1182"/>
      <c r="X220" s="1182"/>
      <c r="Y220" s="859"/>
      <c r="Z220" s="859"/>
      <c r="AA220" s="859"/>
      <c r="AB220" s="859"/>
      <c r="AC220" s="859"/>
      <c r="AD220" s="859"/>
      <c r="AE220" s="859"/>
      <c r="AF220" s="859"/>
      <c r="AM220" s="6"/>
      <c r="AN220" s="6"/>
      <c r="AO220" s="6"/>
      <c r="AP220" s="6"/>
      <c r="AQ220" s="6"/>
      <c r="AR220" s="6"/>
      <c r="AS220" s="6"/>
    </row>
    <row r="221" spans="1:256" ht="22.5">
      <c r="A221" s="856"/>
      <c r="B221" s="857"/>
      <c r="C221" s="857"/>
      <c r="D221" s="857"/>
      <c r="E221" s="857"/>
      <c r="F221" s="857"/>
      <c r="G221" s="857"/>
      <c r="H221" s="22"/>
      <c r="I221" s="22"/>
      <c r="J221" s="22"/>
      <c r="K221" s="22"/>
      <c r="L221" s="22"/>
      <c r="M221" s="22"/>
      <c r="N221" s="22"/>
      <c r="O221" s="22"/>
      <c r="Q221" s="670"/>
      <c r="R221" s="856"/>
      <c r="S221" s="857"/>
      <c r="T221" s="857"/>
      <c r="U221" s="857"/>
      <c r="V221" s="857"/>
      <c r="W221" s="857"/>
      <c r="X221" s="857"/>
      <c r="Y221" s="22"/>
      <c r="Z221" s="22"/>
      <c r="AA221" s="22"/>
      <c r="AB221" s="22"/>
      <c r="AC221" s="22"/>
      <c r="AD221" s="22"/>
      <c r="AE221" s="22"/>
      <c r="AF221" s="22"/>
      <c r="AG221" s="673"/>
      <c r="AM221" s="54"/>
      <c r="AN221" s="54"/>
      <c r="AO221" s="54"/>
      <c r="AP221" s="54"/>
      <c r="AQ221" s="54"/>
      <c r="AR221" s="54"/>
      <c r="AS221" s="54"/>
    </row>
    <row r="222" spans="1:256">
      <c r="A222" s="856"/>
      <c r="B222" s="857"/>
      <c r="C222" s="857"/>
      <c r="D222" s="857"/>
      <c r="E222" s="857"/>
      <c r="F222" s="857"/>
      <c r="G222" s="857"/>
      <c r="H222" s="22"/>
      <c r="I222" s="22"/>
      <c r="J222" s="22"/>
      <c r="K222" s="22"/>
      <c r="L222" s="22"/>
      <c r="M222" s="22"/>
      <c r="N222" s="22"/>
      <c r="O222" s="22"/>
      <c r="Q222" s="670"/>
      <c r="R222" s="856"/>
      <c r="S222" s="857"/>
      <c r="T222" s="857"/>
      <c r="U222" s="857"/>
      <c r="V222" s="857"/>
      <c r="W222" s="857"/>
      <c r="X222" s="857"/>
      <c r="Y222" s="22"/>
      <c r="Z222" s="22"/>
      <c r="AA222" s="22"/>
      <c r="AB222" s="22"/>
      <c r="AC222" s="22"/>
      <c r="AD222" s="22"/>
      <c r="AE222" s="22"/>
      <c r="AF222" s="22"/>
      <c r="AG222" s="707"/>
      <c r="AI222" s="54"/>
      <c r="AK222" s="54"/>
      <c r="AM222" s="54"/>
      <c r="AN222" s="54"/>
      <c r="AO222" s="54"/>
      <c r="AP222" s="54"/>
      <c r="AQ222" s="54"/>
      <c r="AR222" s="54"/>
      <c r="AS222" s="54"/>
    </row>
    <row r="223" spans="1:256" ht="21" customHeight="1">
      <c r="A223" s="1147" t="s">
        <v>778</v>
      </c>
      <c r="B223" s="1148"/>
      <c r="C223" s="1148"/>
      <c r="D223" s="1148"/>
      <c r="E223" s="1148"/>
      <c r="F223" s="1148"/>
      <c r="G223" s="1148"/>
      <c r="H223" s="1148"/>
      <c r="I223" s="1148"/>
      <c r="J223" s="1148"/>
      <c r="K223" s="1148"/>
      <c r="L223" s="1148"/>
      <c r="M223" s="1148"/>
      <c r="N223" s="1148"/>
      <c r="O223" s="1148"/>
      <c r="P223" s="1148"/>
      <c r="Q223" s="1148"/>
      <c r="R223" s="1148"/>
      <c r="S223" s="1148"/>
      <c r="T223" s="1148"/>
      <c r="U223" s="1148"/>
      <c r="V223" s="1148"/>
      <c r="W223" s="1148"/>
      <c r="X223" s="1148"/>
      <c r="Y223" s="860"/>
      <c r="Z223" s="860"/>
      <c r="AA223" s="860"/>
      <c r="AB223" s="860"/>
      <c r="AC223" s="860"/>
      <c r="AD223" s="860"/>
      <c r="AE223" s="860"/>
      <c r="AF223" s="860"/>
      <c r="AG223" s="707"/>
      <c r="AI223" s="54"/>
      <c r="AK223" s="54"/>
      <c r="AL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  <c r="FW223" s="54"/>
      <c r="FX223" s="54"/>
      <c r="FY223" s="54"/>
      <c r="FZ223" s="54"/>
      <c r="GA223" s="54"/>
      <c r="GB223" s="54"/>
      <c r="GC223" s="54"/>
      <c r="GD223" s="54"/>
      <c r="GE223" s="54"/>
      <c r="GF223" s="54"/>
      <c r="GG223" s="54"/>
      <c r="GH223" s="54"/>
      <c r="GI223" s="54"/>
      <c r="GJ223" s="54"/>
      <c r="GK223" s="54"/>
      <c r="GL223" s="54"/>
      <c r="GM223" s="54"/>
      <c r="GN223" s="54"/>
      <c r="GO223" s="54"/>
      <c r="GP223" s="54"/>
      <c r="GQ223" s="54"/>
      <c r="GR223" s="54"/>
      <c r="GS223" s="54"/>
      <c r="GT223" s="54"/>
      <c r="GU223" s="54"/>
      <c r="GV223" s="54"/>
      <c r="GW223" s="54"/>
      <c r="GX223" s="54"/>
      <c r="GY223" s="54"/>
      <c r="GZ223" s="54"/>
      <c r="HA223" s="54"/>
      <c r="HB223" s="54"/>
      <c r="HC223" s="54"/>
      <c r="HD223" s="54"/>
      <c r="HE223" s="54"/>
      <c r="HF223" s="54"/>
      <c r="HG223" s="54"/>
      <c r="HH223" s="54"/>
      <c r="HI223" s="54"/>
      <c r="HJ223" s="54"/>
      <c r="HK223" s="54"/>
      <c r="HL223" s="54"/>
      <c r="HM223" s="54"/>
      <c r="HN223" s="54"/>
      <c r="HO223" s="54"/>
      <c r="HP223" s="54"/>
      <c r="HQ223" s="54"/>
      <c r="HR223" s="54"/>
      <c r="HS223" s="54"/>
      <c r="HT223" s="54"/>
      <c r="HU223" s="54"/>
      <c r="HV223" s="54"/>
      <c r="HW223" s="54"/>
      <c r="HX223" s="54"/>
      <c r="HY223" s="54"/>
      <c r="HZ223" s="54"/>
      <c r="IA223" s="54"/>
      <c r="IB223" s="54"/>
      <c r="IC223" s="54"/>
      <c r="ID223" s="54"/>
      <c r="IE223" s="54"/>
      <c r="IF223" s="54"/>
      <c r="IG223" s="54"/>
      <c r="IH223" s="54"/>
      <c r="II223" s="54"/>
      <c r="IJ223" s="54"/>
      <c r="IK223" s="54"/>
      <c r="IL223" s="54"/>
      <c r="IM223" s="54"/>
      <c r="IN223" s="54"/>
      <c r="IO223" s="54"/>
      <c r="IP223" s="54"/>
      <c r="IQ223" s="54"/>
      <c r="IR223" s="54"/>
      <c r="IS223" s="54"/>
      <c r="IT223" s="54"/>
      <c r="IU223" s="54"/>
      <c r="IV223" s="54"/>
    </row>
    <row r="224" spans="1:256" ht="24.95" customHeight="1">
      <c r="A224" s="1165" t="s">
        <v>809</v>
      </c>
      <c r="B224" s="1166"/>
      <c r="C224" s="1166"/>
      <c r="D224" s="1166"/>
      <c r="E224" s="1166"/>
      <c r="F224" s="1166"/>
      <c r="G224" s="1167"/>
      <c r="H224" s="17"/>
      <c r="I224" s="17"/>
      <c r="J224" s="17"/>
      <c r="K224" s="17"/>
      <c r="L224" s="17"/>
      <c r="M224" s="17"/>
      <c r="N224" s="17"/>
      <c r="O224" s="17"/>
      <c r="P224" s="17"/>
      <c r="Q224" s="11" t="e">
        <f>#REF!*P224/1000</f>
        <v>#REF!</v>
      </c>
      <c r="R224" s="1165" t="s">
        <v>291</v>
      </c>
      <c r="S224" s="1166"/>
      <c r="T224" s="1166"/>
      <c r="U224" s="1166"/>
      <c r="V224" s="1166"/>
      <c r="W224" s="1166"/>
      <c r="X224" s="1167"/>
      <c r="Y224" s="1197" t="s">
        <v>742</v>
      </c>
      <c r="Z224" s="1197"/>
      <c r="AA224" s="1197"/>
      <c r="AB224" s="1197"/>
      <c r="AC224" s="1197" t="s">
        <v>58</v>
      </c>
      <c r="AD224" s="1197"/>
      <c r="AE224" s="1197"/>
      <c r="AF224" s="1197"/>
      <c r="AG224" s="707"/>
      <c r="AL224" s="54"/>
      <c r="AM224" s="6"/>
      <c r="AN224" s="6"/>
      <c r="AO224" s="6"/>
      <c r="AP224" s="6"/>
      <c r="AQ224" s="6"/>
      <c r="AR224" s="6"/>
      <c r="AS224" s="6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  <c r="FW224" s="54"/>
      <c r="FX224" s="54"/>
      <c r="FY224" s="54"/>
      <c r="FZ224" s="54"/>
      <c r="GA224" s="54"/>
      <c r="GB224" s="54"/>
      <c r="GC224" s="54"/>
      <c r="GD224" s="54"/>
      <c r="GE224" s="54"/>
      <c r="GF224" s="54"/>
      <c r="GG224" s="54"/>
      <c r="GH224" s="54"/>
      <c r="GI224" s="54"/>
      <c r="GJ224" s="54"/>
      <c r="GK224" s="54"/>
      <c r="GL224" s="54"/>
      <c r="GM224" s="54"/>
      <c r="GN224" s="54"/>
      <c r="GO224" s="54"/>
      <c r="GP224" s="54"/>
      <c r="GQ224" s="54"/>
      <c r="GR224" s="54"/>
      <c r="GS224" s="54"/>
      <c r="GT224" s="54"/>
      <c r="GU224" s="54"/>
      <c r="GV224" s="54"/>
      <c r="GW224" s="54"/>
      <c r="GX224" s="54"/>
      <c r="GY224" s="54"/>
      <c r="GZ224" s="54"/>
      <c r="HA224" s="54"/>
      <c r="HB224" s="54"/>
      <c r="HC224" s="54"/>
      <c r="HD224" s="54"/>
      <c r="HE224" s="54"/>
      <c r="HF224" s="54"/>
      <c r="HG224" s="54"/>
      <c r="HH224" s="54"/>
      <c r="HI224" s="54"/>
      <c r="HJ224" s="54"/>
      <c r="HK224" s="54"/>
      <c r="HL224" s="54"/>
      <c r="HM224" s="54"/>
      <c r="HN224" s="54"/>
      <c r="HO224" s="54"/>
      <c r="HP224" s="54"/>
      <c r="HQ224" s="54"/>
      <c r="HR224" s="54"/>
      <c r="HS224" s="54"/>
      <c r="HT224" s="54"/>
      <c r="HU224" s="54"/>
      <c r="HV224" s="54"/>
      <c r="HW224" s="54"/>
      <c r="HX224" s="54"/>
      <c r="HY224" s="54"/>
      <c r="HZ224" s="54"/>
      <c r="IA224" s="54"/>
      <c r="IB224" s="54"/>
      <c r="IC224" s="54"/>
      <c r="ID224" s="54"/>
      <c r="IE224" s="54"/>
      <c r="IF224" s="54"/>
      <c r="IG224" s="54"/>
      <c r="IH224" s="54"/>
      <c r="II224" s="54"/>
      <c r="IJ224" s="54"/>
      <c r="IK224" s="54"/>
      <c r="IL224" s="54"/>
      <c r="IM224" s="54"/>
      <c r="IN224" s="54"/>
      <c r="IO224" s="54"/>
      <c r="IP224" s="54"/>
      <c r="IQ224" s="54"/>
      <c r="IR224" s="54"/>
      <c r="IS224" s="54"/>
      <c r="IT224" s="54"/>
      <c r="IU224" s="54"/>
      <c r="IV224" s="54"/>
    </row>
    <row r="225" spans="1:256" s="54" customFormat="1" ht="24.95" customHeight="1">
      <c r="A225" s="1174" t="s">
        <v>179</v>
      </c>
      <c r="B225" s="1186" t="s">
        <v>741</v>
      </c>
      <c r="C225" s="1174" t="s">
        <v>67</v>
      </c>
      <c r="D225" s="1174"/>
      <c r="E225" s="1174"/>
      <c r="F225" s="1174"/>
      <c r="G225" s="1174"/>
      <c r="H225" s="11"/>
      <c r="I225" s="11"/>
      <c r="J225" s="11"/>
      <c r="K225" s="11"/>
      <c r="L225" s="11"/>
      <c r="M225" s="11"/>
      <c r="N225" s="11"/>
      <c r="O225" s="11"/>
      <c r="P225" s="11"/>
      <c r="Q225" s="11" t="e">
        <f>#REF!*P225/1000</f>
        <v>#REF!</v>
      </c>
      <c r="R225" s="1207" t="s">
        <v>179</v>
      </c>
      <c r="S225" s="1186" t="s">
        <v>741</v>
      </c>
      <c r="T225" s="1213" t="s">
        <v>67</v>
      </c>
      <c r="U225" s="1214"/>
      <c r="V225" s="1214"/>
      <c r="W225" s="1214"/>
      <c r="X225" s="1215"/>
      <c r="Y225" s="92" t="s">
        <v>59</v>
      </c>
      <c r="Z225" s="92" t="s">
        <v>60</v>
      </c>
      <c r="AA225" s="92" t="s">
        <v>215</v>
      </c>
      <c r="AB225" s="92" t="s">
        <v>216</v>
      </c>
      <c r="AC225" s="92" t="s">
        <v>335</v>
      </c>
      <c r="AD225" s="92" t="s">
        <v>421</v>
      </c>
      <c r="AE225" s="92" t="s">
        <v>649</v>
      </c>
      <c r="AF225" s="92" t="s">
        <v>540</v>
      </c>
      <c r="AG225" s="707"/>
      <c r="AH225" s="6"/>
      <c r="AI225" s="6"/>
      <c r="AJ225" s="6"/>
      <c r="AK225" s="6"/>
      <c r="AL225" s="21"/>
      <c r="AM225" s="6"/>
      <c r="AN225" s="6"/>
      <c r="AO225" s="6"/>
      <c r="AP225" s="6"/>
      <c r="AQ225" s="6"/>
      <c r="AR225" s="6"/>
      <c r="AS225" s="6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  <c r="IV225" s="21"/>
    </row>
    <row r="226" spans="1:256" s="54" customFormat="1" ht="24.95" customHeight="1">
      <c r="A226" s="1174"/>
      <c r="B226" s="1187"/>
      <c r="C226" s="1176" t="s">
        <v>597</v>
      </c>
      <c r="D226" s="1174" t="s">
        <v>234</v>
      </c>
      <c r="E226" s="1174" t="s">
        <v>630</v>
      </c>
      <c r="F226" s="1174" t="s">
        <v>631</v>
      </c>
      <c r="G226" s="1174" t="s">
        <v>711</v>
      </c>
      <c r="H226" s="11"/>
      <c r="I226" s="11"/>
      <c r="J226" s="11"/>
      <c r="K226" s="11"/>
      <c r="L226" s="11"/>
      <c r="M226" s="11"/>
      <c r="N226" s="11"/>
      <c r="O226" s="11"/>
      <c r="P226" s="11"/>
      <c r="Q226" s="11" t="e">
        <f>#REF!*P226/1000</f>
        <v>#REF!</v>
      </c>
      <c r="R226" s="1208"/>
      <c r="S226" s="1187"/>
      <c r="T226" s="1186" t="s">
        <v>597</v>
      </c>
      <c r="U226" s="1207" t="s">
        <v>234</v>
      </c>
      <c r="V226" s="1207" t="s">
        <v>630</v>
      </c>
      <c r="W226" s="1207" t="s">
        <v>631</v>
      </c>
      <c r="X226" s="1207" t="s">
        <v>711</v>
      </c>
      <c r="Y226" s="637">
        <f t="shared" ref="Y226:AF226" si="13">Y227+Y232+Y245+Y264+Y267+Y269</f>
        <v>6.9924999999999997</v>
      </c>
      <c r="Z226" s="637">
        <f t="shared" si="13"/>
        <v>0.34986111111111118</v>
      </c>
      <c r="AA226" s="637">
        <f t="shared" si="13"/>
        <v>27.216666666666669</v>
      </c>
      <c r="AB226" s="637">
        <f t="shared" si="13"/>
        <v>5.259722222222222</v>
      </c>
      <c r="AC226" s="637">
        <f t="shared" si="13"/>
        <v>155.82277777777776</v>
      </c>
      <c r="AD226" s="637">
        <f t="shared" si="13"/>
        <v>387.13972222222225</v>
      </c>
      <c r="AE226" s="637">
        <f t="shared" si="13"/>
        <v>115.19500000000001</v>
      </c>
      <c r="AF226" s="637">
        <f t="shared" si="13"/>
        <v>5.1294444444444451</v>
      </c>
      <c r="AG226" s="693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7.5" customHeight="1">
      <c r="A227" s="1174"/>
      <c r="B227" s="1188"/>
      <c r="C227" s="1176"/>
      <c r="D227" s="1174"/>
      <c r="E227" s="1174"/>
      <c r="F227" s="1174"/>
      <c r="G227" s="1174"/>
      <c r="H227" s="11"/>
      <c r="I227" s="11"/>
      <c r="J227" s="11"/>
      <c r="K227" s="11"/>
      <c r="L227" s="11"/>
      <c r="M227" s="11"/>
      <c r="N227" s="11"/>
      <c r="O227" s="11"/>
      <c r="P227" s="606">
        <v>37.049999999999997</v>
      </c>
      <c r="Q227" s="11" t="e">
        <f>#REF!*P227/1000</f>
        <v>#REF!</v>
      </c>
      <c r="R227" s="1209"/>
      <c r="S227" s="1188"/>
      <c r="T227" s="1188"/>
      <c r="U227" s="1209"/>
      <c r="V227" s="1209"/>
      <c r="W227" s="1209"/>
      <c r="X227" s="1209"/>
      <c r="Y227" s="8">
        <v>2.3624999999999998</v>
      </c>
      <c r="Z227" s="8">
        <v>1.2500000000000001E-2</v>
      </c>
      <c r="AA227" s="8">
        <v>0</v>
      </c>
      <c r="AB227" s="8">
        <v>2.8499999999999996</v>
      </c>
      <c r="AC227" s="8">
        <v>29.775000000000002</v>
      </c>
      <c r="AD227" s="8">
        <v>34.287500000000001</v>
      </c>
      <c r="AE227" s="8">
        <v>17.75</v>
      </c>
      <c r="AF227" s="8">
        <v>1.0875000000000001</v>
      </c>
      <c r="AG227" s="632"/>
      <c r="AH227" s="6"/>
      <c r="AI227" s="6"/>
      <c r="AJ227" s="6"/>
      <c r="AK227" s="6"/>
      <c r="AL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s="6" customFormat="1" ht="24.95" customHeight="1">
      <c r="A228" s="1192" t="s">
        <v>780</v>
      </c>
      <c r="B228" s="1192"/>
      <c r="C228" s="1192"/>
      <c r="D228" s="68">
        <v>17.899999999999999</v>
      </c>
      <c r="E228" s="68">
        <v>18.8</v>
      </c>
      <c r="F228" s="68">
        <v>80.599999999999994</v>
      </c>
      <c r="G228" s="68">
        <v>563</v>
      </c>
      <c r="H228" s="8">
        <v>0</v>
      </c>
      <c r="I228" s="8">
        <v>0.05</v>
      </c>
      <c r="J228" s="8">
        <v>0</v>
      </c>
      <c r="K228" s="8">
        <v>0</v>
      </c>
      <c r="L228" s="8">
        <v>2.0499999999999998</v>
      </c>
      <c r="M228" s="8">
        <v>6.65</v>
      </c>
      <c r="N228" s="8">
        <v>2</v>
      </c>
      <c r="O228" s="8">
        <v>0.05</v>
      </c>
      <c r="P228" s="11">
        <v>40.299999999999997</v>
      </c>
      <c r="Q228" s="8">
        <f>C89*P228/1000</f>
        <v>0</v>
      </c>
      <c r="R228" s="1171" t="s">
        <v>781</v>
      </c>
      <c r="S228" s="1172"/>
      <c r="T228" s="1173"/>
      <c r="U228" s="68">
        <v>20.9</v>
      </c>
      <c r="V228" s="68">
        <v>24.3</v>
      </c>
      <c r="W228" s="68">
        <v>90.1</v>
      </c>
      <c r="X228" s="12">
        <v>663</v>
      </c>
      <c r="Y228" s="92"/>
      <c r="Z228" s="92"/>
      <c r="AA228" s="92"/>
      <c r="AB228" s="92"/>
      <c r="AC228" s="92"/>
      <c r="AD228" s="92"/>
      <c r="AE228" s="92"/>
      <c r="AF228" s="92"/>
      <c r="AG228" s="676"/>
      <c r="AH228" s="21"/>
      <c r="AI228" s="21"/>
      <c r="AJ228" s="21"/>
      <c r="AK228" s="21"/>
      <c r="AM228" s="21"/>
      <c r="AN228" s="21"/>
      <c r="AO228" s="21"/>
      <c r="AP228" s="21"/>
      <c r="AQ228" s="21"/>
      <c r="AR228" s="21"/>
      <c r="AS228" s="21"/>
    </row>
    <row r="229" spans="1:256" s="6" customFormat="1" ht="24.95" customHeight="1">
      <c r="A229" s="885" t="s">
        <v>24</v>
      </c>
      <c r="B229" s="204" t="s">
        <v>789</v>
      </c>
      <c r="C229" s="7"/>
      <c r="D229" s="68">
        <v>5.3</v>
      </c>
      <c r="E229" s="68">
        <v>3.7</v>
      </c>
      <c r="F229" s="68">
        <v>7.2</v>
      </c>
      <c r="G229" s="613">
        <v>83</v>
      </c>
      <c r="H229" s="601"/>
      <c r="I229" s="601"/>
      <c r="J229" s="601"/>
      <c r="K229" s="601"/>
      <c r="L229" s="601"/>
      <c r="M229" s="601"/>
      <c r="N229" s="601"/>
      <c r="O229" s="601"/>
      <c r="P229" s="564"/>
      <c r="Q229" s="8"/>
      <c r="R229" s="885" t="s">
        <v>24</v>
      </c>
      <c r="S229" s="204" t="s">
        <v>812</v>
      </c>
      <c r="T229" s="7"/>
      <c r="U229" s="68">
        <v>5.7</v>
      </c>
      <c r="V229" s="68">
        <v>6.2</v>
      </c>
      <c r="W229" s="68">
        <v>7.2</v>
      </c>
      <c r="X229" s="613">
        <v>107</v>
      </c>
      <c r="Y229" s="880"/>
      <c r="Z229" s="880"/>
      <c r="AA229" s="880"/>
      <c r="AB229" s="880"/>
      <c r="AC229" s="880"/>
      <c r="AD229" s="880"/>
      <c r="AE229" s="880"/>
      <c r="AF229" s="880"/>
      <c r="AG229" s="715"/>
      <c r="AH229" s="21"/>
      <c r="AI229" s="21"/>
      <c r="AJ229" s="21"/>
      <c r="AK229" s="21"/>
      <c r="AL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  <c r="IV229" s="21"/>
    </row>
    <row r="230" spans="1:256" s="6" customFormat="1" ht="24.95" customHeight="1">
      <c r="A230" s="886" t="s">
        <v>810</v>
      </c>
      <c r="B230" s="204">
        <v>90</v>
      </c>
      <c r="C230" s="7"/>
      <c r="D230" s="653">
        <v>8.1</v>
      </c>
      <c r="E230" s="653">
        <v>11.8</v>
      </c>
      <c r="F230" s="653">
        <v>14.3</v>
      </c>
      <c r="G230" s="613">
        <v>196</v>
      </c>
      <c r="H230" s="8">
        <v>0</v>
      </c>
      <c r="I230" s="8">
        <v>2.2499999999999999E-2</v>
      </c>
      <c r="J230" s="8">
        <v>0</v>
      </c>
      <c r="K230" s="8">
        <v>0.17499999999999999</v>
      </c>
      <c r="L230" s="8">
        <v>4.3</v>
      </c>
      <c r="M230" s="8">
        <v>19.3</v>
      </c>
      <c r="N230" s="8">
        <v>5.7499999999999991</v>
      </c>
      <c r="O230" s="8">
        <v>0.47499999999999998</v>
      </c>
      <c r="P230" s="11">
        <v>32.5</v>
      </c>
      <c r="Q230" s="8">
        <f>C90*P230/1000</f>
        <v>0</v>
      </c>
      <c r="R230" s="886" t="s">
        <v>810</v>
      </c>
      <c r="S230" s="204">
        <v>100</v>
      </c>
      <c r="T230" s="7"/>
      <c r="U230" s="653">
        <v>10.1</v>
      </c>
      <c r="V230" s="653">
        <v>14.2</v>
      </c>
      <c r="W230" s="653">
        <v>17</v>
      </c>
      <c r="X230" s="613">
        <v>236</v>
      </c>
      <c r="Y230" s="881"/>
      <c r="Z230" s="881"/>
      <c r="AA230" s="881"/>
      <c r="AB230" s="881"/>
      <c r="AC230" s="881"/>
      <c r="AD230" s="881"/>
      <c r="AE230" s="881"/>
      <c r="AF230" s="881"/>
      <c r="AG230" s="715"/>
      <c r="AL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  <c r="IV230" s="21"/>
    </row>
    <row r="231" spans="1:256" ht="24.95" customHeight="1">
      <c r="A231" s="885" t="s">
        <v>811</v>
      </c>
      <c r="B231" s="458">
        <v>150</v>
      </c>
      <c r="C231" s="7"/>
      <c r="D231" s="661">
        <v>3.2</v>
      </c>
      <c r="E231" s="661">
        <v>2.8</v>
      </c>
      <c r="F231" s="661">
        <v>34.299999999999997</v>
      </c>
      <c r="G231" s="613">
        <v>175</v>
      </c>
      <c r="H231" s="637">
        <f t="shared" ref="H231:Q231" si="14">H232+H239</f>
        <v>0.6</v>
      </c>
      <c r="I231" s="637">
        <f t="shared" si="14"/>
        <v>0.03</v>
      </c>
      <c r="J231" s="637">
        <f t="shared" si="14"/>
        <v>10</v>
      </c>
      <c r="K231" s="637">
        <f t="shared" si="14"/>
        <v>0</v>
      </c>
      <c r="L231" s="637">
        <f t="shared" si="14"/>
        <v>124</v>
      </c>
      <c r="M231" s="637">
        <f t="shared" si="14"/>
        <v>95</v>
      </c>
      <c r="N231" s="637">
        <f t="shared" si="14"/>
        <v>15</v>
      </c>
      <c r="O231" s="637">
        <f t="shared" si="14"/>
        <v>0.1</v>
      </c>
      <c r="P231" s="637"/>
      <c r="Q231" s="86" t="e">
        <f t="shared" si="14"/>
        <v>#REF!</v>
      </c>
      <c r="R231" s="885" t="s">
        <v>811</v>
      </c>
      <c r="S231" s="458">
        <v>180</v>
      </c>
      <c r="T231" s="7"/>
      <c r="U231" s="661">
        <v>3.8</v>
      </c>
      <c r="V231" s="661">
        <v>3.4</v>
      </c>
      <c r="W231" s="661">
        <v>41.1</v>
      </c>
      <c r="X231" s="613">
        <v>210</v>
      </c>
      <c r="Y231" s="881"/>
      <c r="Z231" s="881"/>
      <c r="AA231" s="881"/>
      <c r="AB231" s="881"/>
      <c r="AC231" s="881"/>
      <c r="AD231" s="881"/>
      <c r="AE231" s="881"/>
      <c r="AF231" s="881"/>
      <c r="AG231" s="698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28.5" customHeight="1">
      <c r="A232" s="885" t="s">
        <v>667</v>
      </c>
      <c r="B232" s="204">
        <v>20</v>
      </c>
      <c r="C232" s="7"/>
      <c r="D232" s="68">
        <v>1</v>
      </c>
      <c r="E232" s="68">
        <v>0.3</v>
      </c>
      <c r="F232" s="68">
        <v>8.1</v>
      </c>
      <c r="G232" s="960">
        <v>38.9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104">
        <v>250</v>
      </c>
      <c r="Q232" s="8" t="e">
        <f>#REF!*P232/1000</f>
        <v>#REF!</v>
      </c>
      <c r="R232" s="885" t="s">
        <v>667</v>
      </c>
      <c r="S232" s="204">
        <v>20</v>
      </c>
      <c r="T232" s="7"/>
      <c r="U232" s="68">
        <v>1</v>
      </c>
      <c r="V232" s="68">
        <v>0.3</v>
      </c>
      <c r="W232" s="68">
        <v>8.1</v>
      </c>
      <c r="X232" s="960">
        <v>38.9</v>
      </c>
      <c r="Y232" s="8">
        <v>0.13</v>
      </c>
      <c r="Z232" s="8">
        <v>0.06</v>
      </c>
      <c r="AA232" s="8">
        <v>10.15</v>
      </c>
      <c r="AB232" s="8">
        <v>1.67</v>
      </c>
      <c r="AC232" s="8">
        <v>56.83</v>
      </c>
      <c r="AD232" s="8">
        <v>186.87</v>
      </c>
      <c r="AE232" s="8">
        <v>41.05</v>
      </c>
      <c r="AF232" s="8">
        <v>0.6</v>
      </c>
      <c r="AG232" s="698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s="6" customFormat="1" ht="24.95" customHeight="1">
      <c r="A233" s="885" t="s">
        <v>288</v>
      </c>
      <c r="B233" s="204">
        <v>200</v>
      </c>
      <c r="C233" s="7"/>
      <c r="D233" s="68">
        <v>0.2</v>
      </c>
      <c r="E233" s="68">
        <v>0</v>
      </c>
      <c r="F233" s="68">
        <v>11</v>
      </c>
      <c r="G233" s="12">
        <v>45</v>
      </c>
      <c r="H233" s="835"/>
      <c r="I233" s="835"/>
      <c r="J233" s="835"/>
      <c r="K233" s="835"/>
      <c r="L233" s="835"/>
      <c r="M233" s="835"/>
      <c r="N233" s="835"/>
      <c r="O233" s="835"/>
      <c r="P233" s="835"/>
      <c r="Q233" s="835"/>
      <c r="R233" s="885" t="s">
        <v>288</v>
      </c>
      <c r="S233" s="204">
        <v>200</v>
      </c>
      <c r="T233" s="7"/>
      <c r="U233" s="68">
        <v>0.2</v>
      </c>
      <c r="V233" s="68">
        <v>0</v>
      </c>
      <c r="W233" s="68">
        <v>11</v>
      </c>
      <c r="X233" s="12">
        <v>45</v>
      </c>
      <c r="Y233" s="11"/>
      <c r="Z233" s="11"/>
      <c r="AA233" s="11"/>
      <c r="AB233" s="11"/>
      <c r="AC233" s="11"/>
      <c r="AD233" s="11"/>
      <c r="AE233" s="11"/>
      <c r="AF233" s="11"/>
      <c r="AG233" s="698"/>
    </row>
    <row r="234" spans="1:256" s="6" customFormat="1" ht="24.95" customHeight="1">
      <c r="A234" s="885" t="s">
        <v>444</v>
      </c>
      <c r="B234" s="204">
        <v>100</v>
      </c>
      <c r="C234" s="7"/>
      <c r="D234" s="68">
        <v>0.1</v>
      </c>
      <c r="E234" s="68">
        <v>0.2</v>
      </c>
      <c r="F234" s="68">
        <v>5.7</v>
      </c>
      <c r="G234" s="12">
        <v>25</v>
      </c>
      <c r="H234" s="835"/>
      <c r="I234" s="835"/>
      <c r="J234" s="835"/>
      <c r="K234" s="835"/>
      <c r="L234" s="835"/>
      <c r="M234" s="835"/>
      <c r="N234" s="835"/>
      <c r="O234" s="835"/>
      <c r="P234" s="835"/>
      <c r="Q234" s="835"/>
      <c r="R234" s="885" t="s">
        <v>444</v>
      </c>
      <c r="S234" s="204">
        <v>100</v>
      </c>
      <c r="T234" s="7"/>
      <c r="U234" s="68">
        <v>0.1</v>
      </c>
      <c r="V234" s="68">
        <v>0.2</v>
      </c>
      <c r="W234" s="68">
        <v>5.7</v>
      </c>
      <c r="X234" s="12">
        <v>25</v>
      </c>
      <c r="Y234" s="11"/>
      <c r="Z234" s="11"/>
      <c r="AA234" s="11"/>
      <c r="AB234" s="11"/>
      <c r="AC234" s="11"/>
      <c r="AD234" s="11"/>
      <c r="AE234" s="11"/>
      <c r="AF234" s="11"/>
      <c r="AG234" s="698"/>
      <c r="AM234" s="21"/>
      <c r="AN234" s="21"/>
      <c r="AO234" s="21"/>
      <c r="AP234" s="21"/>
      <c r="AQ234" s="21"/>
      <c r="AR234" s="21"/>
      <c r="AS234" s="21"/>
    </row>
    <row r="235" spans="1:256" s="6" customFormat="1" ht="24.95" customHeight="1">
      <c r="A235" s="885"/>
      <c r="B235" s="934"/>
      <c r="C235" s="165"/>
      <c r="D235" s="68"/>
      <c r="E235" s="68"/>
      <c r="F235" s="68"/>
      <c r="G235" s="12"/>
      <c r="H235" s="835"/>
      <c r="I235" s="835"/>
      <c r="J235" s="835"/>
      <c r="K235" s="835"/>
      <c r="L235" s="835"/>
      <c r="M235" s="835"/>
      <c r="N235" s="835"/>
      <c r="O235" s="835"/>
      <c r="P235" s="835"/>
      <c r="Q235" s="835"/>
      <c r="R235" s="885"/>
      <c r="S235" s="934"/>
      <c r="T235" s="165"/>
      <c r="U235" s="68"/>
      <c r="V235" s="68"/>
      <c r="W235" s="68"/>
      <c r="X235" s="12"/>
      <c r="Y235" s="11"/>
      <c r="Z235" s="11"/>
      <c r="AA235" s="11"/>
      <c r="AB235" s="11"/>
      <c r="AC235" s="11"/>
      <c r="AD235" s="11"/>
      <c r="AE235" s="11"/>
      <c r="AF235" s="11"/>
      <c r="AG235" s="698"/>
      <c r="AH235" s="21"/>
      <c r="AI235" s="21"/>
      <c r="AJ235" s="21"/>
      <c r="AK235" s="21"/>
      <c r="AM235" s="21"/>
      <c r="AN235" s="21"/>
      <c r="AO235" s="21"/>
      <c r="AP235" s="21"/>
      <c r="AQ235" s="21"/>
      <c r="AR235" s="21"/>
      <c r="AS235" s="21"/>
    </row>
    <row r="236" spans="1:256" s="6" customFormat="1" ht="24.95" hidden="1" customHeight="1">
      <c r="A236" s="246"/>
      <c r="B236" s="246"/>
      <c r="C236" s="7"/>
      <c r="D236" s="68"/>
      <c r="E236" s="68"/>
      <c r="F236" s="68"/>
      <c r="G236" s="12"/>
      <c r="H236" s="835"/>
      <c r="I236" s="835"/>
      <c r="J236" s="835"/>
      <c r="K236" s="835"/>
      <c r="L236" s="835"/>
      <c r="M236" s="835"/>
      <c r="N236" s="835"/>
      <c r="O236" s="835"/>
      <c r="P236" s="835"/>
      <c r="Q236" s="835"/>
      <c r="R236" s="246"/>
      <c r="S236" s="246"/>
      <c r="T236" s="7"/>
      <c r="U236" s="68"/>
      <c r="V236" s="68"/>
      <c r="W236" s="68"/>
      <c r="X236" s="12"/>
      <c r="Y236" s="11"/>
      <c r="Z236" s="11"/>
      <c r="AA236" s="11"/>
      <c r="AB236" s="11"/>
      <c r="AC236" s="11"/>
      <c r="AD236" s="11"/>
      <c r="AE236" s="11"/>
      <c r="AF236" s="11"/>
      <c r="AG236" s="715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  <c r="IR236" s="21"/>
      <c r="IS236" s="21"/>
      <c r="IT236" s="21"/>
      <c r="IU236" s="21"/>
      <c r="IV236" s="21"/>
    </row>
    <row r="237" spans="1:256" s="6" customFormat="1" ht="24.95" customHeight="1">
      <c r="A237" s="885" t="s">
        <v>381</v>
      </c>
      <c r="B237" s="204"/>
      <c r="C237" s="165"/>
      <c r="D237" s="68"/>
      <c r="E237" s="68"/>
      <c r="F237" s="68"/>
      <c r="G237" s="12"/>
      <c r="H237" s="835"/>
      <c r="I237" s="835"/>
      <c r="J237" s="835"/>
      <c r="K237" s="835"/>
      <c r="L237" s="835"/>
      <c r="M237" s="835"/>
      <c r="N237" s="835"/>
      <c r="O237" s="835"/>
      <c r="P237" s="835"/>
      <c r="Q237" s="835"/>
      <c r="R237" s="885" t="s">
        <v>381</v>
      </c>
      <c r="S237" s="204"/>
      <c r="T237" s="165"/>
      <c r="U237" s="68"/>
      <c r="V237" s="68"/>
      <c r="W237" s="68"/>
      <c r="X237" s="12"/>
      <c r="Y237" s="11"/>
      <c r="Z237" s="11"/>
      <c r="AA237" s="11"/>
      <c r="AB237" s="11"/>
      <c r="AC237" s="11"/>
      <c r="AD237" s="11"/>
      <c r="AE237" s="11"/>
      <c r="AF237" s="11"/>
      <c r="AG237" s="68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  <c r="IS237" s="21"/>
      <c r="IT237" s="21"/>
      <c r="IU237" s="21"/>
      <c r="IV237" s="21"/>
    </row>
    <row r="238" spans="1:256" ht="33" customHeight="1">
      <c r="A238" s="931"/>
      <c r="B238" s="893"/>
      <c r="C238" s="851"/>
      <c r="D238" s="600"/>
      <c r="E238" s="600"/>
      <c r="F238" s="600"/>
      <c r="G238" s="596"/>
      <c r="H238" s="598"/>
      <c r="I238" s="598"/>
      <c r="J238" s="598"/>
      <c r="K238" s="598"/>
      <c r="L238" s="598"/>
      <c r="M238" s="598"/>
      <c r="N238" s="598"/>
      <c r="O238" s="598"/>
      <c r="P238" s="8"/>
      <c r="Q238" s="8"/>
      <c r="R238" s="834"/>
      <c r="S238" s="204"/>
      <c r="T238" s="204"/>
      <c r="U238" s="601"/>
      <c r="V238" s="601"/>
      <c r="W238" s="601"/>
      <c r="X238" s="596"/>
      <c r="Y238" s="601"/>
      <c r="Z238" s="601"/>
      <c r="AA238" s="601"/>
      <c r="AB238" s="601"/>
      <c r="AC238" s="601"/>
      <c r="AD238" s="601"/>
      <c r="AE238" s="601"/>
      <c r="AF238" s="601"/>
      <c r="AG238" s="643"/>
    </row>
    <row r="239" spans="1:256" ht="24.95" customHeight="1">
      <c r="A239" s="909"/>
      <c r="B239" s="596"/>
      <c r="C239" s="846"/>
      <c r="D239" s="601"/>
      <c r="E239" s="601"/>
      <c r="F239" s="601"/>
      <c r="G239" s="596"/>
      <c r="H239" s="8">
        <v>0.6</v>
      </c>
      <c r="I239" s="8">
        <v>0.03</v>
      </c>
      <c r="J239" s="8">
        <v>10</v>
      </c>
      <c r="K239" s="8">
        <v>0</v>
      </c>
      <c r="L239" s="8">
        <v>124</v>
      </c>
      <c r="M239" s="8">
        <v>95</v>
      </c>
      <c r="N239" s="8">
        <v>15</v>
      </c>
      <c r="O239" s="8">
        <v>0.1</v>
      </c>
      <c r="P239" s="11">
        <v>15</v>
      </c>
      <c r="Q239" s="8">
        <f>P239</f>
        <v>15</v>
      </c>
      <c r="R239" s="886"/>
      <c r="S239" s="205"/>
      <c r="T239" s="851"/>
      <c r="U239" s="600"/>
      <c r="V239" s="600"/>
      <c r="W239" s="600"/>
      <c r="X239" s="596"/>
      <c r="Y239" s="8"/>
      <c r="Z239" s="8"/>
      <c r="AA239" s="8"/>
      <c r="AB239" s="8"/>
      <c r="AC239" s="8"/>
      <c r="AD239" s="8"/>
      <c r="AE239" s="8"/>
      <c r="AF239" s="8"/>
      <c r="AG239" s="686"/>
    </row>
    <row r="240" spans="1:256" ht="24.75" customHeight="1">
      <c r="A240" s="836"/>
      <c r="B240" s="835"/>
      <c r="C240" s="172"/>
      <c r="D240" s="594"/>
      <c r="E240" s="594"/>
      <c r="F240" s="594"/>
      <c r="G240" s="594"/>
      <c r="H240" s="505">
        <f t="shared" ref="H240:O240" si="15">H155+H231</f>
        <v>32.887500000000003</v>
      </c>
      <c r="I240" s="505">
        <f t="shared" si="15"/>
        <v>0.35033333333333339</v>
      </c>
      <c r="J240" s="505">
        <f t="shared" si="15"/>
        <v>46.05694444444444</v>
      </c>
      <c r="K240" s="505">
        <f t="shared" si="15"/>
        <v>6.1133333333333342</v>
      </c>
      <c r="L240" s="505">
        <f t="shared" si="15"/>
        <v>355.57055555555559</v>
      </c>
      <c r="M240" s="505">
        <f t="shared" si="15"/>
        <v>470.76972222222219</v>
      </c>
      <c r="N240" s="505">
        <f t="shared" si="15"/>
        <v>149.88749999999999</v>
      </c>
      <c r="O240" s="505">
        <f t="shared" si="15"/>
        <v>5.6008333333333322</v>
      </c>
      <c r="P240" s="505"/>
      <c r="Q240" s="727" t="e">
        <f>Q155+Q231</f>
        <v>#REF!</v>
      </c>
      <c r="R240" s="885"/>
      <c r="S240" s="835"/>
      <c r="T240" s="882"/>
      <c r="U240" s="594"/>
      <c r="V240" s="594"/>
      <c r="W240" s="594"/>
      <c r="X240" s="594"/>
      <c r="Y240" s="11"/>
      <c r="Z240" s="11"/>
      <c r="AA240" s="11"/>
      <c r="AB240" s="11"/>
      <c r="AC240" s="11"/>
      <c r="AD240" s="11"/>
      <c r="AE240" s="11"/>
      <c r="AF240" s="11"/>
      <c r="AG240" s="686"/>
      <c r="AM240" s="6"/>
      <c r="AN240" s="6"/>
      <c r="AO240" s="6"/>
      <c r="AP240" s="6"/>
      <c r="AQ240" s="6"/>
      <c r="AR240" s="6"/>
      <c r="AS240" s="6"/>
    </row>
    <row r="241" spans="1:256" ht="24.75" hidden="1" customHeight="1">
      <c r="A241" s="836"/>
      <c r="B241" s="846"/>
      <c r="C241" s="846"/>
      <c r="D241" s="204"/>
      <c r="E241" s="204"/>
      <c r="F241" s="601"/>
      <c r="G241" s="596"/>
      <c r="H241" s="776"/>
      <c r="I241" s="776"/>
      <c r="J241" s="776"/>
      <c r="K241" s="776"/>
      <c r="L241" s="776"/>
      <c r="M241" s="776"/>
      <c r="N241" s="776"/>
      <c r="O241" s="776"/>
      <c r="P241" s="776"/>
      <c r="Q241" s="777"/>
      <c r="R241" s="1183"/>
      <c r="S241" s="1184"/>
      <c r="T241" s="1185"/>
      <c r="U241" s="637"/>
      <c r="V241" s="637"/>
      <c r="W241" s="637"/>
      <c r="X241" s="656"/>
      <c r="Y241" s="11"/>
      <c r="Z241" s="11"/>
      <c r="AA241" s="11"/>
      <c r="AB241" s="11"/>
      <c r="AC241" s="11"/>
      <c r="AD241" s="11"/>
      <c r="AE241" s="11"/>
      <c r="AF241" s="11"/>
      <c r="AG241" s="686"/>
      <c r="AH241" s="6"/>
      <c r="AI241" s="6"/>
      <c r="AJ241" s="6"/>
      <c r="AK241" s="6"/>
      <c r="AM241" s="6"/>
      <c r="AN241" s="6"/>
      <c r="AO241" s="6"/>
      <c r="AP241" s="6"/>
      <c r="AQ241" s="6"/>
      <c r="AR241" s="6"/>
      <c r="AS241" s="6"/>
    </row>
    <row r="242" spans="1:256" ht="24.75" hidden="1" customHeight="1">
      <c r="A242" s="836"/>
      <c r="B242" s="846"/>
      <c r="C242" s="846"/>
      <c r="D242" s="204"/>
      <c r="E242" s="204"/>
      <c r="F242" s="601"/>
      <c r="G242" s="596"/>
      <c r="H242" s="1197" t="s">
        <v>740</v>
      </c>
      <c r="I242" s="1197"/>
      <c r="J242" s="1197"/>
      <c r="K242" s="1197"/>
      <c r="L242" s="1197"/>
      <c r="M242" s="1197"/>
      <c r="N242" s="1197"/>
      <c r="O242" s="1197"/>
      <c r="P242" s="997" t="s">
        <v>663</v>
      </c>
      <c r="Q242" s="997" t="s">
        <v>515</v>
      </c>
      <c r="R242" s="842"/>
      <c r="S242" s="204"/>
      <c r="T242" s="846"/>
      <c r="U242" s="601"/>
      <c r="V242" s="601"/>
      <c r="W242" s="601"/>
      <c r="X242" s="614"/>
      <c r="Y242" s="11"/>
      <c r="Z242" s="11"/>
      <c r="AA242" s="11"/>
      <c r="AB242" s="11"/>
      <c r="AC242" s="11"/>
      <c r="AD242" s="11"/>
      <c r="AE242" s="11"/>
      <c r="AF242" s="11"/>
      <c r="AG242" s="686"/>
      <c r="AH242" s="6"/>
      <c r="AI242" s="6"/>
      <c r="AJ242" s="6"/>
      <c r="AK242" s="6"/>
      <c r="AL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24.75" hidden="1" customHeight="1">
      <c r="A243" s="838"/>
      <c r="B243" s="846"/>
      <c r="C243" s="835"/>
      <c r="D243" s="835"/>
      <c r="E243" s="835"/>
      <c r="F243" s="835"/>
      <c r="G243" s="835"/>
      <c r="H243" s="1197" t="s">
        <v>742</v>
      </c>
      <c r="I243" s="1197"/>
      <c r="J243" s="1197"/>
      <c r="K243" s="1197"/>
      <c r="L243" s="1197" t="s">
        <v>58</v>
      </c>
      <c r="M243" s="1197"/>
      <c r="N243" s="1197"/>
      <c r="O243" s="1197"/>
      <c r="P243" s="997"/>
      <c r="Q243" s="997"/>
      <c r="R243" s="886"/>
      <c r="S243" s="204"/>
      <c r="T243" s="846"/>
      <c r="U243" s="600"/>
      <c r="V243" s="600"/>
      <c r="W243" s="600"/>
      <c r="X243" s="614"/>
      <c r="Y243" s="11"/>
      <c r="Z243" s="11"/>
      <c r="AA243" s="11"/>
      <c r="AB243" s="11"/>
      <c r="AC243" s="11"/>
      <c r="AD243" s="11"/>
      <c r="AE243" s="11"/>
      <c r="AF243" s="11"/>
      <c r="AG243" s="693"/>
      <c r="AL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s="6" customFormat="1" ht="24.75" hidden="1" customHeight="1">
      <c r="A244" s="838"/>
      <c r="B244" s="835"/>
      <c r="C244" s="835"/>
      <c r="D244" s="835"/>
      <c r="E244" s="835"/>
      <c r="F244" s="835"/>
      <c r="G244" s="835"/>
      <c r="H244" s="92" t="s">
        <v>59</v>
      </c>
      <c r="I244" s="92" t="s">
        <v>60</v>
      </c>
      <c r="J244" s="92" t="s">
        <v>215</v>
      </c>
      <c r="K244" s="92" t="s">
        <v>216</v>
      </c>
      <c r="L244" s="92" t="s">
        <v>335</v>
      </c>
      <c r="M244" s="92" t="s">
        <v>421</v>
      </c>
      <c r="N244" s="92" t="s">
        <v>649</v>
      </c>
      <c r="O244" s="92" t="s">
        <v>540</v>
      </c>
      <c r="P244" s="997"/>
      <c r="Q244" s="997"/>
      <c r="R244" s="906"/>
      <c r="S244" s="458"/>
      <c r="T244" s="846"/>
      <c r="U244" s="601"/>
      <c r="V244" s="601"/>
      <c r="W244" s="601"/>
      <c r="X244" s="614"/>
      <c r="Y244" s="11"/>
      <c r="Z244" s="11"/>
      <c r="AA244" s="11"/>
      <c r="AB244" s="11"/>
      <c r="AC244" s="11"/>
      <c r="AD244" s="11"/>
      <c r="AE244" s="11"/>
      <c r="AF244" s="11"/>
      <c r="AG244" s="693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  <c r="IC244" s="21"/>
      <c r="ID244" s="21"/>
      <c r="IE244" s="21"/>
      <c r="IF244" s="21"/>
      <c r="IG244" s="21"/>
      <c r="IH244" s="21"/>
      <c r="II244" s="21"/>
      <c r="IJ244" s="21"/>
      <c r="IK244" s="21"/>
      <c r="IL244" s="21"/>
      <c r="IM244" s="21"/>
      <c r="IN244" s="21"/>
      <c r="IO244" s="21"/>
      <c r="IP244" s="21"/>
      <c r="IQ244" s="21"/>
      <c r="IR244" s="21"/>
      <c r="IS244" s="21"/>
      <c r="IT244" s="21"/>
      <c r="IU244" s="21"/>
      <c r="IV244" s="21"/>
    </row>
    <row r="245" spans="1:256" s="6" customFormat="1" ht="24.95" customHeight="1">
      <c r="A245" s="838"/>
      <c r="B245" s="835"/>
      <c r="C245" s="835"/>
      <c r="D245" s="835"/>
      <c r="E245" s="835"/>
      <c r="F245" s="835"/>
      <c r="G245" s="835"/>
      <c r="H245" s="637">
        <f t="shared" ref="H245:O245" si="16">H246+H253+H267+H278+H281+H283</f>
        <v>6.2299999999999986</v>
      </c>
      <c r="I245" s="637">
        <f t="shared" si="16"/>
        <v>0.3</v>
      </c>
      <c r="J245" s="637">
        <f t="shared" si="16"/>
        <v>25.509999999999998</v>
      </c>
      <c r="K245" s="637">
        <f t="shared" si="16"/>
        <v>4.5799999999999992</v>
      </c>
      <c r="L245" s="637">
        <f t="shared" si="16"/>
        <v>141.93499999999997</v>
      </c>
      <c r="M245" s="637">
        <f t="shared" si="16"/>
        <v>356.9550000000001</v>
      </c>
      <c r="N245" s="637">
        <f t="shared" si="16"/>
        <v>104.31</v>
      </c>
      <c r="O245" s="637">
        <f t="shared" si="16"/>
        <v>4.5250000000000004</v>
      </c>
      <c r="P245" s="637"/>
      <c r="Q245" s="637" t="e">
        <f>Q246+Q253+Q267+Q278+Q281+Q283</f>
        <v>#REF!</v>
      </c>
      <c r="R245" s="889"/>
      <c r="S245" s="849"/>
      <c r="T245" s="850"/>
      <c r="U245" s="597"/>
      <c r="V245" s="597"/>
      <c r="W245" s="597"/>
      <c r="X245" s="597"/>
      <c r="Y245" s="18">
        <v>2.9</v>
      </c>
      <c r="Z245" s="18">
        <v>0.1111111111111111</v>
      </c>
      <c r="AA245" s="18">
        <v>17.066666666666666</v>
      </c>
      <c r="AB245" s="18">
        <v>0.22222222222222221</v>
      </c>
      <c r="AC245" s="18">
        <v>47.577777777777776</v>
      </c>
      <c r="AD245" s="18">
        <v>103.52222222222223</v>
      </c>
      <c r="AE245" s="18">
        <v>34.6</v>
      </c>
      <c r="AF245" s="18">
        <v>1.2444444444444447</v>
      </c>
      <c r="AG245" s="686"/>
      <c r="AH245" s="21"/>
      <c r="AI245" s="21"/>
      <c r="AJ245" s="21"/>
      <c r="AK245" s="21"/>
      <c r="AL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  <c r="IC245" s="21"/>
      <c r="ID245" s="21"/>
      <c r="IE245" s="21"/>
      <c r="IF245" s="21"/>
      <c r="IG245" s="21"/>
      <c r="IH245" s="21"/>
      <c r="II245" s="21"/>
      <c r="IJ245" s="21"/>
      <c r="IK245" s="21"/>
      <c r="IL245" s="21"/>
      <c r="IM245" s="21"/>
      <c r="IN245" s="21"/>
      <c r="IO245" s="21"/>
      <c r="IP245" s="21"/>
      <c r="IQ245" s="21"/>
      <c r="IR245" s="21"/>
      <c r="IS245" s="21"/>
      <c r="IT245" s="21"/>
      <c r="IU245" s="21"/>
      <c r="IV245" s="21"/>
    </row>
    <row r="246" spans="1:256" ht="24.95" customHeight="1">
      <c r="A246" s="1183" t="s">
        <v>185</v>
      </c>
      <c r="B246" s="1184"/>
      <c r="C246" s="1184"/>
      <c r="D246" s="1184"/>
      <c r="E246" s="1184"/>
      <c r="F246" s="1184"/>
      <c r="G246" s="1185"/>
      <c r="H246" s="8">
        <v>1.8900000000000001</v>
      </c>
      <c r="I246" s="8">
        <v>0.01</v>
      </c>
      <c r="J246" s="8">
        <v>0</v>
      </c>
      <c r="K246" s="8">
        <v>2.2799999999999998</v>
      </c>
      <c r="L246" s="8">
        <v>23.820000000000004</v>
      </c>
      <c r="M246" s="8">
        <v>27.429999999999996</v>
      </c>
      <c r="N246" s="8">
        <v>14.2</v>
      </c>
      <c r="O246" s="8">
        <v>0.87</v>
      </c>
      <c r="P246" s="8"/>
      <c r="Q246" s="8" t="e">
        <f>SUM(Q249:Q252)</f>
        <v>#REF!</v>
      </c>
      <c r="R246" s="885"/>
      <c r="S246" s="204"/>
      <c r="T246" s="846"/>
      <c r="U246" s="601"/>
      <c r="V246" s="601"/>
      <c r="W246" s="601"/>
      <c r="X246" s="717"/>
      <c r="Y246" s="17"/>
      <c r="Z246" s="17"/>
      <c r="AA246" s="17"/>
      <c r="AB246" s="17"/>
      <c r="AC246" s="17"/>
      <c r="AD246" s="17"/>
      <c r="AE246" s="17"/>
      <c r="AF246" s="17"/>
      <c r="AG246" s="686"/>
      <c r="AH246" s="6"/>
      <c r="AI246" s="6"/>
      <c r="AJ246" s="6"/>
      <c r="AK246" s="6"/>
    </row>
    <row r="247" spans="1:256" ht="24.95" customHeight="1">
      <c r="A247" s="838" t="s">
        <v>813</v>
      </c>
      <c r="B247" s="204" t="s">
        <v>593</v>
      </c>
      <c r="C247" s="835"/>
      <c r="D247" s="835"/>
      <c r="E247" s="835"/>
      <c r="F247" s="835"/>
      <c r="G247" s="835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85"/>
      <c r="S247" s="204"/>
      <c r="T247" s="846"/>
      <c r="U247" s="601"/>
      <c r="V247" s="601"/>
      <c r="W247" s="601"/>
      <c r="X247" s="717"/>
      <c r="Y247" s="17"/>
      <c r="Z247" s="17"/>
      <c r="AA247" s="17"/>
      <c r="AB247" s="17"/>
      <c r="AC247" s="17"/>
      <c r="AD247" s="17"/>
      <c r="AE247" s="17"/>
      <c r="AF247" s="17"/>
      <c r="AG247" s="686"/>
      <c r="AH247" s="6"/>
      <c r="AI247" s="6"/>
      <c r="AJ247" s="6"/>
      <c r="AK247" s="6"/>
    </row>
    <row r="248" spans="1:256" ht="24.95" customHeight="1">
      <c r="A248" s="838"/>
      <c r="B248" s="846"/>
      <c r="C248" s="835"/>
      <c r="D248" s="835"/>
      <c r="E248" s="835"/>
      <c r="F248" s="835"/>
      <c r="G248" s="835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85"/>
      <c r="S248" s="204"/>
      <c r="T248" s="846"/>
      <c r="U248" s="601"/>
      <c r="V248" s="601"/>
      <c r="W248" s="601"/>
      <c r="X248" s="717"/>
      <c r="Y248" s="17"/>
      <c r="Z248" s="17"/>
      <c r="AA248" s="17"/>
      <c r="AB248" s="17"/>
      <c r="AC248" s="17"/>
      <c r="AD248" s="17"/>
      <c r="AE248" s="17"/>
      <c r="AF248" s="17"/>
      <c r="AG248" s="686"/>
      <c r="AH248" s="6"/>
      <c r="AI248" s="6"/>
      <c r="AJ248" s="6"/>
      <c r="AK248" s="6"/>
    </row>
    <row r="249" spans="1:256" ht="24.75" customHeight="1">
      <c r="A249" s="885"/>
      <c r="B249" s="458"/>
      <c r="C249" s="846"/>
      <c r="D249" s="835"/>
      <c r="E249" s="835"/>
      <c r="F249" s="835"/>
      <c r="G249" s="835"/>
      <c r="H249" s="880"/>
      <c r="I249" s="880"/>
      <c r="J249" s="880"/>
      <c r="K249" s="880"/>
      <c r="L249" s="880"/>
      <c r="M249" s="880"/>
      <c r="N249" s="880"/>
      <c r="O249" s="880"/>
      <c r="P249" s="745"/>
      <c r="Q249" s="11" t="e">
        <f>P249*#REF!/1000</f>
        <v>#REF!</v>
      </c>
      <c r="R249" s="885"/>
      <c r="S249" s="204"/>
      <c r="T249" s="846"/>
      <c r="U249" s="601"/>
      <c r="V249" s="601"/>
      <c r="W249" s="601"/>
      <c r="X249" s="596"/>
      <c r="Y249" s="7"/>
      <c r="Z249" s="7"/>
      <c r="AA249" s="7"/>
      <c r="AB249" s="7"/>
      <c r="AC249" s="7"/>
      <c r="AD249" s="7"/>
      <c r="AE249" s="7"/>
      <c r="AF249" s="7"/>
      <c r="AG249" s="643"/>
      <c r="AL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24.75" customHeight="1">
      <c r="A250" s="838" t="s">
        <v>681</v>
      </c>
      <c r="B250" s="838">
        <v>50</v>
      </c>
      <c r="C250" s="838">
        <v>9.1</v>
      </c>
      <c r="D250" s="835"/>
      <c r="E250" s="835"/>
      <c r="F250" s="835"/>
      <c r="G250" s="835"/>
      <c r="H250" s="880"/>
      <c r="I250" s="880"/>
      <c r="J250" s="880"/>
      <c r="K250" s="880"/>
      <c r="L250" s="880"/>
      <c r="M250" s="880"/>
      <c r="N250" s="880"/>
      <c r="O250" s="880"/>
      <c r="P250" s="745"/>
      <c r="Q250" s="11"/>
      <c r="R250" s="885"/>
      <c r="S250" s="204"/>
      <c r="T250" s="846"/>
      <c r="U250" s="601"/>
      <c r="V250" s="601"/>
      <c r="W250" s="601"/>
      <c r="X250" s="596"/>
      <c r="Y250" s="7"/>
      <c r="Z250" s="7"/>
      <c r="AA250" s="7"/>
      <c r="AB250" s="7"/>
      <c r="AC250" s="7"/>
      <c r="AD250" s="7"/>
      <c r="AE250" s="7"/>
      <c r="AF250" s="7"/>
      <c r="AG250" s="643"/>
      <c r="AL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22.5" customHeight="1">
      <c r="A251" s="838"/>
      <c r="B251" s="835"/>
      <c r="C251" s="835"/>
      <c r="D251" s="835"/>
      <c r="E251" s="835"/>
      <c r="F251" s="1179" t="s">
        <v>898</v>
      </c>
      <c r="G251" s="1180"/>
      <c r="H251" s="1180"/>
      <c r="I251" s="1180"/>
      <c r="J251" s="1180"/>
      <c r="K251" s="1180"/>
      <c r="L251" s="1180"/>
      <c r="M251" s="1180"/>
      <c r="N251" s="1180"/>
      <c r="O251" s="1180"/>
      <c r="P251" s="1180"/>
      <c r="Q251" s="1180"/>
      <c r="R251" s="1180"/>
      <c r="S251" s="1180"/>
      <c r="T251" s="1180"/>
      <c r="U251" s="1180"/>
      <c r="V251" s="1180"/>
      <c r="W251" s="1180"/>
      <c r="X251" s="1180"/>
      <c r="Y251" s="1180"/>
      <c r="Z251" s="1180"/>
      <c r="AA251" s="1180"/>
      <c r="AB251" s="1180"/>
      <c r="AC251" s="1181"/>
      <c r="AD251" s="17"/>
      <c r="AE251" s="17"/>
      <c r="AF251" s="17"/>
      <c r="AG251" s="643"/>
    </row>
    <row r="252" spans="1:256" s="6" customFormat="1" ht="2.25" customHeight="1">
      <c r="A252" s="838"/>
      <c r="B252" s="835"/>
      <c r="C252" s="835"/>
      <c r="D252" s="835"/>
      <c r="E252" s="835"/>
      <c r="F252" s="835"/>
      <c r="G252" s="835"/>
      <c r="H252" s="881"/>
      <c r="I252" s="881"/>
      <c r="J252" s="881"/>
      <c r="K252" s="881"/>
      <c r="L252" s="881"/>
      <c r="M252" s="881"/>
      <c r="N252" s="881"/>
      <c r="O252" s="881"/>
      <c r="P252" s="11">
        <v>79.3</v>
      </c>
      <c r="Q252" s="11" t="e">
        <f>#REF!*P252/1000</f>
        <v>#REF!</v>
      </c>
      <c r="R252" s="1183"/>
      <c r="S252" s="1184"/>
      <c r="T252" s="1185"/>
      <c r="U252" s="637"/>
      <c r="V252" s="637"/>
      <c r="W252" s="637"/>
      <c r="X252" s="656"/>
      <c r="Y252" s="17"/>
      <c r="Z252" s="17"/>
      <c r="AA252" s="17"/>
      <c r="AB252" s="17"/>
      <c r="AC252" s="17"/>
      <c r="AD252" s="17"/>
      <c r="AE252" s="17"/>
      <c r="AF252" s="17"/>
      <c r="AG252" s="686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21"/>
      <c r="IH252" s="21"/>
      <c r="II252" s="21"/>
      <c r="IJ252" s="21"/>
      <c r="IK252" s="21"/>
      <c r="IL252" s="21"/>
      <c r="IM252" s="21"/>
      <c r="IN252" s="21"/>
      <c r="IO252" s="21"/>
      <c r="IP252" s="21"/>
      <c r="IQ252" s="21"/>
      <c r="IR252" s="21"/>
      <c r="IS252" s="21"/>
      <c r="IT252" s="21"/>
      <c r="IU252" s="21"/>
      <c r="IV252" s="21"/>
    </row>
    <row r="253" spans="1:256" ht="24.75" hidden="1" customHeight="1">
      <c r="A253" s="838"/>
      <c r="B253" s="835"/>
      <c r="C253" s="835"/>
      <c r="D253" s="835"/>
      <c r="E253" s="835"/>
      <c r="F253" s="835"/>
      <c r="G253" s="835"/>
      <c r="H253" s="8">
        <v>0.13</v>
      </c>
      <c r="I253" s="8">
        <v>0.06</v>
      </c>
      <c r="J253" s="8">
        <v>10.15</v>
      </c>
      <c r="K253" s="8">
        <v>1.67</v>
      </c>
      <c r="L253" s="8">
        <v>56.83</v>
      </c>
      <c r="M253" s="8">
        <v>186.87</v>
      </c>
      <c r="N253" s="8">
        <v>41.05</v>
      </c>
      <c r="O253" s="8">
        <v>0.6</v>
      </c>
      <c r="P253" s="11"/>
      <c r="Q253" s="8" t="e">
        <f>SUM(Q254:Q266)</f>
        <v>#REF!</v>
      </c>
      <c r="R253" s="911"/>
      <c r="S253" s="204"/>
      <c r="T253" s="204"/>
      <c r="U253" s="601"/>
      <c r="V253" s="601"/>
      <c r="W253" s="601"/>
      <c r="X253" s="596"/>
      <c r="Y253" s="17"/>
      <c r="Z253" s="17"/>
      <c r="AA253" s="17"/>
      <c r="AB253" s="17"/>
      <c r="AC253" s="17"/>
      <c r="AD253" s="17"/>
      <c r="AE253" s="17"/>
      <c r="AF253" s="17"/>
      <c r="AG253" s="686"/>
    </row>
    <row r="254" spans="1:256" ht="34.5" hidden="1" customHeight="1">
      <c r="A254" s="838" t="s">
        <v>122</v>
      </c>
      <c r="B254" s="835">
        <v>50</v>
      </c>
      <c r="C254" s="835">
        <v>9.1</v>
      </c>
      <c r="D254" s="835"/>
      <c r="E254" s="835"/>
      <c r="F254" s="835"/>
      <c r="G254" s="835"/>
      <c r="H254" s="601"/>
      <c r="I254" s="601"/>
      <c r="J254" s="601"/>
      <c r="K254" s="601"/>
      <c r="L254" s="601"/>
      <c r="M254" s="601"/>
      <c r="N254" s="601"/>
      <c r="O254" s="601"/>
      <c r="P254" s="86"/>
      <c r="Q254" s="11" t="e">
        <f>#REF!*P254/1000</f>
        <v>#REF!</v>
      </c>
      <c r="R254" s="711"/>
      <c r="S254" s="205"/>
      <c r="T254" s="205"/>
      <c r="U254" s="600"/>
      <c r="V254" s="600"/>
      <c r="W254" s="600"/>
      <c r="X254" s="596"/>
      <c r="Y254" s="17"/>
      <c r="Z254" s="17"/>
      <c r="AA254" s="17"/>
      <c r="AB254" s="17"/>
      <c r="AC254" s="17"/>
      <c r="AD254" s="17"/>
      <c r="AE254" s="17"/>
      <c r="AF254" s="17"/>
      <c r="AG254" s="643"/>
    </row>
    <row r="255" spans="1:256" ht="32.25" hidden="1" customHeight="1">
      <c r="A255" s="838" t="s">
        <v>178</v>
      </c>
      <c r="B255" s="835">
        <v>200</v>
      </c>
      <c r="C255" s="835">
        <v>3.3</v>
      </c>
      <c r="D255" s="835"/>
      <c r="E255" s="835"/>
      <c r="F255" s="835"/>
      <c r="G255" s="835"/>
      <c r="H255" s="8"/>
      <c r="I255" s="8"/>
      <c r="J255" s="8"/>
      <c r="K255" s="8"/>
      <c r="L255" s="8"/>
      <c r="M255" s="8"/>
      <c r="N255" s="8"/>
      <c r="O255" s="8"/>
      <c r="P255" s="11">
        <v>83.2</v>
      </c>
      <c r="Q255" s="11" t="e">
        <f>#REF!*P255/1000</f>
        <v>#REF!</v>
      </c>
      <c r="R255" s="854"/>
      <c r="S255" s="835"/>
      <c r="T255" s="172"/>
      <c r="U255" s="594"/>
      <c r="V255" s="594"/>
      <c r="W255" s="594"/>
      <c r="X255" s="594"/>
      <c r="Y255" s="11"/>
      <c r="Z255" s="11"/>
      <c r="AA255" s="11"/>
      <c r="AB255" s="11"/>
      <c r="AC255" s="11"/>
      <c r="AD255" s="11"/>
      <c r="AE255" s="11"/>
      <c r="AF255" s="11"/>
    </row>
    <row r="256" spans="1:256" ht="24.75" hidden="1" customHeight="1">
      <c r="A256" s="1235" t="s">
        <v>238</v>
      </c>
      <c r="B256" s="1225"/>
      <c r="C256" s="1225"/>
      <c r="D256" s="1225"/>
      <c r="E256" s="1225"/>
      <c r="F256" s="1225"/>
      <c r="G256" s="1225"/>
      <c r="H256" s="1225"/>
      <c r="I256" s="1225"/>
      <c r="J256" s="1225"/>
      <c r="K256" s="1225"/>
      <c r="L256" s="1225"/>
      <c r="M256" s="1225"/>
      <c r="N256" s="1225"/>
      <c r="O256" s="1225"/>
      <c r="P256" s="1225"/>
      <c r="Q256" s="1225"/>
      <c r="R256" s="1225"/>
      <c r="S256" s="1225"/>
      <c r="T256" s="1225"/>
      <c r="U256" s="1225"/>
      <c r="V256" s="1225"/>
      <c r="W256" s="1225"/>
      <c r="X256" s="1226"/>
      <c r="Y256" s="17"/>
      <c r="Z256" s="17"/>
      <c r="AA256" s="17"/>
      <c r="AB256" s="17"/>
      <c r="AC256" s="17"/>
      <c r="AD256" s="17"/>
      <c r="AE256" s="17"/>
      <c r="AF256" s="17"/>
    </row>
    <row r="257" spans="1:256" ht="81" customHeight="1">
      <c r="A257" s="1193" t="s">
        <v>874</v>
      </c>
      <c r="B257" s="1193"/>
      <c r="C257" s="1193"/>
      <c r="D257" s="1193"/>
      <c r="E257" s="1193"/>
      <c r="F257" s="1158" t="s">
        <v>248</v>
      </c>
      <c r="G257" s="1158"/>
      <c r="H257" s="1158"/>
      <c r="I257" s="1158"/>
      <c r="J257" s="1158"/>
      <c r="K257" s="1158"/>
      <c r="L257" s="1158"/>
      <c r="M257" s="1158"/>
      <c r="N257" s="1158"/>
      <c r="O257" s="1158"/>
      <c r="P257" s="1158"/>
      <c r="Q257" s="1158"/>
      <c r="R257" s="1158"/>
      <c r="S257" s="1158"/>
      <c r="T257" s="1158"/>
      <c r="U257" s="936"/>
      <c r="V257" s="936"/>
      <c r="W257" s="936"/>
      <c r="X257" s="936"/>
      <c r="Y257" s="936"/>
      <c r="Z257" s="936"/>
      <c r="AA257" s="936"/>
      <c r="AB257" s="936"/>
      <c r="AC257" s="936"/>
      <c r="AD257" s="936"/>
      <c r="AE257" s="936"/>
      <c r="AF257" s="936"/>
      <c r="AG257" s="936"/>
      <c r="AH257" s="791"/>
    </row>
    <row r="258" spans="1:256" ht="22.5" customHeight="1">
      <c r="A258" s="1228" t="s">
        <v>882</v>
      </c>
      <c r="B258" s="1182"/>
      <c r="C258" s="1182"/>
      <c r="D258" s="1182"/>
      <c r="E258" s="1182"/>
      <c r="F258" s="1182"/>
      <c r="G258" s="1182"/>
      <c r="H258" s="1182"/>
      <c r="I258" s="1182"/>
      <c r="J258" s="1182"/>
      <c r="K258" s="1182"/>
      <c r="L258" s="1182"/>
      <c r="M258" s="1182"/>
      <c r="N258" s="1182"/>
      <c r="O258" s="1182"/>
      <c r="P258" s="1182"/>
      <c r="Q258" s="1182"/>
      <c r="R258" s="1182"/>
      <c r="S258" s="1182"/>
      <c r="T258" s="1182"/>
      <c r="U258" s="1182"/>
      <c r="V258" s="1182"/>
      <c r="W258" s="1182"/>
      <c r="X258" s="1182"/>
      <c r="Y258" s="859"/>
      <c r="Z258" s="859"/>
      <c r="AA258" s="859"/>
      <c r="AB258" s="859"/>
      <c r="AC258" s="859"/>
      <c r="AD258" s="859"/>
      <c r="AE258" s="859"/>
      <c r="AF258" s="859"/>
      <c r="AM258" s="6"/>
      <c r="AN258" s="6"/>
      <c r="AO258" s="6"/>
      <c r="AP258" s="6"/>
      <c r="AQ258" s="6"/>
      <c r="AR258" s="6"/>
      <c r="AS258" s="6"/>
    </row>
    <row r="259" spans="1:256" ht="22.5">
      <c r="A259" s="856"/>
      <c r="B259" s="857"/>
      <c r="C259" s="857"/>
      <c r="D259" s="857"/>
      <c r="E259" s="857"/>
      <c r="F259" s="857"/>
      <c r="G259" s="857"/>
      <c r="H259" s="22"/>
      <c r="I259" s="22"/>
      <c r="J259" s="22"/>
      <c r="K259" s="22"/>
      <c r="L259" s="22"/>
      <c r="M259" s="22"/>
      <c r="N259" s="22"/>
      <c r="O259" s="22"/>
      <c r="Q259" s="670"/>
      <c r="R259" s="856"/>
      <c r="S259" s="857"/>
      <c r="T259" s="857"/>
      <c r="U259" s="857"/>
      <c r="V259" s="857"/>
      <c r="W259" s="857"/>
      <c r="X259" s="857"/>
      <c r="Y259" s="22"/>
      <c r="Z259" s="22"/>
      <c r="AA259" s="22"/>
      <c r="AB259" s="22"/>
      <c r="AC259" s="22"/>
      <c r="AD259" s="22"/>
      <c r="AE259" s="22"/>
      <c r="AF259" s="22"/>
      <c r="AG259" s="673"/>
      <c r="AM259" s="4"/>
      <c r="AN259" s="4"/>
      <c r="AO259" s="4"/>
      <c r="AP259" s="4"/>
      <c r="AQ259" s="4"/>
      <c r="AR259" s="4"/>
      <c r="AS259" s="4"/>
    </row>
    <row r="260" spans="1:256" ht="15.75">
      <c r="A260" s="856"/>
      <c r="B260" s="857"/>
      <c r="C260" s="857"/>
      <c r="D260" s="857"/>
      <c r="E260" s="857"/>
      <c r="F260" s="857"/>
      <c r="G260" s="857"/>
      <c r="H260" s="22"/>
      <c r="I260" s="22"/>
      <c r="J260" s="22"/>
      <c r="K260" s="22"/>
      <c r="L260" s="22"/>
      <c r="M260" s="22"/>
      <c r="N260" s="22"/>
      <c r="O260" s="22"/>
      <c r="Q260" s="670"/>
      <c r="R260" s="856"/>
      <c r="S260" s="857"/>
      <c r="T260" s="857"/>
      <c r="U260" s="857"/>
      <c r="V260" s="857"/>
      <c r="W260" s="857"/>
      <c r="X260" s="857"/>
      <c r="Y260" s="22"/>
      <c r="Z260" s="22"/>
      <c r="AA260" s="22"/>
      <c r="AB260" s="22"/>
      <c r="AC260" s="22"/>
      <c r="AD260" s="22"/>
      <c r="AE260" s="22"/>
      <c r="AF260" s="22"/>
      <c r="AG260" s="686"/>
      <c r="AI260" s="4"/>
      <c r="AK260" s="4"/>
      <c r="AM260" s="54"/>
      <c r="AN260" s="54"/>
      <c r="AO260" s="54"/>
      <c r="AP260" s="54"/>
      <c r="AQ260" s="54"/>
      <c r="AR260" s="54"/>
      <c r="AS260" s="54"/>
    </row>
    <row r="261" spans="1:256" ht="21" customHeight="1">
      <c r="A261" s="1147" t="s">
        <v>778</v>
      </c>
      <c r="B261" s="1148"/>
      <c r="C261" s="1148"/>
      <c r="D261" s="1148"/>
      <c r="E261" s="1148"/>
      <c r="F261" s="1148"/>
      <c r="G261" s="1148"/>
      <c r="H261" s="1148"/>
      <c r="I261" s="1148"/>
      <c r="J261" s="1148"/>
      <c r="K261" s="1148"/>
      <c r="L261" s="1148"/>
      <c r="M261" s="1148"/>
      <c r="N261" s="1148"/>
      <c r="O261" s="1148"/>
      <c r="P261" s="1148"/>
      <c r="Q261" s="1148"/>
      <c r="R261" s="1148"/>
      <c r="S261" s="1148"/>
      <c r="T261" s="1148"/>
      <c r="U261" s="1148"/>
      <c r="V261" s="1148"/>
      <c r="W261" s="1148"/>
      <c r="X261" s="1148"/>
      <c r="Y261" s="860"/>
      <c r="Z261" s="860"/>
      <c r="AA261" s="860"/>
      <c r="AB261" s="860"/>
      <c r="AC261" s="860"/>
      <c r="AD261" s="860"/>
      <c r="AE261" s="860"/>
      <c r="AF261" s="860"/>
      <c r="AG261" s="643"/>
      <c r="AH261" s="54"/>
      <c r="AI261" s="54"/>
      <c r="AJ261" s="54"/>
      <c r="AK261" s="502"/>
      <c r="AL261" s="41"/>
      <c r="AM261" s="20"/>
      <c r="AN261" s="20"/>
      <c r="AO261" s="20"/>
      <c r="AP261" s="20"/>
      <c r="AQ261" s="20"/>
      <c r="AR261" s="20"/>
      <c r="AS261" s="20"/>
      <c r="AT261" s="41"/>
      <c r="AU261" s="41"/>
      <c r="AV261" s="41"/>
      <c r="AW261" s="41"/>
      <c r="AX261" s="41"/>
      <c r="AY261" s="41"/>
      <c r="AZ261" s="41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1:256" ht="24.95" customHeight="1">
      <c r="A262" s="1165" t="s">
        <v>814</v>
      </c>
      <c r="B262" s="1166"/>
      <c r="C262" s="1166"/>
      <c r="D262" s="1166"/>
      <c r="E262" s="1166"/>
      <c r="F262" s="1166"/>
      <c r="G262" s="1167"/>
      <c r="H262" s="11"/>
      <c r="I262" s="11"/>
      <c r="J262" s="11"/>
      <c r="K262" s="11"/>
      <c r="L262" s="11"/>
      <c r="M262" s="11"/>
      <c r="N262" s="11"/>
      <c r="O262" s="11"/>
      <c r="P262" s="11">
        <v>79.3</v>
      </c>
      <c r="Q262" s="11" t="e">
        <f>#REF!*P262/1000</f>
        <v>#REF!</v>
      </c>
      <c r="R262" s="1165" t="s">
        <v>246</v>
      </c>
      <c r="S262" s="1166"/>
      <c r="T262" s="1166"/>
      <c r="U262" s="1166"/>
      <c r="V262" s="1166"/>
      <c r="W262" s="1166"/>
      <c r="X262" s="1167"/>
      <c r="Y262" s="11"/>
      <c r="Z262" s="11"/>
      <c r="AA262" s="11"/>
      <c r="AB262" s="11"/>
      <c r="AC262" s="11"/>
      <c r="AD262" s="11"/>
      <c r="AE262" s="11"/>
      <c r="AF262" s="11"/>
      <c r="AG262" s="686"/>
      <c r="AH262" s="1"/>
      <c r="AI262" s="1"/>
      <c r="AJ262" s="1"/>
      <c r="AK262" s="20"/>
      <c r="AL262" s="502"/>
      <c r="AM262" s="20"/>
      <c r="AN262" s="20"/>
      <c r="AO262" s="20"/>
      <c r="AP262" s="20"/>
      <c r="AQ262" s="20"/>
      <c r="AR262" s="20"/>
      <c r="AS262" s="20"/>
      <c r="AT262" s="502"/>
      <c r="AU262" s="502"/>
      <c r="AV262" s="502"/>
      <c r="AW262" s="502"/>
      <c r="AX262" s="502"/>
      <c r="AY262" s="502"/>
      <c r="AZ262" s="502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  <c r="FP262" s="54"/>
      <c r="FQ262" s="54"/>
      <c r="FR262" s="54"/>
      <c r="FS262" s="54"/>
      <c r="FT262" s="54"/>
      <c r="FU262" s="54"/>
      <c r="FV262" s="54"/>
      <c r="FW262" s="54"/>
      <c r="FX262" s="54"/>
      <c r="FY262" s="54"/>
      <c r="FZ262" s="54"/>
      <c r="GA262" s="54"/>
      <c r="GB262" s="54"/>
      <c r="GC262" s="54"/>
      <c r="GD262" s="54"/>
      <c r="GE262" s="54"/>
      <c r="GF262" s="54"/>
      <c r="GG262" s="54"/>
      <c r="GH262" s="54"/>
      <c r="GI262" s="54"/>
      <c r="GJ262" s="54"/>
      <c r="GK262" s="54"/>
      <c r="GL262" s="54"/>
      <c r="GM262" s="54"/>
      <c r="GN262" s="54"/>
      <c r="GO262" s="54"/>
      <c r="GP262" s="54"/>
      <c r="GQ262" s="54"/>
      <c r="GR262" s="54"/>
      <c r="GS262" s="54"/>
      <c r="GT262" s="54"/>
      <c r="GU262" s="54"/>
      <c r="GV262" s="54"/>
      <c r="GW262" s="54"/>
      <c r="GX262" s="54"/>
      <c r="GY262" s="54"/>
      <c r="GZ262" s="54"/>
      <c r="HA262" s="54"/>
      <c r="HB262" s="54"/>
      <c r="HC262" s="54"/>
      <c r="HD262" s="54"/>
      <c r="HE262" s="54"/>
      <c r="HF262" s="54"/>
      <c r="HG262" s="54"/>
      <c r="HH262" s="54"/>
      <c r="HI262" s="54"/>
      <c r="HJ262" s="54"/>
      <c r="HK262" s="54"/>
      <c r="HL262" s="54"/>
      <c r="HM262" s="54"/>
      <c r="HN262" s="54"/>
      <c r="HO262" s="54"/>
      <c r="HP262" s="54"/>
      <c r="HQ262" s="54"/>
      <c r="HR262" s="54"/>
      <c r="HS262" s="54"/>
      <c r="HT262" s="54"/>
      <c r="HU262" s="54"/>
      <c r="HV262" s="54"/>
      <c r="HW262" s="54"/>
      <c r="HX262" s="54"/>
      <c r="HY262" s="54"/>
      <c r="HZ262" s="54"/>
      <c r="IA262" s="54"/>
      <c r="IB262" s="54"/>
      <c r="IC262" s="54"/>
      <c r="ID262" s="54"/>
      <c r="IE262" s="54"/>
      <c r="IF262" s="54"/>
      <c r="IG262" s="54"/>
      <c r="IH262" s="54"/>
      <c r="II262" s="54"/>
      <c r="IJ262" s="54"/>
      <c r="IK262" s="54"/>
      <c r="IL262" s="54"/>
      <c r="IM262" s="54"/>
      <c r="IN262" s="54"/>
      <c r="IO262" s="54"/>
      <c r="IP262" s="54"/>
      <c r="IQ262" s="54"/>
      <c r="IR262" s="54"/>
      <c r="IS262" s="54"/>
      <c r="IT262" s="54"/>
      <c r="IU262" s="54"/>
      <c r="IV262" s="54"/>
    </row>
    <row r="263" spans="1:256" s="4" customFormat="1" ht="24.95" customHeight="1">
      <c r="A263" s="1232" t="s">
        <v>179</v>
      </c>
      <c r="B263" s="1186" t="s">
        <v>741</v>
      </c>
      <c r="C263" s="1213" t="s">
        <v>67</v>
      </c>
      <c r="D263" s="1214"/>
      <c r="E263" s="1214"/>
      <c r="F263" s="1214"/>
      <c r="G263" s="1215"/>
      <c r="H263" s="11"/>
      <c r="I263" s="11"/>
      <c r="J263" s="11"/>
      <c r="K263" s="11"/>
      <c r="L263" s="11"/>
      <c r="M263" s="11"/>
      <c r="N263" s="11"/>
      <c r="O263" s="11"/>
      <c r="P263" s="11"/>
      <c r="Q263" s="11" t="e">
        <f>#REF!*P263/1000</f>
        <v>#REF!</v>
      </c>
      <c r="R263" s="1232" t="s">
        <v>179</v>
      </c>
      <c r="S263" s="1186" t="s">
        <v>741</v>
      </c>
      <c r="T263" s="1213" t="s">
        <v>67</v>
      </c>
      <c r="U263" s="1214"/>
      <c r="V263" s="1214"/>
      <c r="W263" s="1214"/>
      <c r="X263" s="1215"/>
      <c r="Y263" s="17"/>
      <c r="Z263" s="17"/>
      <c r="AA263" s="17"/>
      <c r="AB263" s="17"/>
      <c r="AC263" s="17"/>
      <c r="AD263" s="17"/>
      <c r="AE263" s="17"/>
      <c r="AF263" s="17"/>
      <c r="AG263" s="686"/>
      <c r="AH263" s="6"/>
      <c r="AI263" s="6"/>
      <c r="AJ263" s="6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485"/>
      <c r="BB263" s="485"/>
      <c r="BC263" s="485"/>
      <c r="BD263" s="485"/>
      <c r="BE263" s="485"/>
      <c r="BF263" s="485"/>
      <c r="BG263" s="485"/>
      <c r="BH263" s="485"/>
      <c r="BI263" s="485"/>
      <c r="BJ263" s="485"/>
      <c r="BK263" s="485"/>
      <c r="BL263" s="485"/>
      <c r="BM263" s="485"/>
      <c r="BN263" s="485"/>
      <c r="BO263" s="485"/>
      <c r="BP263" s="485"/>
      <c r="BQ263" s="485"/>
      <c r="BR263" s="485"/>
      <c r="BS263" s="485"/>
      <c r="BT263" s="485"/>
      <c r="BU263" s="485"/>
      <c r="BV263" s="485"/>
      <c r="BW263" s="485"/>
      <c r="BX263" s="485"/>
      <c r="BY263" s="485"/>
      <c r="BZ263" s="485"/>
      <c r="CA263" s="485"/>
      <c r="CB263" s="485"/>
      <c r="CC263" s="485"/>
      <c r="CD263" s="485"/>
      <c r="CE263" s="485"/>
      <c r="CF263" s="485"/>
      <c r="CG263" s="485"/>
      <c r="CH263" s="485"/>
      <c r="CI263" s="485"/>
      <c r="CJ263" s="485"/>
      <c r="CK263" s="485"/>
      <c r="CL263" s="485"/>
      <c r="CM263" s="485"/>
      <c r="CN263" s="485"/>
      <c r="CO263" s="485"/>
      <c r="CP263" s="485"/>
      <c r="CQ263" s="485"/>
      <c r="CR263" s="485"/>
      <c r="CS263" s="485"/>
      <c r="CT263" s="485"/>
      <c r="CU263" s="485"/>
      <c r="CV263" s="485"/>
      <c r="CW263" s="485"/>
      <c r="CX263" s="485"/>
      <c r="CY263" s="485"/>
      <c r="CZ263" s="485"/>
      <c r="DA263" s="485"/>
      <c r="DB263" s="485"/>
      <c r="DC263" s="485"/>
      <c r="DD263" s="485"/>
      <c r="DE263" s="485"/>
      <c r="DF263" s="485"/>
      <c r="DG263" s="485"/>
      <c r="DH263" s="485"/>
      <c r="DI263" s="485"/>
      <c r="DJ263" s="485"/>
      <c r="DK263" s="485"/>
      <c r="DL263" s="485"/>
      <c r="DM263" s="485"/>
      <c r="DN263" s="485"/>
      <c r="DO263" s="485"/>
      <c r="DP263" s="485"/>
      <c r="DQ263" s="485"/>
      <c r="DR263" s="485"/>
      <c r="DS263" s="485"/>
      <c r="DT263" s="485"/>
      <c r="DU263" s="485"/>
      <c r="DV263" s="485"/>
      <c r="DW263" s="485"/>
      <c r="DX263" s="485"/>
      <c r="DY263" s="485"/>
      <c r="DZ263" s="485"/>
      <c r="EA263" s="485"/>
      <c r="EB263" s="485"/>
      <c r="EC263" s="485"/>
      <c r="ED263" s="485"/>
      <c r="EE263" s="485"/>
      <c r="EF263" s="485"/>
      <c r="EG263" s="485"/>
      <c r="EH263" s="485"/>
      <c r="EI263" s="485"/>
      <c r="EJ263" s="485"/>
      <c r="EK263" s="485"/>
      <c r="EL263" s="485"/>
      <c r="EM263" s="485"/>
      <c r="EN263" s="485"/>
      <c r="EO263" s="485"/>
      <c r="EP263" s="485"/>
      <c r="EQ263" s="485"/>
      <c r="ER263" s="485"/>
      <c r="ES263" s="485"/>
      <c r="ET263" s="485"/>
      <c r="EU263" s="485"/>
      <c r="EV263" s="485"/>
      <c r="EW263" s="485"/>
      <c r="EX263" s="485"/>
      <c r="EY263" s="485"/>
      <c r="EZ263" s="485"/>
      <c r="FA263" s="485"/>
      <c r="FB263" s="485"/>
      <c r="FC263" s="485"/>
      <c r="FD263" s="485"/>
      <c r="FE263" s="485"/>
      <c r="FF263" s="485"/>
      <c r="FG263" s="485"/>
      <c r="FH263" s="485"/>
      <c r="FI263" s="485"/>
      <c r="FJ263" s="485"/>
      <c r="FK263" s="485"/>
      <c r="FL263" s="485"/>
      <c r="FM263" s="485"/>
      <c r="FN263" s="485"/>
      <c r="FO263" s="485"/>
      <c r="FP263" s="485"/>
      <c r="FQ263" s="485"/>
      <c r="FR263" s="485"/>
      <c r="FS263" s="485"/>
      <c r="FT263" s="485"/>
      <c r="FU263" s="485"/>
      <c r="FV263" s="485"/>
      <c r="FW263" s="485"/>
      <c r="FX263" s="485"/>
      <c r="FY263" s="485"/>
      <c r="FZ263" s="485"/>
      <c r="GA263" s="485"/>
      <c r="GB263" s="485"/>
      <c r="GC263" s="485"/>
      <c r="GD263" s="485"/>
      <c r="GE263" s="485"/>
      <c r="GF263" s="485"/>
      <c r="GG263" s="485"/>
      <c r="GH263" s="485"/>
      <c r="GI263" s="485"/>
      <c r="GJ263" s="485"/>
      <c r="GK263" s="485"/>
      <c r="GL263" s="485"/>
      <c r="GM263" s="485"/>
      <c r="GN263" s="485"/>
      <c r="GO263" s="485"/>
      <c r="GP263" s="485"/>
      <c r="GQ263" s="485"/>
      <c r="GR263" s="485"/>
      <c r="GS263" s="485"/>
      <c r="GT263" s="485"/>
      <c r="GU263" s="485"/>
      <c r="GV263" s="485"/>
      <c r="GW263" s="485"/>
      <c r="GX263" s="485"/>
      <c r="GY263" s="485"/>
      <c r="GZ263" s="485"/>
      <c r="HA263" s="485"/>
      <c r="HB263" s="485"/>
      <c r="HC263" s="485"/>
      <c r="HD263" s="485"/>
      <c r="HE263" s="485"/>
      <c r="HF263" s="485"/>
      <c r="HG263" s="485"/>
      <c r="HH263" s="485"/>
      <c r="HI263" s="485"/>
      <c r="HJ263" s="485"/>
      <c r="HK263" s="485"/>
      <c r="HL263" s="485"/>
      <c r="HM263" s="485"/>
      <c r="HN263" s="485"/>
      <c r="HO263" s="485"/>
      <c r="HP263" s="485"/>
      <c r="HQ263" s="485"/>
      <c r="HR263" s="485"/>
      <c r="HS263" s="485"/>
      <c r="HT263" s="485"/>
      <c r="HU263" s="485"/>
      <c r="HV263" s="485"/>
      <c r="HW263" s="485"/>
      <c r="HX263" s="485"/>
      <c r="HY263" s="485"/>
      <c r="HZ263" s="485"/>
      <c r="IA263" s="485"/>
      <c r="IB263" s="485"/>
      <c r="IC263" s="485"/>
      <c r="ID263" s="485"/>
      <c r="IE263" s="485"/>
      <c r="IF263" s="485"/>
      <c r="IG263" s="485"/>
      <c r="IH263" s="485"/>
      <c r="II263" s="485"/>
      <c r="IJ263" s="485"/>
      <c r="IK263" s="485"/>
      <c r="IL263" s="485"/>
      <c r="IM263" s="485"/>
      <c r="IN263" s="485"/>
      <c r="IO263" s="485"/>
      <c r="IP263" s="485"/>
      <c r="IQ263" s="485"/>
      <c r="IR263" s="485"/>
      <c r="IS263" s="485"/>
      <c r="IT263" s="485"/>
      <c r="IU263" s="485"/>
      <c r="IV263" s="485"/>
    </row>
    <row r="264" spans="1:256" s="54" customFormat="1" ht="24.95" customHeight="1">
      <c r="A264" s="1233"/>
      <c r="B264" s="1187"/>
      <c r="C264" s="1186" t="s">
        <v>597</v>
      </c>
      <c r="D264" s="1207" t="s">
        <v>234</v>
      </c>
      <c r="E264" s="1207" t="s">
        <v>630</v>
      </c>
      <c r="F264" s="1207" t="s">
        <v>631</v>
      </c>
      <c r="G264" s="1207" t="s">
        <v>711</v>
      </c>
      <c r="H264" s="11"/>
      <c r="I264" s="11"/>
      <c r="J264" s="11"/>
      <c r="K264" s="11"/>
      <c r="L264" s="11"/>
      <c r="M264" s="11"/>
      <c r="N264" s="11"/>
      <c r="O264" s="11"/>
      <c r="P264" s="11">
        <v>37.57</v>
      </c>
      <c r="Q264" s="11" t="e">
        <f>#REF!*P264/1000</f>
        <v>#REF!</v>
      </c>
      <c r="R264" s="1233"/>
      <c r="S264" s="1187"/>
      <c r="T264" s="1186" t="s">
        <v>597</v>
      </c>
      <c r="U264" s="1207" t="s">
        <v>234</v>
      </c>
      <c r="V264" s="1207" t="s">
        <v>630</v>
      </c>
      <c r="W264" s="1207" t="s">
        <v>631</v>
      </c>
      <c r="X264" s="1207" t="s">
        <v>711</v>
      </c>
      <c r="Y264" s="8">
        <v>1.6</v>
      </c>
      <c r="Z264" s="8">
        <v>0.01</v>
      </c>
      <c r="AA264" s="8">
        <v>0</v>
      </c>
      <c r="AB264" s="8">
        <v>0.08</v>
      </c>
      <c r="AC264" s="8">
        <v>6.79</v>
      </c>
      <c r="AD264" s="8">
        <v>0.91</v>
      </c>
      <c r="AE264" s="8">
        <v>3.42</v>
      </c>
      <c r="AF264" s="8">
        <v>0.91</v>
      </c>
      <c r="AG264" s="686"/>
      <c r="AH264" s="6"/>
      <c r="AI264" s="6"/>
      <c r="AJ264" s="6"/>
      <c r="AK264" s="6"/>
      <c r="AL264" s="6"/>
      <c r="AM264" s="21"/>
      <c r="AN264" s="21"/>
      <c r="AO264" s="21"/>
      <c r="AP264" s="21"/>
      <c r="AQ264" s="21"/>
      <c r="AR264" s="21"/>
      <c r="AS264" s="21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s="485" customFormat="1" ht="9.75" customHeight="1">
      <c r="A265" s="1234"/>
      <c r="B265" s="1188"/>
      <c r="C265" s="1188"/>
      <c r="D265" s="1209"/>
      <c r="E265" s="1209"/>
      <c r="F265" s="1209"/>
      <c r="G265" s="1209"/>
      <c r="H265" s="11"/>
      <c r="I265" s="11"/>
      <c r="J265" s="11"/>
      <c r="K265" s="11"/>
      <c r="L265" s="11"/>
      <c r="M265" s="11"/>
      <c r="N265" s="11"/>
      <c r="O265" s="11"/>
      <c r="P265" s="103">
        <v>356.71</v>
      </c>
      <c r="Q265" s="11" t="e">
        <f>#REF!*P265/1000</f>
        <v>#REF!</v>
      </c>
      <c r="R265" s="1234"/>
      <c r="S265" s="1188"/>
      <c r="T265" s="1188"/>
      <c r="U265" s="1209"/>
      <c r="V265" s="1209"/>
      <c r="W265" s="1209"/>
      <c r="X265" s="1209"/>
      <c r="Y265" s="17"/>
      <c r="Z265" s="17"/>
      <c r="AA265" s="17"/>
      <c r="AB265" s="17"/>
      <c r="AC265" s="17"/>
      <c r="AD265" s="17"/>
      <c r="AE265" s="17"/>
      <c r="AF265" s="17"/>
      <c r="AG265" s="686"/>
      <c r="AH265" s="21"/>
      <c r="AI265" s="21"/>
      <c r="AJ265" s="21"/>
      <c r="AK265" s="21"/>
      <c r="AL265" s="6"/>
      <c r="AM265" s="21"/>
      <c r="AN265" s="21"/>
      <c r="AO265" s="21"/>
      <c r="AP265" s="21"/>
      <c r="AQ265" s="21"/>
      <c r="AR265" s="21"/>
      <c r="AS265" s="21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s="6" customFormat="1" ht="24.95" customHeight="1">
      <c r="A266" s="1192" t="s">
        <v>780</v>
      </c>
      <c r="B266" s="1192"/>
      <c r="C266" s="1192"/>
      <c r="D266" s="68">
        <v>22.9</v>
      </c>
      <c r="E266" s="68">
        <v>25.2</v>
      </c>
      <c r="F266" s="68">
        <v>66.599999999999994</v>
      </c>
      <c r="G266" s="12">
        <v>585</v>
      </c>
      <c r="H266" s="11"/>
      <c r="I266" s="11"/>
      <c r="J266" s="11"/>
      <c r="K266" s="11"/>
      <c r="L266" s="11"/>
      <c r="M266" s="11"/>
      <c r="N266" s="11"/>
      <c r="O266" s="11"/>
      <c r="P266" s="11">
        <v>23.4</v>
      </c>
      <c r="Q266" s="11" t="e">
        <f>#REF!*P266/1000</f>
        <v>#REF!</v>
      </c>
      <c r="R266" s="1171" t="s">
        <v>781</v>
      </c>
      <c r="S266" s="1172"/>
      <c r="T266" s="1173"/>
      <c r="U266" s="68">
        <v>27.4</v>
      </c>
      <c r="V266" s="68">
        <v>31</v>
      </c>
      <c r="W266" s="12">
        <v>73</v>
      </c>
      <c r="X266" s="12">
        <v>680</v>
      </c>
      <c r="Y266" s="17"/>
      <c r="Z266" s="17"/>
      <c r="AA266" s="17"/>
      <c r="AB266" s="17"/>
      <c r="AC266" s="17"/>
      <c r="AD266" s="17"/>
      <c r="AE266" s="17"/>
      <c r="AF266" s="17"/>
      <c r="AG266" s="686"/>
      <c r="AH266" s="21"/>
      <c r="AI266" s="21"/>
      <c r="AJ266" s="21"/>
      <c r="AK266" s="21"/>
      <c r="AL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  <c r="ID266" s="21"/>
      <c r="IE266" s="21"/>
      <c r="IF266" s="21"/>
      <c r="IG266" s="21"/>
      <c r="IH266" s="21"/>
      <c r="II266" s="21"/>
      <c r="IJ266" s="21"/>
      <c r="IK266" s="21"/>
      <c r="IL266" s="21"/>
      <c r="IM266" s="21"/>
      <c r="IN266" s="21"/>
      <c r="IO266" s="21"/>
      <c r="IP266" s="21"/>
      <c r="IQ266" s="21"/>
      <c r="IR266" s="21"/>
      <c r="IS266" s="21"/>
      <c r="IT266" s="21"/>
      <c r="IU266" s="21"/>
      <c r="IV266" s="21"/>
    </row>
    <row r="267" spans="1:256" s="6" customFormat="1" ht="24.95" customHeight="1">
      <c r="A267" s="885" t="s">
        <v>815</v>
      </c>
      <c r="B267" s="958">
        <v>90</v>
      </c>
      <c r="C267" s="11"/>
      <c r="D267" s="7">
        <v>14.5</v>
      </c>
      <c r="E267" s="7">
        <v>14.8</v>
      </c>
      <c r="F267" s="7">
        <v>0.6</v>
      </c>
      <c r="G267" s="12">
        <v>194</v>
      </c>
      <c r="H267" s="18">
        <v>2.6099999999999994</v>
      </c>
      <c r="I267" s="18">
        <v>0.1</v>
      </c>
      <c r="J267" s="18">
        <v>15.36</v>
      </c>
      <c r="K267" s="18">
        <v>0.2</v>
      </c>
      <c r="L267" s="18">
        <v>42.819999999999993</v>
      </c>
      <c r="M267" s="18">
        <v>93.17</v>
      </c>
      <c r="N267" s="18">
        <v>31.14</v>
      </c>
      <c r="O267" s="18">
        <v>1.1200000000000001</v>
      </c>
      <c r="P267" s="18"/>
      <c r="Q267" s="18" t="e">
        <f>SUM(Q268:Q277)</f>
        <v>#REF!</v>
      </c>
      <c r="R267" s="885" t="s">
        <v>815</v>
      </c>
      <c r="S267" s="958">
        <v>100</v>
      </c>
      <c r="T267" s="11"/>
      <c r="U267" s="7">
        <v>18.5</v>
      </c>
      <c r="V267" s="7">
        <v>18.7</v>
      </c>
      <c r="W267" s="7">
        <v>0.7</v>
      </c>
      <c r="X267" s="12">
        <v>245</v>
      </c>
      <c r="Y267" s="8">
        <v>0</v>
      </c>
      <c r="Z267" s="8">
        <v>0.1</v>
      </c>
      <c r="AA267" s="8">
        <v>0</v>
      </c>
      <c r="AB267" s="8">
        <v>0</v>
      </c>
      <c r="AC267" s="8">
        <v>4.0999999999999996</v>
      </c>
      <c r="AD267" s="8">
        <v>13.3</v>
      </c>
      <c r="AE267" s="8">
        <v>4</v>
      </c>
      <c r="AF267" s="8">
        <v>0.1</v>
      </c>
      <c r="AG267" s="693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  <c r="ID267" s="21"/>
      <c r="IE267" s="21"/>
      <c r="IF267" s="21"/>
      <c r="IG267" s="21"/>
      <c r="IH267" s="21"/>
      <c r="II267" s="21"/>
      <c r="IJ267" s="21"/>
      <c r="IK267" s="21"/>
      <c r="IL267" s="21"/>
      <c r="IM267" s="21"/>
      <c r="IN267" s="21"/>
      <c r="IO267" s="21"/>
      <c r="IP267" s="21"/>
      <c r="IQ267" s="21"/>
      <c r="IR267" s="21"/>
      <c r="IS267" s="21"/>
      <c r="IT267" s="21"/>
      <c r="IU267" s="21"/>
      <c r="IV267" s="21"/>
    </row>
    <row r="268" spans="1:256" ht="24.95" customHeight="1">
      <c r="A268" s="886" t="s">
        <v>816</v>
      </c>
      <c r="B268" s="7">
        <v>150</v>
      </c>
      <c r="C268" s="7"/>
      <c r="D268" s="68">
        <v>2.7</v>
      </c>
      <c r="E268" s="68">
        <v>5.8</v>
      </c>
      <c r="F268" s="68">
        <v>31.6</v>
      </c>
      <c r="G268" s="12">
        <v>189</v>
      </c>
      <c r="H268" s="748"/>
      <c r="I268" s="748"/>
      <c r="J268" s="748"/>
      <c r="K268" s="748"/>
      <c r="L268" s="748"/>
      <c r="M268" s="748"/>
      <c r="N268" s="748"/>
      <c r="O268" s="748"/>
      <c r="P268" s="749"/>
      <c r="Q268" s="749" t="e">
        <f>#REF!*P268/1000</f>
        <v>#REF!</v>
      </c>
      <c r="R268" s="886" t="s">
        <v>816</v>
      </c>
      <c r="S268" s="7">
        <v>180</v>
      </c>
      <c r="T268" s="7"/>
      <c r="U268" s="68">
        <v>3.2</v>
      </c>
      <c r="V268" s="68">
        <v>7.7</v>
      </c>
      <c r="W268" s="68">
        <v>37.9</v>
      </c>
      <c r="X268" s="12">
        <v>234</v>
      </c>
      <c r="Y268" s="601"/>
      <c r="Z268" s="601"/>
      <c r="AA268" s="601"/>
      <c r="AB268" s="601"/>
      <c r="AC268" s="601"/>
      <c r="AD268" s="601"/>
      <c r="AE268" s="601"/>
      <c r="AF268" s="601"/>
      <c r="AG268" s="693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30.75" customHeight="1">
      <c r="A269" s="886" t="s">
        <v>621</v>
      </c>
      <c r="B269" s="7">
        <v>15</v>
      </c>
      <c r="C269" s="963"/>
      <c r="D269" s="7">
        <v>0.4</v>
      </c>
      <c r="E269" s="68">
        <v>0.5</v>
      </c>
      <c r="F269" s="7">
        <v>5.4</v>
      </c>
      <c r="G269" s="7">
        <v>28</v>
      </c>
      <c r="H269" s="7"/>
      <c r="I269" s="7"/>
      <c r="J269" s="7"/>
      <c r="K269" s="7"/>
      <c r="L269" s="7"/>
      <c r="M269" s="7"/>
      <c r="N269" s="7"/>
      <c r="O269" s="7"/>
      <c r="P269" s="11"/>
      <c r="Q269" s="11" t="e">
        <f>#REF!*P269/1000</f>
        <v>#REF!</v>
      </c>
      <c r="R269" s="886" t="s">
        <v>621</v>
      </c>
      <c r="S269" s="7">
        <v>15</v>
      </c>
      <c r="T269" s="963"/>
      <c r="U269" s="7">
        <v>0.4</v>
      </c>
      <c r="V269" s="68">
        <v>0.5</v>
      </c>
      <c r="W269" s="7">
        <v>5.4</v>
      </c>
      <c r="X269" s="7">
        <v>28</v>
      </c>
      <c r="Y269" s="8">
        <v>0</v>
      </c>
      <c r="Z269" s="8">
        <v>5.6250000000000001E-2</v>
      </c>
      <c r="AA269" s="8">
        <v>0</v>
      </c>
      <c r="AB269" s="8">
        <v>0.4375</v>
      </c>
      <c r="AC269" s="8">
        <v>10.75</v>
      </c>
      <c r="AD269" s="8">
        <v>48.25</v>
      </c>
      <c r="AE269" s="8">
        <v>14.374999999999996</v>
      </c>
      <c r="AF269" s="8">
        <v>1.1875</v>
      </c>
      <c r="AG269" s="624"/>
      <c r="AH269" s="6"/>
      <c r="AI269" s="6"/>
      <c r="AJ269" s="6"/>
      <c r="AK269" s="6"/>
      <c r="AM269" s="6"/>
      <c r="AN269" s="6"/>
      <c r="AO269" s="6"/>
      <c r="AP269" s="6"/>
      <c r="AQ269" s="6"/>
      <c r="AR269" s="6"/>
      <c r="AS269" s="6"/>
    </row>
    <row r="270" spans="1:256" s="6" customFormat="1" ht="24.95" customHeight="1">
      <c r="A270" s="886" t="s">
        <v>450</v>
      </c>
      <c r="B270" s="654">
        <v>20</v>
      </c>
      <c r="C270" s="964"/>
      <c r="D270" s="653">
        <v>0.7</v>
      </c>
      <c r="E270" s="653">
        <v>0.1</v>
      </c>
      <c r="F270" s="653">
        <v>9.4</v>
      </c>
      <c r="G270" s="12">
        <v>41</v>
      </c>
      <c r="H270" s="17"/>
      <c r="I270" s="17"/>
      <c r="J270" s="17"/>
      <c r="K270" s="17"/>
      <c r="L270" s="17"/>
      <c r="M270" s="17"/>
      <c r="N270" s="17"/>
      <c r="O270" s="17"/>
      <c r="P270" s="68">
        <v>19.5</v>
      </c>
      <c r="Q270" s="11" t="e">
        <f>#REF!*P270/1000</f>
        <v>#REF!</v>
      </c>
      <c r="R270" s="886" t="s">
        <v>450</v>
      </c>
      <c r="S270" s="654">
        <v>20</v>
      </c>
      <c r="T270" s="964"/>
      <c r="U270" s="653">
        <v>0.7</v>
      </c>
      <c r="V270" s="653">
        <v>0.1</v>
      </c>
      <c r="W270" s="653">
        <v>9.4</v>
      </c>
      <c r="X270" s="12">
        <v>41</v>
      </c>
      <c r="Y270" s="637">
        <f t="shared" ref="Y270:AF270" si="17">Y271+Y272</f>
        <v>1.22</v>
      </c>
      <c r="Z270" s="637">
        <f t="shared" si="17"/>
        <v>0.192</v>
      </c>
      <c r="AA270" s="637">
        <f t="shared" si="17"/>
        <v>48.768000000000001</v>
      </c>
      <c r="AB270" s="637">
        <f t="shared" si="17"/>
        <v>1.2</v>
      </c>
      <c r="AC270" s="637">
        <f t="shared" si="17"/>
        <v>266.64</v>
      </c>
      <c r="AD270" s="637">
        <f t="shared" si="17"/>
        <v>261.51599999999996</v>
      </c>
      <c r="AE270" s="637">
        <f t="shared" si="17"/>
        <v>42.072000000000003</v>
      </c>
      <c r="AF270" s="637">
        <f t="shared" si="17"/>
        <v>1.2979999999999998</v>
      </c>
      <c r="AG270" s="643"/>
      <c r="AM270" s="21"/>
      <c r="AN270" s="21"/>
      <c r="AO270" s="21"/>
      <c r="AP270" s="21"/>
      <c r="AQ270" s="21"/>
      <c r="AR270" s="21"/>
      <c r="AS270" s="21"/>
    </row>
    <row r="271" spans="1:256" ht="24.95" customHeight="1">
      <c r="A271" s="886" t="s">
        <v>791</v>
      </c>
      <c r="B271" s="613">
        <v>125</v>
      </c>
      <c r="C271" s="7"/>
      <c r="D271" s="68">
        <v>1.8</v>
      </c>
      <c r="E271" s="68">
        <v>1.5</v>
      </c>
      <c r="F271" s="68">
        <v>4.5</v>
      </c>
      <c r="G271" s="613">
        <v>39</v>
      </c>
      <c r="H271" s="17"/>
      <c r="I271" s="17"/>
      <c r="J271" s="17"/>
      <c r="K271" s="17"/>
      <c r="L271" s="17"/>
      <c r="M271" s="17"/>
      <c r="N271" s="17"/>
      <c r="O271" s="17"/>
      <c r="P271" s="11"/>
      <c r="Q271" s="11" t="e">
        <f>#REF!*P271/1000</f>
        <v>#REF!</v>
      </c>
      <c r="R271" s="886" t="s">
        <v>791</v>
      </c>
      <c r="S271" s="613">
        <v>125</v>
      </c>
      <c r="T271" s="7"/>
      <c r="U271" s="68">
        <v>1.8</v>
      </c>
      <c r="V271" s="68">
        <v>1.5</v>
      </c>
      <c r="W271" s="68">
        <v>4.5</v>
      </c>
      <c r="X271" s="613">
        <v>39</v>
      </c>
      <c r="Y271" s="8">
        <v>0.18</v>
      </c>
      <c r="Z271" s="8">
        <v>0.13200000000000001</v>
      </c>
      <c r="AA271" s="8">
        <v>24.768000000000001</v>
      </c>
      <c r="AB271" s="8">
        <v>1.2</v>
      </c>
      <c r="AC271" s="8">
        <v>55.44</v>
      </c>
      <c r="AD271" s="8">
        <v>104.916</v>
      </c>
      <c r="AE271" s="8">
        <v>17.712</v>
      </c>
      <c r="AF271" s="8">
        <v>1.1279999999999999</v>
      </c>
      <c r="AG271" s="643"/>
      <c r="AL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s="6" customFormat="1" ht="24.95" customHeight="1">
      <c r="A272" s="890"/>
      <c r="B272" s="12"/>
      <c r="C272" s="7"/>
      <c r="D272" s="68"/>
      <c r="E272" s="68"/>
      <c r="F272" s="68"/>
      <c r="G272" s="613"/>
      <c r="H272" s="17"/>
      <c r="I272" s="17"/>
      <c r="J272" s="17"/>
      <c r="K272" s="17"/>
      <c r="L272" s="17"/>
      <c r="M272" s="17"/>
      <c r="N272" s="17"/>
      <c r="O272" s="17"/>
      <c r="P272" s="11"/>
      <c r="Q272" s="11" t="e">
        <f>#REF!*P272/1000</f>
        <v>#REF!</v>
      </c>
      <c r="R272" s="890"/>
      <c r="S272" s="12"/>
      <c r="T272" s="7"/>
      <c r="U272" s="68"/>
      <c r="V272" s="68"/>
      <c r="W272" s="68"/>
      <c r="X272" s="613"/>
      <c r="Y272" s="8">
        <v>1.04</v>
      </c>
      <c r="Z272" s="8">
        <v>0.06</v>
      </c>
      <c r="AA272" s="8">
        <v>24</v>
      </c>
      <c r="AB272" s="8">
        <v>0</v>
      </c>
      <c r="AC272" s="8">
        <v>211.2</v>
      </c>
      <c r="AD272" s="8">
        <v>156.6</v>
      </c>
      <c r="AE272" s="8">
        <v>24.36</v>
      </c>
      <c r="AF272" s="8">
        <v>0.17</v>
      </c>
      <c r="AG272" s="643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  <c r="ID272" s="21"/>
      <c r="IE272" s="21"/>
      <c r="IF272" s="21"/>
      <c r="IG272" s="21"/>
      <c r="IH272" s="21"/>
      <c r="II272" s="21"/>
      <c r="IJ272" s="21"/>
      <c r="IK272" s="21"/>
      <c r="IL272" s="21"/>
      <c r="IM272" s="21"/>
      <c r="IN272" s="21"/>
      <c r="IO272" s="21"/>
      <c r="IP272" s="21"/>
      <c r="IQ272" s="21"/>
      <c r="IR272" s="21"/>
      <c r="IS272" s="21"/>
      <c r="IT272" s="21"/>
      <c r="IU272" s="21"/>
      <c r="IV272" s="21"/>
    </row>
    <row r="273" spans="1:256" s="6" customFormat="1" ht="24.95" customHeight="1">
      <c r="A273" s="890" t="s">
        <v>381</v>
      </c>
      <c r="B273" s="12"/>
      <c r="C273" s="898"/>
      <c r="D273" s="653"/>
      <c r="E273" s="653"/>
      <c r="F273" s="653"/>
      <c r="G273" s="613"/>
      <c r="H273" s="17"/>
      <c r="I273" s="17"/>
      <c r="J273" s="17"/>
      <c r="K273" s="17"/>
      <c r="L273" s="17"/>
      <c r="M273" s="17"/>
      <c r="N273" s="17"/>
      <c r="O273" s="17"/>
      <c r="P273" s="11"/>
      <c r="Q273" s="11" t="e">
        <f>#REF!*P273/1000</f>
        <v>#REF!</v>
      </c>
      <c r="R273" s="890" t="s">
        <v>381</v>
      </c>
      <c r="S273" s="12"/>
      <c r="T273" s="898"/>
      <c r="U273" s="653"/>
      <c r="V273" s="653"/>
      <c r="W273" s="653"/>
      <c r="X273" s="613"/>
      <c r="Y273" s="204"/>
      <c r="Z273" s="204">
        <v>90</v>
      </c>
      <c r="AA273" s="598"/>
      <c r="AB273" s="598"/>
      <c r="AC273" s="725"/>
      <c r="AD273" s="614"/>
      <c r="AE273" s="8"/>
      <c r="AF273" s="8"/>
      <c r="AG273" s="68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  <c r="ID273" s="21"/>
      <c r="IE273" s="21"/>
      <c r="IF273" s="21"/>
      <c r="IG273" s="21"/>
      <c r="IH273" s="21"/>
      <c r="II273" s="21"/>
      <c r="IJ273" s="21"/>
      <c r="IK273" s="21"/>
      <c r="IL273" s="21"/>
      <c r="IM273" s="21"/>
      <c r="IN273" s="21"/>
      <c r="IO273" s="21"/>
      <c r="IP273" s="21"/>
      <c r="IQ273" s="21"/>
      <c r="IR273" s="21"/>
      <c r="IS273" s="21"/>
      <c r="IT273" s="21"/>
      <c r="IU273" s="21"/>
      <c r="IV273" s="21"/>
    </row>
    <row r="274" spans="1:256" ht="24.95" customHeight="1">
      <c r="A274" s="949"/>
      <c r="B274" s="893"/>
      <c r="C274" s="851"/>
      <c r="D274" s="601"/>
      <c r="E274" s="601"/>
      <c r="F274" s="601"/>
      <c r="G274" s="614"/>
      <c r="H274" s="17"/>
      <c r="I274" s="17"/>
      <c r="J274" s="17"/>
      <c r="K274" s="17"/>
      <c r="L274" s="17"/>
      <c r="M274" s="17"/>
      <c r="N274" s="17"/>
      <c r="O274" s="17"/>
      <c r="P274" s="11"/>
      <c r="Q274" s="11"/>
      <c r="R274" s="916"/>
      <c r="S274" s="204"/>
      <c r="T274" s="204"/>
      <c r="U274" s="598"/>
      <c r="V274" s="598"/>
      <c r="W274" s="725"/>
      <c r="X274" s="614"/>
      <c r="Y274" s="505">
        <f t="shared" ref="Y274:AF274" si="18">Y226+Y270</f>
        <v>8.2125000000000004</v>
      </c>
      <c r="Z274" s="505">
        <f t="shared" si="18"/>
        <v>0.54186111111111113</v>
      </c>
      <c r="AA274" s="505">
        <f t="shared" si="18"/>
        <v>75.984666666666669</v>
      </c>
      <c r="AB274" s="505">
        <f t="shared" si="18"/>
        <v>6.4597222222222221</v>
      </c>
      <c r="AC274" s="505">
        <f t="shared" si="18"/>
        <v>422.46277777777777</v>
      </c>
      <c r="AD274" s="505">
        <f t="shared" si="18"/>
        <v>648.65572222222227</v>
      </c>
      <c r="AE274" s="505">
        <f t="shared" si="18"/>
        <v>157.267</v>
      </c>
      <c r="AF274" s="505">
        <f t="shared" si="18"/>
        <v>6.4274444444444452</v>
      </c>
      <c r="AG274" s="707"/>
    </row>
    <row r="275" spans="1:256" ht="24.95" customHeight="1">
      <c r="A275" s="890"/>
      <c r="B275" s="596"/>
      <c r="C275" s="875"/>
      <c r="D275" s="594"/>
      <c r="E275" s="594"/>
      <c r="F275" s="594"/>
      <c r="G275" s="505"/>
      <c r="H275" s="11"/>
      <c r="I275" s="11"/>
      <c r="J275" s="11"/>
      <c r="K275" s="11"/>
      <c r="L275" s="11"/>
      <c r="M275" s="11"/>
      <c r="N275" s="11"/>
      <c r="O275" s="11"/>
      <c r="P275" s="11"/>
      <c r="Q275" s="11" t="e">
        <f>#REF!*P275/1000</f>
        <v>#REF!</v>
      </c>
      <c r="R275" s="885"/>
      <c r="S275" s="835"/>
      <c r="T275" s="882"/>
      <c r="U275" s="505"/>
      <c r="V275" s="505"/>
      <c r="W275" s="505"/>
      <c r="X275" s="505"/>
      <c r="Y275" s="707"/>
      <c r="Z275" s="707"/>
      <c r="AA275" s="707"/>
      <c r="AB275" s="707"/>
      <c r="AC275" s="707"/>
      <c r="AD275" s="707"/>
      <c r="AE275" s="707"/>
      <c r="AF275" s="707"/>
    </row>
    <row r="276" spans="1:256" ht="24.95" customHeight="1">
      <c r="A276" s="838"/>
      <c r="B276" s="838"/>
      <c r="C276" s="904"/>
      <c r="D276" s="204"/>
      <c r="E276" s="204"/>
      <c r="F276" s="601"/>
      <c r="G276" s="165"/>
      <c r="H276" s="11"/>
      <c r="I276" s="11"/>
      <c r="J276" s="11"/>
      <c r="K276" s="11"/>
      <c r="L276" s="11"/>
      <c r="M276" s="11"/>
      <c r="N276" s="11"/>
      <c r="O276" s="11"/>
      <c r="P276" s="11"/>
      <c r="Q276" s="11" t="e">
        <f>#REF!*P276/1000</f>
        <v>#REF!</v>
      </c>
      <c r="R276" s="1183"/>
      <c r="S276" s="1184"/>
      <c r="T276" s="1185"/>
      <c r="U276" s="637"/>
      <c r="V276" s="637"/>
      <c r="W276" s="637"/>
      <c r="X276" s="656"/>
      <c r="Y276" s="1197" t="s">
        <v>740</v>
      </c>
      <c r="Z276" s="1197"/>
      <c r="AA276" s="1197"/>
      <c r="AB276" s="1197"/>
      <c r="AC276" s="1197"/>
      <c r="AD276" s="1197"/>
      <c r="AE276" s="1197"/>
      <c r="AF276" s="1197"/>
      <c r="AG276" s="693"/>
    </row>
    <row r="277" spans="1:256" ht="24.95" customHeight="1">
      <c r="A277" s="838"/>
      <c r="B277" s="875"/>
      <c r="C277" s="634"/>
      <c r="D277" s="204"/>
      <c r="E277" s="204"/>
      <c r="F277" s="601"/>
      <c r="G277" s="204"/>
      <c r="H277" s="17"/>
      <c r="I277" s="17"/>
      <c r="J277" s="17"/>
      <c r="K277" s="17"/>
      <c r="L277" s="17"/>
      <c r="M277" s="17"/>
      <c r="N277" s="17"/>
      <c r="O277" s="17"/>
      <c r="P277" s="103">
        <v>356.71</v>
      </c>
      <c r="Q277" s="11" t="e">
        <f>#REF!*P277/1000</f>
        <v>#REF!</v>
      </c>
      <c r="R277" s="885"/>
      <c r="S277" s="883"/>
      <c r="T277" s="883"/>
      <c r="U277" s="204"/>
      <c r="V277" s="204"/>
      <c r="W277" s="204"/>
      <c r="X277" s="596"/>
      <c r="Y277" s="1197" t="s">
        <v>742</v>
      </c>
      <c r="Z277" s="1197"/>
      <c r="AA277" s="1197"/>
      <c r="AB277" s="1197"/>
      <c r="AC277" s="1197" t="s">
        <v>58</v>
      </c>
      <c r="AD277" s="1197"/>
      <c r="AE277" s="1197"/>
      <c r="AF277" s="1197"/>
    </row>
    <row r="278" spans="1:256" ht="23.25" customHeight="1">
      <c r="A278" s="838"/>
      <c r="B278" s="875"/>
      <c r="C278" s="875"/>
      <c r="D278" s="835"/>
      <c r="E278" s="835"/>
      <c r="F278" s="835"/>
      <c r="G278" s="835"/>
      <c r="H278" s="8">
        <v>1.6</v>
      </c>
      <c r="I278" s="8">
        <v>0.01</v>
      </c>
      <c r="J278" s="8">
        <v>0</v>
      </c>
      <c r="K278" s="8">
        <v>0.08</v>
      </c>
      <c r="L278" s="8">
        <v>6.79</v>
      </c>
      <c r="M278" s="8">
        <v>0.91</v>
      </c>
      <c r="N278" s="8">
        <v>3.42</v>
      </c>
      <c r="O278" s="8">
        <v>0.91</v>
      </c>
      <c r="P278" s="8"/>
      <c r="Q278" s="8" t="e">
        <f>SUM(Q279:Q280)</f>
        <v>#REF!</v>
      </c>
      <c r="R278" s="886"/>
      <c r="S278" s="912"/>
      <c r="T278" s="910"/>
      <c r="U278" s="601"/>
      <c r="V278" s="601"/>
      <c r="W278" s="601"/>
      <c r="X278" s="596"/>
      <c r="Y278" s="92" t="s">
        <v>59</v>
      </c>
      <c r="Z278" s="92" t="s">
        <v>60</v>
      </c>
      <c r="AA278" s="92" t="s">
        <v>215</v>
      </c>
      <c r="AB278" s="92" t="s">
        <v>216</v>
      </c>
      <c r="AC278" s="92" t="s">
        <v>335</v>
      </c>
      <c r="AD278" s="92" t="s">
        <v>421</v>
      </c>
      <c r="AE278" s="92" t="s">
        <v>649</v>
      </c>
      <c r="AF278" s="92" t="s">
        <v>540</v>
      </c>
    </row>
    <row r="279" spans="1:256" ht="23.25" hidden="1" customHeight="1">
      <c r="A279" s="838"/>
      <c r="B279" s="835"/>
      <c r="C279" s="943"/>
      <c r="D279" s="835"/>
      <c r="E279" s="835"/>
      <c r="F279" s="835"/>
      <c r="G279" s="835"/>
      <c r="H279" s="17"/>
      <c r="I279" s="17"/>
      <c r="J279" s="17"/>
      <c r="K279" s="17"/>
      <c r="L279" s="17"/>
      <c r="M279" s="17"/>
      <c r="N279" s="17"/>
      <c r="O279" s="17"/>
      <c r="P279" s="17">
        <v>58.5</v>
      </c>
      <c r="Q279" s="11" t="e">
        <f>#REF!*P279/1000</f>
        <v>#REF!</v>
      </c>
      <c r="R279" s="885"/>
      <c r="S279" s="846"/>
      <c r="T279" s="846"/>
      <c r="U279" s="204"/>
      <c r="V279" s="601"/>
      <c r="W279" s="204"/>
      <c r="X279" s="204"/>
      <c r="Y279" s="637" t="e">
        <f>Y282+Y310+Y280+Y318+#REF!+Y281</f>
        <v>#REF!</v>
      </c>
      <c r="Z279" s="637" t="e">
        <f>Z282+Z310+Z280+Z318+#REF!+Z281</f>
        <v>#REF!</v>
      </c>
      <c r="AA279" s="637" t="e">
        <f>AA282+AA310+AA280+AA318+#REF!+AA281</f>
        <v>#REF!</v>
      </c>
      <c r="AB279" s="637" t="e">
        <f>AB282+AB310+AB280+AB318+#REF!+AB281</f>
        <v>#REF!</v>
      </c>
      <c r="AC279" s="637" t="e">
        <f>AC282+AC310+AC280+AC318+#REF!+AC281</f>
        <v>#REF!</v>
      </c>
      <c r="AD279" s="637" t="e">
        <f>AD282+AD310+AD280+AD318+#REF!+AD281</f>
        <v>#REF!</v>
      </c>
      <c r="AE279" s="637" t="e">
        <f>AE282+AE310+AE280+AE318+#REF!+AE281</f>
        <v>#REF!</v>
      </c>
      <c r="AF279" s="637" t="e">
        <f>AF282+AF310+AF280+AF318+#REF!+AF281</f>
        <v>#REF!</v>
      </c>
    </row>
    <row r="280" spans="1:256" ht="21" customHeight="1">
      <c r="A280" s="1183" t="s">
        <v>185</v>
      </c>
      <c r="B280" s="1184"/>
      <c r="C280" s="1184"/>
      <c r="D280" s="1184"/>
      <c r="E280" s="1184"/>
      <c r="F280" s="1184"/>
      <c r="G280" s="1185"/>
      <c r="H280" s="17"/>
      <c r="I280" s="17"/>
      <c r="J280" s="17"/>
      <c r="K280" s="17"/>
      <c r="L280" s="17"/>
      <c r="M280" s="17"/>
      <c r="N280" s="17"/>
      <c r="O280" s="17"/>
      <c r="P280" s="606">
        <v>37.049999999999997</v>
      </c>
      <c r="Q280" s="11" t="e">
        <f>#REF!*P280/1000</f>
        <v>#REF!</v>
      </c>
      <c r="R280" s="885"/>
      <c r="S280" s="846"/>
      <c r="T280" s="846"/>
      <c r="U280" s="601"/>
      <c r="V280" s="601"/>
      <c r="W280" s="601"/>
      <c r="X280" s="596"/>
      <c r="Y280" s="8">
        <v>0.1</v>
      </c>
      <c r="Z280" s="8">
        <v>0</v>
      </c>
      <c r="AA280" s="8">
        <v>30.87</v>
      </c>
      <c r="AB280" s="8">
        <v>0.06</v>
      </c>
      <c r="AC280" s="8">
        <v>147</v>
      </c>
      <c r="AD280" s="8">
        <v>88.2</v>
      </c>
      <c r="AE280" s="8">
        <v>8.09</v>
      </c>
      <c r="AF280" s="8">
        <v>0.1</v>
      </c>
      <c r="AG280" s="643"/>
    </row>
    <row r="281" spans="1:256" ht="24.75" customHeight="1">
      <c r="A281" s="838" t="s">
        <v>817</v>
      </c>
      <c r="B281" s="838" t="s">
        <v>214</v>
      </c>
      <c r="C281" s="948"/>
      <c r="D281" s="835"/>
      <c r="E281" s="835"/>
      <c r="F281" s="835"/>
      <c r="G281" s="835"/>
      <c r="H281" s="8">
        <v>0</v>
      </c>
      <c r="I281" s="8">
        <v>7.4999999999999997E-2</v>
      </c>
      <c r="J281" s="8">
        <v>0</v>
      </c>
      <c r="K281" s="8">
        <v>0</v>
      </c>
      <c r="L281" s="8">
        <v>3.0750000000000002</v>
      </c>
      <c r="M281" s="8">
        <v>9.9749999999999996</v>
      </c>
      <c r="N281" s="8">
        <v>3</v>
      </c>
      <c r="O281" s="8">
        <v>7.4999999999999997E-2</v>
      </c>
      <c r="P281" s="11">
        <v>40.299999999999997</v>
      </c>
      <c r="Q281" s="8">
        <f>P281*C124/1000</f>
        <v>0</v>
      </c>
      <c r="R281" s="885"/>
      <c r="S281" s="846"/>
      <c r="T281" s="912"/>
      <c r="U281" s="601"/>
      <c r="V281" s="601"/>
      <c r="W281" s="601"/>
      <c r="X281" s="596"/>
      <c r="Y281" s="601">
        <v>0</v>
      </c>
      <c r="Z281" s="601">
        <v>0</v>
      </c>
      <c r="AA281" s="601">
        <v>40</v>
      </c>
      <c r="AB281" s="601">
        <v>0.01</v>
      </c>
      <c r="AC281" s="601">
        <v>2.4</v>
      </c>
      <c r="AD281" s="642">
        <v>3</v>
      </c>
      <c r="AE281" s="642">
        <v>0</v>
      </c>
      <c r="AF281" s="642">
        <v>0.02</v>
      </c>
    </row>
    <row r="282" spans="1:256" ht="20.25">
      <c r="A282" s="835" t="s">
        <v>146</v>
      </c>
      <c r="B282" s="838"/>
      <c r="C282" s="838"/>
      <c r="D282" s="835"/>
      <c r="E282" s="835"/>
      <c r="F282" s="835"/>
      <c r="G282" s="835"/>
      <c r="H282" s="601"/>
      <c r="I282" s="601"/>
      <c r="J282" s="601"/>
      <c r="K282" s="601"/>
      <c r="L282" s="601"/>
      <c r="M282" s="601"/>
      <c r="N282" s="601"/>
      <c r="O282" s="601"/>
      <c r="P282" s="8"/>
      <c r="Q282" s="8"/>
      <c r="R282" s="1236"/>
      <c r="S282" s="1237"/>
      <c r="T282" s="1238"/>
      <c r="U282" s="637"/>
      <c r="V282" s="637"/>
      <c r="W282" s="637"/>
      <c r="X282" s="656"/>
      <c r="Y282" s="8">
        <v>0.46</v>
      </c>
      <c r="Z282" s="8">
        <v>7.0000000000000007E-2</v>
      </c>
      <c r="AA282" s="8">
        <v>50.4</v>
      </c>
      <c r="AB282" s="8">
        <v>0.26</v>
      </c>
      <c r="AC282" s="8">
        <v>230.28</v>
      </c>
      <c r="AD282" s="8">
        <v>210.14</v>
      </c>
      <c r="AE282" s="8">
        <v>41.57</v>
      </c>
      <c r="AF282" s="8">
        <v>0.55000000000000004</v>
      </c>
    </row>
    <row r="283" spans="1:256" ht="23.25" customHeight="1">
      <c r="A283" s="838" t="s">
        <v>681</v>
      </c>
      <c r="B283" s="838">
        <v>50</v>
      </c>
      <c r="C283" s="838">
        <v>9.1</v>
      </c>
      <c r="D283" s="835"/>
      <c r="E283" s="835"/>
      <c r="F283" s="835"/>
      <c r="G283" s="835"/>
      <c r="H283" s="8">
        <v>0</v>
      </c>
      <c r="I283" s="8">
        <v>4.4999999999999998E-2</v>
      </c>
      <c r="J283" s="8">
        <v>0</v>
      </c>
      <c r="K283" s="8">
        <v>0.35</v>
      </c>
      <c r="L283" s="8">
        <v>8.6</v>
      </c>
      <c r="M283" s="8">
        <v>38.6</v>
      </c>
      <c r="N283" s="8">
        <v>11.499999999999998</v>
      </c>
      <c r="O283" s="8">
        <v>0.95</v>
      </c>
      <c r="P283" s="11">
        <v>32.5</v>
      </c>
      <c r="Q283" s="8">
        <f>P283*C125/1000</f>
        <v>0</v>
      </c>
      <c r="R283" s="885"/>
      <c r="S283" s="846"/>
      <c r="T283" s="917"/>
      <c r="U283" s="601"/>
      <c r="V283" s="601"/>
      <c r="W283" s="601"/>
      <c r="X283" s="614"/>
      <c r="Y283" s="8"/>
      <c r="Z283" s="8"/>
      <c r="AA283" s="8"/>
      <c r="AB283" s="8"/>
      <c r="AC283" s="8"/>
      <c r="AD283" s="8"/>
      <c r="AE283" s="8"/>
      <c r="AF283" s="8"/>
    </row>
    <row r="284" spans="1:256" ht="21" customHeight="1">
      <c r="A284" s="838"/>
      <c r="B284" s="838"/>
      <c r="C284" s="838"/>
      <c r="D284" s="835"/>
      <c r="E284" s="835"/>
      <c r="F284" s="835"/>
      <c r="G284" s="835"/>
      <c r="H284" s="637">
        <f t="shared" ref="H284:O284" si="19">H285+H291</f>
        <v>1.1942857142857144</v>
      </c>
      <c r="I284" s="637">
        <f t="shared" si="19"/>
        <v>0.17314285714285715</v>
      </c>
      <c r="J284" s="637">
        <f t="shared" si="19"/>
        <v>45.22971428571428</v>
      </c>
      <c r="K284" s="637">
        <f t="shared" si="19"/>
        <v>1.0285714285714285</v>
      </c>
      <c r="L284" s="637">
        <f t="shared" si="19"/>
        <v>258.71999999999997</v>
      </c>
      <c r="M284" s="637">
        <f t="shared" si="19"/>
        <v>246.52799999999999</v>
      </c>
      <c r="N284" s="637">
        <f t="shared" si="19"/>
        <v>39.541714285714285</v>
      </c>
      <c r="O284" s="637">
        <f t="shared" si="19"/>
        <v>1.1368571428571428</v>
      </c>
      <c r="P284" s="637"/>
      <c r="Q284" s="86" t="e">
        <f>Q285+Q291</f>
        <v>#REF!</v>
      </c>
      <c r="R284" s="890"/>
      <c r="S284" s="204"/>
      <c r="T284" s="204"/>
      <c r="U284" s="598"/>
      <c r="V284" s="598"/>
      <c r="W284" s="725"/>
      <c r="X284" s="614"/>
      <c r="Y284" s="204"/>
      <c r="Z284" s="204"/>
      <c r="AA284" s="204"/>
      <c r="AB284" s="204"/>
      <c r="AC284" s="204"/>
      <c r="AD284" s="204"/>
      <c r="AE284" s="204"/>
      <c r="AF284" s="204"/>
      <c r="AG284" s="643"/>
    </row>
    <row r="285" spans="1:256" ht="24" customHeight="1">
      <c r="A285" s="838"/>
      <c r="B285" s="835"/>
      <c r="C285" s="835"/>
      <c r="D285" s="835"/>
      <c r="E285" s="835"/>
      <c r="F285" s="835"/>
      <c r="G285" s="835"/>
      <c r="H285" s="8">
        <v>0.15428571428571428</v>
      </c>
      <c r="I285" s="8">
        <v>0.11314285714285714</v>
      </c>
      <c r="J285" s="8">
        <v>21.229714285714284</v>
      </c>
      <c r="K285" s="8">
        <v>1.0285714285714285</v>
      </c>
      <c r="L285" s="8">
        <v>47.519999999999996</v>
      </c>
      <c r="M285" s="8">
        <v>89.927999999999997</v>
      </c>
      <c r="N285" s="8">
        <v>15.181714285714285</v>
      </c>
      <c r="O285" s="8">
        <v>0.96685714285714275</v>
      </c>
      <c r="P285" s="8">
        <v>15</v>
      </c>
      <c r="Q285" s="8">
        <f>P285</f>
        <v>15</v>
      </c>
      <c r="R285" s="1133"/>
      <c r="S285" s="1239"/>
      <c r="T285" s="1134"/>
      <c r="U285" s="505"/>
      <c r="V285" s="505"/>
      <c r="W285" s="505"/>
      <c r="X285" s="505"/>
      <c r="Y285" s="11"/>
      <c r="Z285" s="11"/>
      <c r="AA285" s="11"/>
      <c r="AB285" s="11"/>
      <c r="AC285" s="11"/>
      <c r="AD285" s="11"/>
      <c r="AE285" s="11"/>
      <c r="AF285" s="11"/>
    </row>
    <row r="286" spans="1:256" ht="18">
      <c r="A286" s="1179" t="s">
        <v>894</v>
      </c>
      <c r="B286" s="1240"/>
      <c r="C286" s="1240"/>
      <c r="D286" s="1240"/>
      <c r="E286" s="1240"/>
      <c r="F286" s="1240"/>
      <c r="G286" s="1240"/>
      <c r="H286" s="1240"/>
      <c r="I286" s="1240"/>
      <c r="J286" s="1240"/>
      <c r="K286" s="1240"/>
      <c r="L286" s="1240"/>
      <c r="M286" s="1240"/>
      <c r="N286" s="1240"/>
      <c r="O286" s="1240"/>
      <c r="P286" s="1240"/>
      <c r="Q286" s="1240"/>
      <c r="R286" s="1240"/>
      <c r="S286" s="1240"/>
      <c r="T286" s="1240"/>
      <c r="U286" s="1240"/>
      <c r="V286" s="1240"/>
      <c r="W286" s="1240"/>
      <c r="X286" s="1241"/>
      <c r="Y286" s="17"/>
      <c r="Z286" s="17"/>
      <c r="AA286" s="17"/>
      <c r="AB286" s="17"/>
      <c r="AC286" s="17"/>
      <c r="AD286" s="17"/>
      <c r="AE286" s="17"/>
      <c r="AF286" s="17"/>
    </row>
    <row r="287" spans="1:256" ht="79.5" customHeight="1">
      <c r="A287" s="1193" t="s">
        <v>874</v>
      </c>
      <c r="B287" s="1193"/>
      <c r="C287" s="1193"/>
      <c r="D287" s="1193"/>
      <c r="E287" s="1193"/>
      <c r="F287" s="1158" t="s">
        <v>248</v>
      </c>
      <c r="G287" s="1158"/>
      <c r="H287" s="1158"/>
      <c r="I287" s="1158"/>
      <c r="J287" s="1158"/>
      <c r="K287" s="1158"/>
      <c r="L287" s="1158"/>
      <c r="M287" s="1158"/>
      <c r="N287" s="1158"/>
      <c r="O287" s="1158"/>
      <c r="P287" s="1158"/>
      <c r="Q287" s="1158"/>
      <c r="R287" s="1158"/>
      <c r="S287" s="1158"/>
      <c r="T287" s="1158"/>
      <c r="U287" s="936"/>
      <c r="V287" s="936"/>
      <c r="W287" s="936"/>
      <c r="X287" s="936"/>
      <c r="Y287" s="936"/>
      <c r="Z287" s="936"/>
      <c r="AA287" s="936"/>
      <c r="AB287" s="936"/>
      <c r="AC287" s="936"/>
      <c r="AD287" s="936"/>
      <c r="AE287" s="936"/>
      <c r="AF287" s="936"/>
      <c r="AG287" s="936"/>
      <c r="AH287" s="791"/>
    </row>
    <row r="288" spans="1:256" ht="23.25">
      <c r="A288" s="1203" t="s">
        <v>883</v>
      </c>
      <c r="B288" s="1182"/>
      <c r="C288" s="1182"/>
      <c r="D288" s="1182"/>
      <c r="E288" s="1182"/>
      <c r="F288" s="1182"/>
      <c r="G288" s="1182"/>
      <c r="H288" s="1182"/>
      <c r="I288" s="1182"/>
      <c r="J288" s="1182"/>
      <c r="K288" s="1182"/>
      <c r="L288" s="1182"/>
      <c r="M288" s="1182"/>
      <c r="N288" s="1182"/>
      <c r="O288" s="1182"/>
      <c r="P288" s="1182"/>
      <c r="Q288" s="1182"/>
      <c r="R288" s="1182"/>
      <c r="S288" s="1182"/>
      <c r="T288" s="1182"/>
      <c r="U288" s="1182"/>
      <c r="V288" s="1182"/>
      <c r="W288" s="1182"/>
      <c r="X288" s="1182"/>
      <c r="Y288" s="859"/>
      <c r="Z288" s="859"/>
      <c r="AA288" s="859"/>
      <c r="AB288" s="859"/>
      <c r="AC288" s="859"/>
      <c r="AD288" s="859"/>
      <c r="AE288" s="859"/>
      <c r="AF288" s="859"/>
      <c r="AM288" s="6"/>
      <c r="AN288" s="6"/>
      <c r="AO288" s="6"/>
      <c r="AP288" s="6"/>
      <c r="AQ288" s="6"/>
      <c r="AR288" s="6"/>
      <c r="AS288" s="6"/>
    </row>
    <row r="289" spans="1:256">
      <c r="A289" s="856"/>
      <c r="B289" s="857"/>
      <c r="C289" s="857"/>
      <c r="D289" s="857"/>
      <c r="E289" s="857"/>
      <c r="F289" s="857"/>
      <c r="G289" s="857"/>
      <c r="H289" s="22"/>
      <c r="I289" s="22"/>
      <c r="J289" s="22"/>
      <c r="K289" s="22"/>
      <c r="L289" s="22"/>
      <c r="M289" s="22"/>
      <c r="N289" s="22"/>
      <c r="O289" s="22"/>
      <c r="Q289" s="670"/>
      <c r="R289" s="856"/>
      <c r="S289" s="857"/>
      <c r="T289" s="857"/>
      <c r="U289" s="857"/>
      <c r="V289" s="857"/>
      <c r="W289" s="857"/>
      <c r="X289" s="857"/>
      <c r="Y289" s="22"/>
      <c r="Z289" s="22"/>
      <c r="AA289" s="22"/>
      <c r="AB289" s="22"/>
      <c r="AC289" s="22"/>
      <c r="AD289" s="22"/>
      <c r="AE289" s="22"/>
      <c r="AF289" s="22"/>
    </row>
    <row r="290" spans="1:256" ht="19.5" customHeight="1">
      <c r="A290" s="1147" t="s">
        <v>778</v>
      </c>
      <c r="B290" s="1148"/>
      <c r="C290" s="1148"/>
      <c r="D290" s="1148"/>
      <c r="E290" s="1148"/>
      <c r="F290" s="1148"/>
      <c r="G290" s="1148"/>
      <c r="H290" s="1148"/>
      <c r="I290" s="1148"/>
      <c r="J290" s="1148"/>
      <c r="K290" s="1148"/>
      <c r="L290" s="1148"/>
      <c r="M290" s="1148"/>
      <c r="N290" s="1148"/>
      <c r="O290" s="1148"/>
      <c r="P290" s="1148"/>
      <c r="Q290" s="1148"/>
      <c r="R290" s="1148"/>
      <c r="S290" s="1148"/>
      <c r="T290" s="1148"/>
      <c r="U290" s="1148"/>
      <c r="V290" s="1148"/>
      <c r="W290" s="1148"/>
      <c r="X290" s="1148"/>
      <c r="Y290" s="860"/>
      <c r="Z290" s="860"/>
      <c r="AA290" s="860"/>
      <c r="AB290" s="860"/>
      <c r="AC290" s="860"/>
      <c r="AD290" s="860"/>
      <c r="AE290" s="860"/>
      <c r="AF290" s="860"/>
    </row>
    <row r="291" spans="1:256" ht="22.5">
      <c r="A291" s="1165" t="s">
        <v>818</v>
      </c>
      <c r="B291" s="1166"/>
      <c r="C291" s="1166"/>
      <c r="D291" s="1166"/>
      <c r="E291" s="1166"/>
      <c r="F291" s="1166"/>
      <c r="G291" s="1167"/>
      <c r="H291" s="8">
        <v>1.04</v>
      </c>
      <c r="I291" s="8">
        <v>0.06</v>
      </c>
      <c r="J291" s="8">
        <v>24</v>
      </c>
      <c r="K291" s="8">
        <v>0</v>
      </c>
      <c r="L291" s="8">
        <v>211.2</v>
      </c>
      <c r="M291" s="8">
        <v>156.6</v>
      </c>
      <c r="N291" s="8">
        <v>24.36</v>
      </c>
      <c r="O291" s="8">
        <v>0.17</v>
      </c>
      <c r="P291" s="11">
        <v>37.57</v>
      </c>
      <c r="Q291" s="8" t="e">
        <f>#REF!*P291/1000</f>
        <v>#REF!</v>
      </c>
      <c r="R291" s="1165" t="s">
        <v>252</v>
      </c>
      <c r="S291" s="1166"/>
      <c r="T291" s="1166"/>
      <c r="U291" s="1166"/>
      <c r="V291" s="1166"/>
      <c r="W291" s="1166"/>
      <c r="X291" s="1167"/>
      <c r="Y291" s="11"/>
      <c r="Z291" s="11"/>
      <c r="AA291" s="11"/>
      <c r="AB291" s="11"/>
      <c r="AC291" s="11"/>
      <c r="AD291" s="11"/>
      <c r="AE291" s="11"/>
      <c r="AF291" s="11"/>
    </row>
    <row r="292" spans="1:256">
      <c r="A292" s="1242" t="s">
        <v>179</v>
      </c>
      <c r="B292" s="1186" t="s">
        <v>741</v>
      </c>
      <c r="C292" s="1213" t="s">
        <v>67</v>
      </c>
      <c r="D292" s="1214"/>
      <c r="E292" s="1214"/>
      <c r="F292" s="1214"/>
      <c r="G292" s="1215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1242" t="s">
        <v>179</v>
      </c>
      <c r="S292" s="1186" t="s">
        <v>741</v>
      </c>
      <c r="T292" s="1213" t="s">
        <v>67</v>
      </c>
      <c r="U292" s="1214"/>
      <c r="V292" s="1214"/>
      <c r="W292" s="1214"/>
      <c r="X292" s="1215"/>
      <c r="Y292" s="11"/>
      <c r="Z292" s="11"/>
      <c r="AA292" s="11"/>
      <c r="AB292" s="11"/>
      <c r="AC292" s="11"/>
      <c r="AD292" s="11"/>
      <c r="AE292" s="11"/>
      <c r="AF292" s="11"/>
    </row>
    <row r="293" spans="1:256" ht="15">
      <c r="A293" s="1243"/>
      <c r="B293" s="1187"/>
      <c r="C293" s="1186" t="s">
        <v>597</v>
      </c>
      <c r="D293" s="1207" t="s">
        <v>234</v>
      </c>
      <c r="E293" s="1207" t="s">
        <v>630</v>
      </c>
      <c r="F293" s="1207" t="s">
        <v>631</v>
      </c>
      <c r="G293" s="1207" t="s">
        <v>711</v>
      </c>
      <c r="H293" s="505">
        <f t="shared" ref="H293:O293" si="20">H245+H284</f>
        <v>7.4242857142857126</v>
      </c>
      <c r="I293" s="505">
        <f t="shared" si="20"/>
        <v>0.47314285714285714</v>
      </c>
      <c r="J293" s="505">
        <f t="shared" si="20"/>
        <v>70.739714285714285</v>
      </c>
      <c r="K293" s="505">
        <f t="shared" si="20"/>
        <v>5.6085714285714277</v>
      </c>
      <c r="L293" s="505">
        <f t="shared" si="20"/>
        <v>400.65499999999997</v>
      </c>
      <c r="M293" s="505">
        <f t="shared" si="20"/>
        <v>603.48300000000006</v>
      </c>
      <c r="N293" s="505">
        <f t="shared" si="20"/>
        <v>143.85171428571428</v>
      </c>
      <c r="O293" s="505">
        <f t="shared" si="20"/>
        <v>5.6618571428571434</v>
      </c>
      <c r="P293" s="505"/>
      <c r="Q293" s="786" t="e">
        <f>Q245+Q284</f>
        <v>#REF!</v>
      </c>
      <c r="R293" s="1243"/>
      <c r="S293" s="1187"/>
      <c r="T293" s="1186" t="s">
        <v>597</v>
      </c>
      <c r="U293" s="1207" t="s">
        <v>234</v>
      </c>
      <c r="V293" s="1207" t="s">
        <v>630</v>
      </c>
      <c r="W293" s="1207" t="s">
        <v>631</v>
      </c>
      <c r="X293" s="1207" t="s">
        <v>711</v>
      </c>
      <c r="Y293" s="11"/>
      <c r="Z293" s="11"/>
      <c r="AA293" s="11"/>
      <c r="AB293" s="11"/>
      <c r="AC293" s="11"/>
      <c r="AD293" s="11"/>
      <c r="AE293" s="11"/>
      <c r="AF293" s="11"/>
    </row>
    <row r="294" spans="1:256" ht="0.75" customHeight="1">
      <c r="A294" s="1244"/>
      <c r="B294" s="1188"/>
      <c r="C294" s="1188"/>
      <c r="D294" s="1209"/>
      <c r="E294" s="1209"/>
      <c r="F294" s="1209"/>
      <c r="G294" s="1209"/>
      <c r="H294" s="776"/>
      <c r="I294" s="776"/>
      <c r="J294" s="776"/>
      <c r="K294" s="776"/>
      <c r="L294" s="776"/>
      <c r="M294" s="776"/>
      <c r="N294" s="776"/>
      <c r="O294" s="776"/>
      <c r="P294" s="776"/>
      <c r="Q294" s="777"/>
      <c r="R294" s="1244"/>
      <c r="S294" s="1188"/>
      <c r="T294" s="1188"/>
      <c r="U294" s="1209"/>
      <c r="V294" s="1209"/>
      <c r="W294" s="1209"/>
      <c r="X294" s="1209"/>
      <c r="Y294" s="11"/>
      <c r="Z294" s="11"/>
      <c r="AA294" s="11"/>
      <c r="AB294" s="11"/>
      <c r="AC294" s="11"/>
      <c r="AD294" s="11"/>
      <c r="AE294" s="11"/>
      <c r="AF294" s="11"/>
      <c r="AM294" s="6"/>
      <c r="AN294" s="6"/>
      <c r="AO294" s="6"/>
      <c r="AP294" s="6"/>
      <c r="AQ294" s="6"/>
      <c r="AR294" s="6"/>
      <c r="AS294" s="6"/>
    </row>
    <row r="295" spans="1:256" ht="24.95" customHeight="1">
      <c r="A295" s="1192" t="s">
        <v>780</v>
      </c>
      <c r="B295" s="1192"/>
      <c r="C295" s="1192"/>
      <c r="D295" s="68">
        <v>24.2</v>
      </c>
      <c r="E295" s="68">
        <f>E296+E297+E299+E300+E301+E302</f>
        <v>18.200000000000003</v>
      </c>
      <c r="F295" s="12">
        <v>129.80000000000001</v>
      </c>
      <c r="G295" s="12">
        <v>761</v>
      </c>
      <c r="H295" s="1155" t="s">
        <v>740</v>
      </c>
      <c r="I295" s="1156"/>
      <c r="J295" s="1156"/>
      <c r="K295" s="1156"/>
      <c r="L295" s="1156"/>
      <c r="M295" s="1156"/>
      <c r="N295" s="1156"/>
      <c r="O295" s="1157"/>
      <c r="P295" s="997" t="s">
        <v>663</v>
      </c>
      <c r="Q295" s="997" t="s">
        <v>515</v>
      </c>
      <c r="R295" s="1171" t="s">
        <v>781</v>
      </c>
      <c r="S295" s="1172"/>
      <c r="T295" s="1173"/>
      <c r="U295" s="68">
        <v>19.2</v>
      </c>
      <c r="V295" s="68">
        <v>19.3</v>
      </c>
      <c r="W295" s="12">
        <v>78.2</v>
      </c>
      <c r="X295" s="12">
        <v>563.29999999999995</v>
      </c>
      <c r="Y295" s="8"/>
      <c r="Z295" s="8"/>
      <c r="AA295" s="8"/>
      <c r="AB295" s="8"/>
      <c r="AC295" s="8"/>
      <c r="AD295" s="8"/>
      <c r="AE295" s="8"/>
      <c r="AF295" s="8"/>
      <c r="AH295" s="6"/>
      <c r="AI295" s="6"/>
      <c r="AJ295" s="6"/>
      <c r="AK295" s="6"/>
      <c r="AM295" s="6"/>
      <c r="AN295" s="6"/>
      <c r="AO295" s="6"/>
      <c r="AP295" s="6"/>
      <c r="AQ295" s="6"/>
      <c r="AR295" s="6"/>
      <c r="AS295" s="6"/>
    </row>
    <row r="296" spans="1:256" ht="24.95" customHeight="1">
      <c r="A296" s="886" t="s">
        <v>553</v>
      </c>
      <c r="B296" s="933" t="s">
        <v>797</v>
      </c>
      <c r="C296" s="7"/>
      <c r="D296" s="68">
        <v>2.2999999999999998</v>
      </c>
      <c r="E296" s="68">
        <v>7.4</v>
      </c>
      <c r="F296" s="68">
        <v>14.5</v>
      </c>
      <c r="G296" s="12">
        <v>134</v>
      </c>
      <c r="H296" s="1155" t="s">
        <v>742</v>
      </c>
      <c r="I296" s="1156"/>
      <c r="J296" s="1156"/>
      <c r="K296" s="1157"/>
      <c r="L296" s="1155" t="s">
        <v>58</v>
      </c>
      <c r="M296" s="1156"/>
      <c r="N296" s="1156"/>
      <c r="O296" s="1157"/>
      <c r="P296" s="997"/>
      <c r="Q296" s="997"/>
      <c r="R296" s="886" t="s">
        <v>553</v>
      </c>
      <c r="S296" s="933" t="s">
        <v>797</v>
      </c>
      <c r="T296" s="7"/>
      <c r="U296" s="68">
        <v>2.2999999999999998</v>
      </c>
      <c r="V296" s="68">
        <v>7.4</v>
      </c>
      <c r="W296" s="68">
        <v>14.5</v>
      </c>
      <c r="X296" s="12">
        <v>134</v>
      </c>
      <c r="Y296" s="8"/>
      <c r="Z296" s="8"/>
      <c r="AA296" s="8"/>
      <c r="AB296" s="8"/>
      <c r="AC296" s="8"/>
      <c r="AD296" s="8"/>
      <c r="AE296" s="8"/>
      <c r="AF296" s="8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28.5" customHeight="1">
      <c r="A297" s="886" t="s">
        <v>819</v>
      </c>
      <c r="B297" s="7" t="s">
        <v>799</v>
      </c>
      <c r="C297" s="7"/>
      <c r="D297" s="68">
        <v>13.5</v>
      </c>
      <c r="E297" s="68">
        <v>10.8</v>
      </c>
      <c r="F297" s="68">
        <v>31.2</v>
      </c>
      <c r="G297" s="12">
        <v>276</v>
      </c>
      <c r="H297" s="92" t="s">
        <v>59</v>
      </c>
      <c r="I297" s="92" t="s">
        <v>60</v>
      </c>
      <c r="J297" s="92" t="s">
        <v>215</v>
      </c>
      <c r="K297" s="92" t="s">
        <v>216</v>
      </c>
      <c r="L297" s="92" t="s">
        <v>335</v>
      </c>
      <c r="M297" s="92" t="s">
        <v>421</v>
      </c>
      <c r="N297" s="92" t="s">
        <v>649</v>
      </c>
      <c r="O297" s="92" t="s">
        <v>540</v>
      </c>
      <c r="P297" s="997"/>
      <c r="Q297" s="997"/>
      <c r="R297" s="886" t="s">
        <v>819</v>
      </c>
      <c r="S297" s="7" t="s">
        <v>90</v>
      </c>
      <c r="T297" s="7"/>
      <c r="U297" s="68">
        <v>16.3</v>
      </c>
      <c r="V297" s="68">
        <v>11.9</v>
      </c>
      <c r="W297" s="68">
        <v>34.299999999999997</v>
      </c>
      <c r="X297" s="12">
        <v>310</v>
      </c>
      <c r="Y297" s="693"/>
      <c r="Z297" s="693"/>
      <c r="AA297" s="693"/>
      <c r="AB297" s="693"/>
      <c r="AC297" s="693"/>
      <c r="AD297" s="693"/>
      <c r="AE297" s="693"/>
      <c r="AF297" s="693"/>
      <c r="AG297" s="707"/>
      <c r="AH297" s="6"/>
      <c r="AI297" s="6"/>
      <c r="AJ297" s="6"/>
      <c r="AK297" s="6"/>
      <c r="AL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s="6" customFormat="1" ht="24.95" customHeight="1">
      <c r="A298" s="885" t="s">
        <v>603</v>
      </c>
      <c r="B298" s="7">
        <v>200</v>
      </c>
      <c r="C298" s="7"/>
      <c r="D298" s="68">
        <v>0.2</v>
      </c>
      <c r="E298" s="68">
        <v>0</v>
      </c>
      <c r="F298" s="68">
        <v>15</v>
      </c>
      <c r="G298" s="12">
        <v>61</v>
      </c>
      <c r="H298" s="637">
        <f t="shared" ref="H298:O298" si="21">H301+H328+H299+H336+H338+H300</f>
        <v>1.2946666666666666</v>
      </c>
      <c r="I298" s="637">
        <f t="shared" si="21"/>
        <v>0.16537499999999999</v>
      </c>
      <c r="J298" s="637">
        <f t="shared" si="21"/>
        <v>111.1</v>
      </c>
      <c r="K298" s="637">
        <f t="shared" si="21"/>
        <v>0.56425000000000003</v>
      </c>
      <c r="L298" s="637">
        <f t="shared" si="21"/>
        <v>352.83899999999994</v>
      </c>
      <c r="M298" s="637">
        <f t="shared" si="21"/>
        <v>312.87699999999995</v>
      </c>
      <c r="N298" s="637">
        <f t="shared" si="21"/>
        <v>57.451833333333333</v>
      </c>
      <c r="O298" s="637">
        <f t="shared" si="21"/>
        <v>1.4979166666666668</v>
      </c>
      <c r="P298" s="637"/>
      <c r="Q298" s="86" t="e">
        <f>Q301+Q328+Q299+Q336+Q338+Q300</f>
        <v>#REF!</v>
      </c>
      <c r="R298" s="885" t="s">
        <v>603</v>
      </c>
      <c r="S298" s="7">
        <v>200</v>
      </c>
      <c r="T298" s="7"/>
      <c r="U298" s="68">
        <v>0.2</v>
      </c>
      <c r="V298" s="68">
        <v>0</v>
      </c>
      <c r="W298" s="68">
        <v>15</v>
      </c>
      <c r="X298" s="12">
        <v>61</v>
      </c>
      <c r="Y298" s="601">
        <v>0.78749999999999998</v>
      </c>
      <c r="Z298" s="601">
        <v>0.22500000000000001</v>
      </c>
      <c r="AA298" s="601">
        <v>82.625</v>
      </c>
      <c r="AB298" s="601">
        <v>0.36249999999999999</v>
      </c>
      <c r="AC298" s="601">
        <v>196.08750000000001</v>
      </c>
      <c r="AD298" s="601">
        <v>237.96250000000001</v>
      </c>
      <c r="AE298" s="601">
        <v>59.975000000000001</v>
      </c>
      <c r="AF298" s="601">
        <v>1.5375000000000001</v>
      </c>
      <c r="AG298" s="670"/>
      <c r="AH298" s="21"/>
      <c r="AI298" s="21"/>
      <c r="AJ298" s="21"/>
      <c r="AK298" s="21"/>
      <c r="AM298" s="21"/>
      <c r="AN298" s="21"/>
      <c r="AO298" s="21"/>
      <c r="AP298" s="21"/>
      <c r="AQ298" s="21"/>
      <c r="AR298" s="21"/>
      <c r="AS298" s="21"/>
    </row>
    <row r="299" spans="1:256" s="6" customFormat="1" ht="24.95" customHeight="1">
      <c r="A299" s="885" t="s">
        <v>787</v>
      </c>
      <c r="B299" s="7">
        <v>100</v>
      </c>
      <c r="C299" s="7"/>
      <c r="D299" s="68">
        <v>0.4</v>
      </c>
      <c r="E299" s="68">
        <v>0</v>
      </c>
      <c r="F299" s="68">
        <v>14.4</v>
      </c>
      <c r="G299" s="613">
        <v>59.2</v>
      </c>
      <c r="H299" s="8">
        <v>6.6666666666666666E-2</v>
      </c>
      <c r="I299" s="8">
        <v>0</v>
      </c>
      <c r="J299" s="8">
        <v>20.58</v>
      </c>
      <c r="K299" s="8">
        <v>0.04</v>
      </c>
      <c r="L299" s="8">
        <v>98</v>
      </c>
      <c r="M299" s="8">
        <v>58.8</v>
      </c>
      <c r="N299" s="8">
        <v>5.3933333333333335</v>
      </c>
      <c r="O299" s="8">
        <v>6.6666666666666666E-2</v>
      </c>
      <c r="P299" s="606">
        <v>380.78</v>
      </c>
      <c r="Q299" s="8" t="e">
        <f>#REF!*P299/1000</f>
        <v>#REF!</v>
      </c>
      <c r="R299" s="885" t="s">
        <v>787</v>
      </c>
      <c r="S299" s="7">
        <v>100</v>
      </c>
      <c r="T299" s="7"/>
      <c r="U299" s="68">
        <v>0.4</v>
      </c>
      <c r="V299" s="68">
        <v>0</v>
      </c>
      <c r="W299" s="68">
        <v>14.4</v>
      </c>
      <c r="X299" s="613">
        <v>59.2</v>
      </c>
      <c r="Y299" s="8"/>
      <c r="Z299" s="8"/>
      <c r="AA299" s="8"/>
      <c r="AB299" s="8"/>
      <c r="AC299" s="8"/>
      <c r="AD299" s="8"/>
      <c r="AE299" s="8"/>
      <c r="AF299" s="8"/>
      <c r="AG299" s="693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  <c r="ID299" s="21"/>
      <c r="IE299" s="21"/>
      <c r="IF299" s="21"/>
      <c r="IG299" s="21"/>
      <c r="IH299" s="21"/>
      <c r="II299" s="21"/>
      <c r="IJ299" s="21"/>
      <c r="IK299" s="21"/>
      <c r="IL299" s="21"/>
      <c r="IM299" s="21"/>
      <c r="IN299" s="21"/>
      <c r="IO299" s="21"/>
      <c r="IP299" s="21"/>
      <c r="IQ299" s="21"/>
      <c r="IR299" s="21"/>
      <c r="IS299" s="21"/>
      <c r="IT299" s="21"/>
      <c r="IU299" s="21"/>
      <c r="IV299" s="21"/>
    </row>
    <row r="300" spans="1:256" s="6" customFormat="1" ht="24.95" customHeight="1">
      <c r="A300" s="886"/>
      <c r="B300" s="7"/>
      <c r="C300" s="7"/>
      <c r="D300" s="653"/>
      <c r="E300" s="653"/>
      <c r="F300" s="653"/>
      <c r="G300" s="12"/>
      <c r="H300" s="601">
        <v>0</v>
      </c>
      <c r="I300" s="601">
        <v>0</v>
      </c>
      <c r="J300" s="601">
        <v>40</v>
      </c>
      <c r="K300" s="601">
        <v>0.01</v>
      </c>
      <c r="L300" s="601">
        <v>2.4</v>
      </c>
      <c r="M300" s="642">
        <v>3</v>
      </c>
      <c r="N300" s="642">
        <v>0</v>
      </c>
      <c r="O300" s="642">
        <v>0.02</v>
      </c>
      <c r="P300" s="103">
        <v>356.71</v>
      </c>
      <c r="Q300" s="8" t="e">
        <f>#REF!*P300/1000</f>
        <v>#REF!</v>
      </c>
      <c r="R300" s="886"/>
      <c r="S300" s="7"/>
      <c r="T300" s="7"/>
      <c r="U300" s="653"/>
      <c r="V300" s="653"/>
      <c r="W300" s="653"/>
      <c r="X300" s="12"/>
      <c r="Y300" s="596"/>
      <c r="Z300" s="596"/>
      <c r="AA300" s="596"/>
      <c r="AB300" s="596"/>
      <c r="AC300" s="596"/>
      <c r="AD300" s="596"/>
      <c r="AE300" s="596"/>
      <c r="AF300" s="596"/>
      <c r="AG300" s="670"/>
      <c r="AH300" s="21"/>
      <c r="AI300" s="21"/>
      <c r="AJ300" s="21"/>
      <c r="AK300" s="21"/>
      <c r="AL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  <c r="ID300" s="21"/>
      <c r="IE300" s="21"/>
      <c r="IF300" s="21"/>
      <c r="IG300" s="21"/>
      <c r="IH300" s="21"/>
      <c r="II300" s="21"/>
      <c r="IJ300" s="21"/>
      <c r="IK300" s="21"/>
      <c r="IL300" s="21"/>
      <c r="IM300" s="21"/>
      <c r="IN300" s="21"/>
      <c r="IO300" s="21"/>
      <c r="IP300" s="21"/>
      <c r="IQ300" s="21"/>
      <c r="IR300" s="21"/>
      <c r="IS300" s="21"/>
      <c r="IT300" s="21"/>
      <c r="IU300" s="21"/>
      <c r="IV300" s="21"/>
    </row>
    <row r="301" spans="1:256" ht="24.95" customHeight="1">
      <c r="A301" s="834" t="s">
        <v>381</v>
      </c>
      <c r="B301" s="7"/>
      <c r="C301" s="7"/>
      <c r="D301" s="68"/>
      <c r="E301" s="68"/>
      <c r="F301" s="68"/>
      <c r="G301" s="12"/>
      <c r="H301" s="8">
        <v>0.36799999999999999</v>
      </c>
      <c r="I301" s="8">
        <v>5.6000000000000008E-2</v>
      </c>
      <c r="J301" s="8">
        <v>40.32</v>
      </c>
      <c r="K301" s="8">
        <v>0.20799999999999999</v>
      </c>
      <c r="L301" s="8">
        <v>184.22399999999999</v>
      </c>
      <c r="M301" s="8">
        <v>168.11199999999999</v>
      </c>
      <c r="N301" s="8">
        <v>33.256</v>
      </c>
      <c r="O301" s="8">
        <v>0.44000000000000006</v>
      </c>
      <c r="P301" s="8"/>
      <c r="Q301" s="8" t="e">
        <f>SUM(Q302:Q311)</f>
        <v>#REF!</v>
      </c>
      <c r="R301" s="834" t="s">
        <v>381</v>
      </c>
      <c r="S301" s="7"/>
      <c r="T301" s="7"/>
      <c r="U301" s="68"/>
      <c r="V301" s="68"/>
      <c r="W301" s="68"/>
      <c r="X301" s="12"/>
      <c r="Y301" s="11"/>
      <c r="Z301" s="11"/>
      <c r="AA301" s="11"/>
      <c r="AB301" s="11"/>
      <c r="AC301" s="11"/>
      <c r="AD301" s="11"/>
      <c r="AE301" s="11"/>
      <c r="AF301" s="11"/>
      <c r="AH301" s="6"/>
      <c r="AI301" s="6"/>
      <c r="AJ301" s="6"/>
      <c r="AK301" s="6"/>
      <c r="AM301" s="6"/>
      <c r="AN301" s="6"/>
      <c r="AO301" s="6"/>
      <c r="AP301" s="6"/>
      <c r="AQ301" s="6"/>
      <c r="AR301" s="6"/>
      <c r="AS301" s="6"/>
    </row>
    <row r="302" spans="1:256" ht="24.95" customHeight="1">
      <c r="A302" s="834"/>
      <c r="B302" s="7"/>
      <c r="C302" s="165"/>
      <c r="D302" s="68"/>
      <c r="E302" s="68"/>
      <c r="F302" s="68"/>
      <c r="G302" s="12"/>
      <c r="H302" s="8"/>
      <c r="I302" s="8"/>
      <c r="J302" s="8"/>
      <c r="K302" s="8"/>
      <c r="L302" s="8"/>
      <c r="M302" s="8"/>
      <c r="N302" s="8"/>
      <c r="O302" s="8"/>
      <c r="P302" s="606">
        <v>51.1</v>
      </c>
      <c r="Q302" s="11" t="e">
        <f>#REF!*P302/1000</f>
        <v>#REF!</v>
      </c>
      <c r="R302" s="834"/>
      <c r="S302" s="204"/>
      <c r="T302" s="837"/>
      <c r="U302" s="601"/>
      <c r="V302" s="601"/>
      <c r="W302" s="601"/>
      <c r="X302" s="596"/>
      <c r="Y302" s="11"/>
      <c r="Z302" s="11"/>
      <c r="AA302" s="11"/>
      <c r="AB302" s="11"/>
      <c r="AC302" s="11"/>
      <c r="AD302" s="11"/>
      <c r="AE302" s="11"/>
      <c r="AF302" s="11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24.95" customHeight="1">
      <c r="A303" s="931"/>
      <c r="B303" s="893"/>
      <c r="C303" s="851"/>
      <c r="D303" s="637"/>
      <c r="E303" s="637"/>
      <c r="F303" s="637"/>
      <c r="G303" s="656"/>
      <c r="H303" s="204"/>
      <c r="I303" s="204"/>
      <c r="J303" s="204"/>
      <c r="K303" s="204"/>
      <c r="L303" s="204"/>
      <c r="M303" s="204"/>
      <c r="N303" s="204"/>
      <c r="O303" s="204"/>
      <c r="P303" s="606">
        <v>37.57</v>
      </c>
      <c r="Q303" s="11" t="e">
        <f>#REF!*P303/1000</f>
        <v>#REF!</v>
      </c>
      <c r="R303" s="949"/>
      <c r="S303" s="893"/>
      <c r="T303" s="851"/>
      <c r="U303" s="637"/>
      <c r="V303" s="637"/>
      <c r="W303" s="637"/>
      <c r="X303" s="656"/>
      <c r="Y303" s="11"/>
      <c r="Z303" s="11"/>
      <c r="AA303" s="11"/>
      <c r="AB303" s="11"/>
      <c r="AC303" s="11"/>
      <c r="AD303" s="11"/>
      <c r="AE303" s="11"/>
      <c r="AF303" s="11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s="6" customFormat="1" ht="24.75" customHeight="1">
      <c r="A304" s="890"/>
      <c r="B304" s="596"/>
      <c r="C304" s="875"/>
      <c r="D304" s="600"/>
      <c r="E304" s="600"/>
      <c r="F304" s="600"/>
      <c r="G304" s="596"/>
      <c r="H304" s="11"/>
      <c r="I304" s="11"/>
      <c r="J304" s="11"/>
      <c r="K304" s="11"/>
      <c r="L304" s="11"/>
      <c r="M304" s="11"/>
      <c r="N304" s="11"/>
      <c r="O304" s="11"/>
      <c r="P304" s="11"/>
      <c r="Q304" s="11" t="e">
        <f>#REF!*P304/1000</f>
        <v>#REF!</v>
      </c>
      <c r="R304" s="890"/>
      <c r="S304" s="596"/>
      <c r="T304" s="875"/>
      <c r="U304" s="600"/>
      <c r="V304" s="600"/>
      <c r="W304" s="600"/>
      <c r="X304" s="596"/>
      <c r="Y304" s="11"/>
      <c r="Z304" s="11"/>
      <c r="AA304" s="11"/>
      <c r="AB304" s="11"/>
      <c r="AC304" s="11"/>
      <c r="AD304" s="11"/>
      <c r="AE304" s="11"/>
      <c r="AF304" s="11"/>
      <c r="AG304" s="670"/>
      <c r="AM304" s="21"/>
      <c r="AN304" s="21"/>
      <c r="AO304" s="21"/>
      <c r="AP304" s="21"/>
      <c r="AQ304" s="21"/>
      <c r="AR304" s="21"/>
      <c r="AS304" s="21"/>
    </row>
    <row r="305" spans="1:256" s="6" customFormat="1" ht="1.5" hidden="1" customHeight="1">
      <c r="A305" s="838"/>
      <c r="B305" s="838"/>
      <c r="C305" s="904"/>
      <c r="D305" s="600"/>
      <c r="E305" s="600"/>
      <c r="F305" s="600"/>
      <c r="G305" s="596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838"/>
      <c r="S305" s="838"/>
      <c r="T305" s="904"/>
      <c r="U305" s="600"/>
      <c r="V305" s="600"/>
      <c r="W305" s="600"/>
      <c r="X305" s="596"/>
      <c r="Y305" s="11"/>
      <c r="Z305" s="11"/>
      <c r="AA305" s="11"/>
      <c r="AB305" s="11"/>
      <c r="AC305" s="11"/>
      <c r="AD305" s="11"/>
      <c r="AE305" s="11"/>
      <c r="AF305" s="11"/>
      <c r="AG305" s="670"/>
      <c r="AM305" s="21"/>
      <c r="AN305" s="21"/>
      <c r="AO305" s="21"/>
      <c r="AP305" s="21"/>
      <c r="AQ305" s="21"/>
      <c r="AR305" s="21"/>
      <c r="AS305" s="21"/>
    </row>
    <row r="306" spans="1:256" s="6" customFormat="1" ht="24" hidden="1" customHeight="1">
      <c r="A306" s="838"/>
      <c r="B306" s="875"/>
      <c r="C306" s="875"/>
      <c r="D306" s="601"/>
      <c r="E306" s="601"/>
      <c r="F306" s="601"/>
      <c r="G306" s="596"/>
      <c r="H306" s="11"/>
      <c r="I306" s="11"/>
      <c r="J306" s="11"/>
      <c r="K306" s="11"/>
      <c r="L306" s="11"/>
      <c r="M306" s="11"/>
      <c r="N306" s="11"/>
      <c r="O306" s="11"/>
      <c r="P306" s="11"/>
      <c r="Q306" s="11" t="e">
        <f>#REF!*P306/1000</f>
        <v>#REF!</v>
      </c>
      <c r="R306" s="838"/>
      <c r="S306" s="875"/>
      <c r="T306" s="634"/>
      <c r="U306" s="601"/>
      <c r="V306" s="601"/>
      <c r="W306" s="601"/>
      <c r="X306" s="596"/>
      <c r="Y306" s="11"/>
      <c r="Z306" s="11"/>
      <c r="AA306" s="11"/>
      <c r="AB306" s="11"/>
      <c r="AC306" s="11"/>
      <c r="AD306" s="11"/>
      <c r="AE306" s="11"/>
      <c r="AF306" s="11"/>
      <c r="AG306" s="670"/>
      <c r="AH306" s="21"/>
      <c r="AI306" s="21"/>
      <c r="AJ306" s="21"/>
      <c r="AK306" s="21"/>
    </row>
    <row r="307" spans="1:256" s="6" customFormat="1" ht="24.75" hidden="1" customHeight="1">
      <c r="A307" s="838"/>
      <c r="B307" s="875"/>
      <c r="C307" s="875"/>
      <c r="D307" s="656"/>
      <c r="E307" s="656"/>
      <c r="F307" s="656"/>
      <c r="G307" s="656"/>
      <c r="H307" s="11"/>
      <c r="I307" s="11"/>
      <c r="J307" s="11"/>
      <c r="K307" s="11"/>
      <c r="L307" s="11"/>
      <c r="M307" s="11"/>
      <c r="N307" s="11"/>
      <c r="O307" s="11"/>
      <c r="P307" s="11"/>
      <c r="Q307" s="11" t="e">
        <f>#REF!*P307/1000</f>
        <v>#REF!</v>
      </c>
      <c r="R307" s="834"/>
      <c r="S307" s="835"/>
      <c r="T307" s="172"/>
      <c r="U307" s="656"/>
      <c r="V307" s="656"/>
      <c r="W307" s="656"/>
      <c r="X307" s="656"/>
      <c r="Y307" s="11"/>
      <c r="Z307" s="11"/>
      <c r="AA307" s="11"/>
      <c r="AB307" s="11"/>
      <c r="AC307" s="11"/>
      <c r="AD307" s="11"/>
      <c r="AE307" s="11"/>
      <c r="AF307" s="11"/>
      <c r="AG307" s="753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  <c r="IB307" s="21"/>
      <c r="IC307" s="21"/>
      <c r="ID307" s="21"/>
      <c r="IE307" s="21"/>
      <c r="IF307" s="21"/>
      <c r="IG307" s="21"/>
      <c r="IH307" s="21"/>
      <c r="II307" s="21"/>
      <c r="IJ307" s="21"/>
      <c r="IK307" s="21"/>
      <c r="IL307" s="21"/>
      <c r="IM307" s="21"/>
      <c r="IN307" s="21"/>
      <c r="IO307" s="21"/>
      <c r="IP307" s="21"/>
      <c r="IQ307" s="21"/>
      <c r="IR307" s="21"/>
      <c r="IS307" s="21"/>
      <c r="IT307" s="21"/>
      <c r="IU307" s="21"/>
      <c r="IV307" s="21"/>
    </row>
    <row r="308" spans="1:256" s="6" customFormat="1" ht="24.95" customHeight="1">
      <c r="A308" s="838"/>
      <c r="B308" s="835"/>
      <c r="C308" s="943"/>
      <c r="D308" s="835"/>
      <c r="E308" s="835"/>
      <c r="F308" s="835"/>
      <c r="G308" s="835"/>
      <c r="H308" s="11"/>
      <c r="I308" s="11"/>
      <c r="J308" s="11"/>
      <c r="K308" s="11"/>
      <c r="L308" s="11"/>
      <c r="M308" s="11"/>
      <c r="N308" s="11"/>
      <c r="O308" s="11"/>
      <c r="P308" s="11"/>
      <c r="Q308" s="11" t="e">
        <f>#REF!*P308/1000</f>
        <v>#REF!</v>
      </c>
      <c r="R308" s="1183"/>
      <c r="S308" s="1184"/>
      <c r="T308" s="1185"/>
      <c r="U308" s="637"/>
      <c r="V308" s="637"/>
      <c r="W308" s="637"/>
      <c r="X308" s="656"/>
      <c r="Y308" s="11"/>
      <c r="Z308" s="11"/>
      <c r="AA308" s="11"/>
      <c r="AB308" s="11"/>
      <c r="AC308" s="11"/>
      <c r="AD308" s="11"/>
      <c r="AE308" s="11"/>
      <c r="AF308" s="11"/>
      <c r="AG308" s="753"/>
      <c r="AH308" s="21"/>
      <c r="AI308" s="21"/>
      <c r="AJ308" s="21"/>
      <c r="AK308" s="21"/>
      <c r="AM308" s="21"/>
      <c r="AN308" s="21"/>
      <c r="AO308" s="21"/>
      <c r="AP308" s="21"/>
      <c r="AQ308" s="21"/>
      <c r="AR308" s="21"/>
      <c r="AS308" s="21"/>
    </row>
    <row r="309" spans="1:256" ht="24.95" customHeight="1">
      <c r="A309" s="1183" t="s">
        <v>185</v>
      </c>
      <c r="B309" s="1184"/>
      <c r="C309" s="1184"/>
      <c r="D309" s="1184"/>
      <c r="E309" s="1184"/>
      <c r="F309" s="1184"/>
      <c r="G309" s="1185"/>
      <c r="H309" s="11"/>
      <c r="I309" s="11"/>
      <c r="J309" s="11"/>
      <c r="K309" s="11"/>
      <c r="L309" s="11"/>
      <c r="M309" s="11"/>
      <c r="N309" s="11"/>
      <c r="O309" s="11"/>
      <c r="P309" s="606">
        <v>37.049999999999997</v>
      </c>
      <c r="Q309" s="11" t="e">
        <f>#REF!*P309/1000</f>
        <v>#REF!</v>
      </c>
      <c r="R309" s="949"/>
      <c r="S309" s="893"/>
      <c r="T309" s="851"/>
      <c r="U309" s="601"/>
      <c r="V309" s="601"/>
      <c r="W309" s="601"/>
      <c r="X309" s="596"/>
      <c r="Y309" s="8"/>
      <c r="Z309" s="8"/>
      <c r="AA309" s="8"/>
      <c r="AB309" s="8"/>
      <c r="AC309" s="8"/>
      <c r="AD309" s="8"/>
      <c r="AE309" s="8"/>
      <c r="AF309" s="8"/>
      <c r="AG309" s="753"/>
    </row>
    <row r="310" spans="1:256" s="6" customFormat="1" ht="32.25" customHeight="1">
      <c r="A310" s="959" t="s">
        <v>820</v>
      </c>
      <c r="B310" s="884" t="s">
        <v>407</v>
      </c>
      <c r="C310" s="944"/>
      <c r="D310" s="835"/>
      <c r="E310" s="835"/>
      <c r="F310" s="835"/>
      <c r="G310" s="835"/>
      <c r="H310" s="8"/>
      <c r="I310" s="8"/>
      <c r="J310" s="8"/>
      <c r="K310" s="8"/>
      <c r="L310" s="8"/>
      <c r="M310" s="8"/>
      <c r="N310" s="8"/>
      <c r="O310" s="8"/>
      <c r="P310" s="606">
        <v>12.48</v>
      </c>
      <c r="Q310" s="11" t="e">
        <f>#REF!*P310/1000</f>
        <v>#REF!</v>
      </c>
      <c r="R310" s="890"/>
      <c r="S310" s="596"/>
      <c r="T310" s="875"/>
      <c r="U310" s="594"/>
      <c r="V310" s="601"/>
      <c r="W310" s="601"/>
      <c r="X310" s="596"/>
      <c r="Y310" s="8">
        <v>0.86</v>
      </c>
      <c r="Z310" s="8">
        <v>0.02</v>
      </c>
      <c r="AA310" s="8">
        <v>10.199999999999999</v>
      </c>
      <c r="AB310" s="8">
        <v>0</v>
      </c>
      <c r="AC310" s="8">
        <v>58.64</v>
      </c>
      <c r="AD310" s="8">
        <v>42.54</v>
      </c>
      <c r="AE310" s="8">
        <v>6.74</v>
      </c>
      <c r="AF310" s="8">
        <v>0.09</v>
      </c>
      <c r="AG310" s="670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  <c r="IB310" s="21"/>
      <c r="IC310" s="21"/>
      <c r="ID310" s="21"/>
      <c r="IE310" s="21"/>
      <c r="IF310" s="21"/>
      <c r="IG310" s="21"/>
      <c r="IH310" s="21"/>
      <c r="II310" s="21"/>
      <c r="IJ310" s="21"/>
      <c r="IK310" s="21"/>
      <c r="IL310" s="21"/>
      <c r="IM310" s="21"/>
      <c r="IN310" s="21"/>
      <c r="IO310" s="21"/>
      <c r="IP310" s="21"/>
      <c r="IQ310" s="21"/>
      <c r="IR310" s="21"/>
      <c r="IS310" s="21"/>
      <c r="IT310" s="21"/>
      <c r="IU310" s="21"/>
      <c r="IV310" s="21"/>
    </row>
    <row r="311" spans="1:256" ht="24.95" customHeight="1">
      <c r="A311" s="836"/>
      <c r="B311" s="884"/>
      <c r="C311" s="965"/>
      <c r="D311" s="884"/>
      <c r="E311" s="835"/>
      <c r="F311" s="835"/>
      <c r="G311" s="835"/>
      <c r="H311" s="8"/>
      <c r="I311" s="8"/>
      <c r="J311" s="8"/>
      <c r="K311" s="8"/>
      <c r="L311" s="8"/>
      <c r="M311" s="8"/>
      <c r="N311" s="8"/>
      <c r="O311" s="8"/>
      <c r="P311" s="754">
        <v>356.71</v>
      </c>
      <c r="Q311" s="11" t="e">
        <f>#REF!*P311/1000</f>
        <v>#REF!</v>
      </c>
      <c r="R311" s="838"/>
      <c r="S311" s="838"/>
      <c r="T311" s="904"/>
      <c r="U311" s="204"/>
      <c r="V311" s="601"/>
      <c r="W311" s="601"/>
      <c r="X311" s="596"/>
      <c r="Y311" s="17"/>
      <c r="Z311" s="17"/>
      <c r="AA311" s="17"/>
      <c r="AB311" s="17"/>
      <c r="AC311" s="17"/>
      <c r="AD311" s="17"/>
      <c r="AE311" s="17"/>
      <c r="AF311" s="17"/>
      <c r="AG311" s="753"/>
    </row>
    <row r="312" spans="1:256" ht="24.95" customHeight="1">
      <c r="A312" s="836" t="s">
        <v>346</v>
      </c>
      <c r="B312" s="884"/>
      <c r="C312" s="884"/>
      <c r="D312" s="884"/>
      <c r="E312" s="835"/>
      <c r="F312" s="835"/>
      <c r="G312" s="835"/>
      <c r="H312" s="204"/>
      <c r="I312" s="204"/>
      <c r="J312" s="204"/>
      <c r="K312" s="204"/>
      <c r="L312" s="204"/>
      <c r="M312" s="204"/>
      <c r="N312" s="204"/>
      <c r="O312" s="204"/>
      <c r="P312" s="11"/>
      <c r="Q312" s="11"/>
      <c r="R312" s="838"/>
      <c r="S312" s="875"/>
      <c r="T312" s="634"/>
      <c r="U312" s="204"/>
      <c r="V312" s="601"/>
      <c r="W312" s="601"/>
      <c r="X312" s="596"/>
      <c r="Y312" s="8"/>
      <c r="Z312" s="8"/>
      <c r="AA312" s="8"/>
      <c r="AB312" s="8"/>
      <c r="AC312" s="8"/>
      <c r="AD312" s="8"/>
      <c r="AE312" s="8"/>
      <c r="AF312" s="8"/>
      <c r="AG312" s="753"/>
    </row>
    <row r="313" spans="1:256" ht="24.95" customHeight="1">
      <c r="A313" s="836"/>
      <c r="B313" s="835"/>
      <c r="C313" s="836"/>
      <c r="D313" s="835"/>
      <c r="E313" s="835"/>
      <c r="F313" s="835"/>
      <c r="G313" s="835"/>
      <c r="H313" s="601">
        <v>0.63</v>
      </c>
      <c r="I313" s="601">
        <v>0.18</v>
      </c>
      <c r="J313" s="601">
        <v>66.099999999999994</v>
      </c>
      <c r="K313" s="601">
        <v>0.28999999999999998</v>
      </c>
      <c r="L313" s="601">
        <v>156.87</v>
      </c>
      <c r="M313" s="601">
        <v>190.37</v>
      </c>
      <c r="N313" s="601">
        <v>47.98</v>
      </c>
      <c r="O313" s="601">
        <v>1.23</v>
      </c>
      <c r="P313" s="601"/>
      <c r="Q313" s="8" t="e">
        <f>SUM(Q314:Q327)</f>
        <v>#REF!</v>
      </c>
      <c r="R313" s="844"/>
      <c r="S313" s="458"/>
      <c r="T313" s="837"/>
      <c r="U313" s="205"/>
      <c r="V313" s="600"/>
      <c r="W313" s="600"/>
      <c r="X313" s="596"/>
      <c r="Y313" s="8"/>
      <c r="Z313" s="8"/>
      <c r="AA313" s="8"/>
      <c r="AB313" s="8"/>
      <c r="AC313" s="8"/>
      <c r="AD313" s="8"/>
      <c r="AE313" s="8"/>
      <c r="AF313" s="8"/>
      <c r="AG313" s="753"/>
    </row>
    <row r="314" spans="1:256" ht="24.95" customHeight="1">
      <c r="A314" s="835"/>
      <c r="B314" s="835"/>
      <c r="C314" s="836"/>
      <c r="D314" s="835"/>
      <c r="E314" s="835"/>
      <c r="F314" s="835"/>
      <c r="G314" s="835"/>
      <c r="H314" s="8"/>
      <c r="I314" s="8"/>
      <c r="J314" s="8"/>
      <c r="K314" s="8"/>
      <c r="L314" s="8"/>
      <c r="M314" s="8"/>
      <c r="N314" s="8"/>
      <c r="O314" s="8"/>
      <c r="P314" s="606">
        <v>37.57</v>
      </c>
      <c r="Q314" s="11" t="e">
        <f>#REF!*P314/1000</f>
        <v>#REF!</v>
      </c>
      <c r="R314" s="834"/>
      <c r="S314" s="204"/>
      <c r="T314" s="837"/>
      <c r="U314" s="601"/>
      <c r="V314" s="601"/>
      <c r="W314" s="601"/>
      <c r="X314" s="596"/>
      <c r="Y314" s="8"/>
      <c r="Z314" s="8"/>
      <c r="AA314" s="8"/>
      <c r="AB314" s="8"/>
      <c r="AC314" s="8"/>
      <c r="AD314" s="8"/>
      <c r="AE314" s="8"/>
      <c r="AF314" s="8"/>
      <c r="AG314" s="753"/>
      <c r="AM314" s="6"/>
      <c r="AN314" s="6"/>
      <c r="AO314" s="6"/>
      <c r="AP314" s="6"/>
      <c r="AQ314" s="6"/>
      <c r="AR314" s="6"/>
      <c r="AS314" s="6"/>
    </row>
    <row r="315" spans="1:256" ht="24.95" customHeight="1">
      <c r="A315" s="836"/>
      <c r="B315" s="835"/>
      <c r="C315" s="836"/>
      <c r="D315" s="835"/>
      <c r="E315" s="835"/>
      <c r="F315" s="835"/>
      <c r="G315" s="835"/>
      <c r="H315" s="596"/>
      <c r="I315" s="596"/>
      <c r="J315" s="596"/>
      <c r="K315" s="596"/>
      <c r="L315" s="596"/>
      <c r="M315" s="596"/>
      <c r="N315" s="596"/>
      <c r="O315" s="596"/>
      <c r="P315" s="606">
        <v>51.1</v>
      </c>
      <c r="Q315" s="11" t="e">
        <f>#REF!*P315/1000</f>
        <v>#REF!</v>
      </c>
      <c r="R315" s="834"/>
      <c r="S315" s="204"/>
      <c r="T315" s="875"/>
      <c r="U315" s="601"/>
      <c r="V315" s="601"/>
      <c r="W315" s="601"/>
      <c r="X315" s="596"/>
      <c r="Y315" s="8"/>
      <c r="Z315" s="8"/>
      <c r="AA315" s="8"/>
      <c r="AB315" s="8"/>
      <c r="AC315" s="8"/>
      <c r="AD315" s="8"/>
      <c r="AE315" s="8"/>
      <c r="AF315" s="8"/>
      <c r="AG315" s="753"/>
      <c r="AH315" s="6"/>
      <c r="AI315" s="6"/>
      <c r="AJ315" s="616"/>
      <c r="AK315" s="6"/>
      <c r="AM315" s="6"/>
      <c r="AN315" s="6"/>
      <c r="AO315" s="6"/>
      <c r="AP315" s="6"/>
      <c r="AQ315" s="6"/>
      <c r="AR315" s="6"/>
      <c r="AS315" s="6"/>
    </row>
    <row r="316" spans="1:256" ht="24.95" customHeight="1">
      <c r="A316" s="836"/>
      <c r="B316" s="835"/>
      <c r="C316" s="836"/>
      <c r="D316" s="835"/>
      <c r="E316" s="835"/>
      <c r="F316" s="835"/>
      <c r="G316" s="835"/>
      <c r="H316" s="596"/>
      <c r="I316" s="596"/>
      <c r="J316" s="596"/>
      <c r="K316" s="596"/>
      <c r="L316" s="596"/>
      <c r="M316" s="596"/>
      <c r="N316" s="596"/>
      <c r="O316" s="596"/>
      <c r="P316" s="606">
        <v>37.57</v>
      </c>
      <c r="Q316" s="11" t="e">
        <f>#REF!*P316/1000</f>
        <v>#REF!</v>
      </c>
      <c r="R316" s="1183"/>
      <c r="S316" s="1184"/>
      <c r="T316" s="1185"/>
      <c r="U316" s="637"/>
      <c r="V316" s="637"/>
      <c r="W316" s="637"/>
      <c r="X316" s="656"/>
      <c r="Y316" s="11"/>
      <c r="Z316" s="11"/>
      <c r="AA316" s="11"/>
      <c r="AB316" s="11"/>
      <c r="AC316" s="11"/>
      <c r="AD316" s="11"/>
      <c r="AE316" s="11"/>
      <c r="AF316" s="11"/>
      <c r="AG316" s="707"/>
      <c r="AH316" s="6"/>
      <c r="AI316" s="6"/>
      <c r="AJ316" s="6"/>
      <c r="AK316" s="6"/>
      <c r="AL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24" customHeight="1">
      <c r="A317" s="1179" t="s">
        <v>899</v>
      </c>
      <c r="B317" s="1240"/>
      <c r="C317" s="1240"/>
      <c r="D317" s="1240"/>
      <c r="E317" s="1240"/>
      <c r="F317" s="1240"/>
      <c r="G317" s="1240"/>
      <c r="H317" s="1240"/>
      <c r="I317" s="1240"/>
      <c r="J317" s="1240"/>
      <c r="K317" s="1240"/>
      <c r="L317" s="1240"/>
      <c r="M317" s="1240"/>
      <c r="N317" s="1240"/>
      <c r="O317" s="1240"/>
      <c r="P317" s="1240"/>
      <c r="Q317" s="1240"/>
      <c r="R317" s="1240"/>
      <c r="S317" s="1240"/>
      <c r="T317" s="1240"/>
      <c r="U317" s="1240"/>
      <c r="V317" s="1240"/>
      <c r="W317" s="1240"/>
      <c r="X317" s="1241"/>
      <c r="Y317" s="11"/>
      <c r="Z317" s="11"/>
      <c r="AA317" s="11"/>
      <c r="AB317" s="11"/>
      <c r="AC317" s="11"/>
      <c r="AD317" s="11"/>
      <c r="AE317" s="11"/>
      <c r="AF317" s="11"/>
      <c r="AL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s="6" customFormat="1" ht="24.75" hidden="1" customHeight="1">
      <c r="A318" s="838"/>
      <c r="B318" s="835"/>
      <c r="C318" s="835"/>
      <c r="D318" s="835"/>
      <c r="E318" s="835"/>
      <c r="F318" s="835"/>
      <c r="G318" s="835"/>
      <c r="H318" s="11"/>
      <c r="I318" s="11"/>
      <c r="J318" s="11"/>
      <c r="K318" s="11"/>
      <c r="L318" s="11"/>
      <c r="M318" s="11"/>
      <c r="N318" s="11"/>
      <c r="O318" s="11"/>
      <c r="P318" s="11"/>
      <c r="Q318" s="11" t="e">
        <f>#REF!*P318/1000</f>
        <v>#REF!</v>
      </c>
      <c r="R318" s="834"/>
      <c r="S318" s="204"/>
      <c r="T318" s="837"/>
      <c r="U318" s="601"/>
      <c r="V318" s="601"/>
      <c r="W318" s="601"/>
      <c r="X318" s="596"/>
      <c r="Y318" s="8">
        <v>0</v>
      </c>
      <c r="Z318" s="8">
        <v>0.1</v>
      </c>
      <c r="AA318" s="8">
        <v>0</v>
      </c>
      <c r="AB318" s="8">
        <v>0</v>
      </c>
      <c r="AC318" s="8">
        <v>4.0999999999999996</v>
      </c>
      <c r="AD318" s="8">
        <v>13.3</v>
      </c>
      <c r="AE318" s="8">
        <v>4</v>
      </c>
      <c r="AF318" s="8">
        <v>0.1</v>
      </c>
      <c r="AG318" s="643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  <c r="IB318" s="21"/>
      <c r="IC318" s="21"/>
      <c r="ID318" s="21"/>
      <c r="IE318" s="21"/>
      <c r="IF318" s="21"/>
      <c r="IG318" s="21"/>
      <c r="IH318" s="21"/>
      <c r="II318" s="21"/>
      <c r="IJ318" s="21"/>
      <c r="IK318" s="21"/>
      <c r="IL318" s="21"/>
      <c r="IM318" s="21"/>
      <c r="IN318" s="21"/>
      <c r="IO318" s="21"/>
      <c r="IP318" s="21"/>
      <c r="IQ318" s="21"/>
      <c r="IR318" s="21"/>
      <c r="IS318" s="21"/>
      <c r="IT318" s="21"/>
      <c r="IU318" s="21"/>
      <c r="IV318" s="21"/>
    </row>
    <row r="319" spans="1:256" s="6" customFormat="1" ht="24.75" hidden="1" customHeight="1">
      <c r="A319" s="838"/>
      <c r="B319" s="835"/>
      <c r="C319" s="835"/>
      <c r="D319" s="835"/>
      <c r="E319" s="835"/>
      <c r="F319" s="835"/>
      <c r="G319" s="835"/>
      <c r="H319" s="11"/>
      <c r="I319" s="11"/>
      <c r="J319" s="11"/>
      <c r="K319" s="11"/>
      <c r="L319" s="11"/>
      <c r="M319" s="11"/>
      <c r="N319" s="11"/>
      <c r="O319" s="11"/>
      <c r="P319" s="11"/>
      <c r="Q319" s="11" t="e">
        <f>#REF!*P319/1000</f>
        <v>#REF!</v>
      </c>
      <c r="R319" s="842"/>
      <c r="S319" s="835"/>
      <c r="T319" s="172"/>
      <c r="U319" s="656"/>
      <c r="V319" s="656"/>
      <c r="W319" s="656"/>
      <c r="X319" s="656"/>
      <c r="Y319" s="601"/>
      <c r="Z319" s="601"/>
      <c r="AA319" s="601"/>
      <c r="AB319" s="601"/>
      <c r="AC319" s="601"/>
      <c r="AD319" s="601"/>
      <c r="AE319" s="601"/>
      <c r="AF319" s="601"/>
      <c r="AG319" s="670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  <c r="IL319" s="21"/>
      <c r="IM319" s="21"/>
      <c r="IN319" s="21"/>
      <c r="IO319" s="21"/>
      <c r="IP319" s="21"/>
      <c r="IQ319" s="21"/>
      <c r="IR319" s="21"/>
      <c r="IS319" s="21"/>
      <c r="IT319" s="21"/>
      <c r="IU319" s="21"/>
      <c r="IV319" s="21"/>
    </row>
    <row r="320" spans="1:256" ht="25.5" hidden="1" customHeight="1">
      <c r="A320" s="1247" t="s">
        <v>239</v>
      </c>
      <c r="B320" s="1248"/>
      <c r="C320" s="1248"/>
      <c r="D320" s="1248"/>
      <c r="E320" s="1248"/>
      <c r="F320" s="1248"/>
      <c r="G320" s="1248"/>
      <c r="H320" s="1248"/>
      <c r="I320" s="1248"/>
      <c r="J320" s="1248"/>
      <c r="K320" s="1248"/>
      <c r="L320" s="1248"/>
      <c r="M320" s="1248"/>
      <c r="N320" s="1248"/>
      <c r="O320" s="1248"/>
      <c r="P320" s="1248"/>
      <c r="Q320" s="1248"/>
      <c r="R320" s="1248"/>
      <c r="S320" s="1248"/>
      <c r="T320" s="1248"/>
      <c r="U320" s="1248"/>
      <c r="V320" s="1248"/>
      <c r="W320" s="1248"/>
      <c r="X320" s="1249"/>
      <c r="Y320" s="17"/>
      <c r="Z320" s="17"/>
      <c r="AA320" s="17"/>
      <c r="AB320" s="17"/>
      <c r="AC320" s="17"/>
      <c r="AD320" s="17"/>
      <c r="AE320" s="17"/>
      <c r="AF320" s="17"/>
      <c r="AG320" s="859"/>
    </row>
    <row r="321" spans="1:256" ht="81" customHeight="1">
      <c r="A321" s="1193" t="s">
        <v>874</v>
      </c>
      <c r="B321" s="1193"/>
      <c r="C321" s="1193"/>
      <c r="D321" s="1193"/>
      <c r="E321" s="1193"/>
      <c r="F321" s="1158" t="s">
        <v>248</v>
      </c>
      <c r="G321" s="1158"/>
      <c r="H321" s="1158"/>
      <c r="I321" s="1158"/>
      <c r="J321" s="1158"/>
      <c r="K321" s="1158"/>
      <c r="L321" s="1158"/>
      <c r="M321" s="1158"/>
      <c r="N321" s="1158"/>
      <c r="O321" s="1158"/>
      <c r="P321" s="1158"/>
      <c r="Q321" s="1158"/>
      <c r="R321" s="1158"/>
      <c r="S321" s="1158"/>
      <c r="T321" s="1158"/>
      <c r="U321" s="936"/>
      <c r="V321" s="936"/>
      <c r="W321" s="936"/>
      <c r="X321" s="936"/>
      <c r="Y321" s="936"/>
      <c r="Z321" s="936"/>
      <c r="AA321" s="936"/>
      <c r="AB321" s="936"/>
      <c r="AC321" s="936"/>
      <c r="AD321" s="936"/>
      <c r="AE321" s="936"/>
      <c r="AF321" s="936"/>
      <c r="AG321" s="936"/>
      <c r="AH321" s="791"/>
    </row>
    <row r="322" spans="1:256" ht="22.5" customHeight="1">
      <c r="A322" s="1246" t="s">
        <v>884</v>
      </c>
      <c r="B322" s="1246"/>
      <c r="C322" s="1246"/>
      <c r="D322" s="1246"/>
      <c r="E322" s="1246"/>
      <c r="F322" s="1246"/>
      <c r="G322" s="1246"/>
      <c r="H322" s="1246"/>
      <c r="I322" s="1246"/>
      <c r="J322" s="1246"/>
      <c r="K322" s="1246"/>
      <c r="L322" s="1246"/>
      <c r="M322" s="1246"/>
      <c r="N322" s="1246"/>
      <c r="O322" s="1246"/>
      <c r="P322" s="1246"/>
      <c r="Q322" s="1246"/>
      <c r="R322" s="1246"/>
      <c r="S322" s="1246"/>
      <c r="T322" s="1246"/>
      <c r="U322" s="1246"/>
      <c r="V322" s="1246"/>
      <c r="W322" s="1246"/>
      <c r="X322" s="1246"/>
      <c r="Y322" s="859"/>
      <c r="Z322" s="859"/>
      <c r="AA322" s="859"/>
      <c r="AB322" s="859"/>
      <c r="AC322" s="859"/>
      <c r="AD322" s="859"/>
      <c r="AE322" s="859"/>
      <c r="AF322" s="859"/>
      <c r="AM322" s="6"/>
      <c r="AN322" s="6"/>
      <c r="AO322" s="6"/>
      <c r="AP322" s="6"/>
      <c r="AQ322" s="6"/>
      <c r="AR322" s="6"/>
      <c r="AS322" s="6"/>
    </row>
    <row r="323" spans="1:256">
      <c r="A323" s="856"/>
      <c r="B323" s="857"/>
      <c r="C323" s="857"/>
      <c r="D323" s="857"/>
      <c r="E323" s="857"/>
      <c r="F323" s="857"/>
      <c r="G323" s="857"/>
      <c r="H323" s="22"/>
      <c r="I323" s="22"/>
      <c r="J323" s="22"/>
      <c r="K323" s="22"/>
      <c r="L323" s="22"/>
      <c r="M323" s="22"/>
      <c r="N323" s="22"/>
      <c r="O323" s="22"/>
      <c r="Q323" s="670"/>
      <c r="R323" s="856"/>
      <c r="S323" s="857"/>
      <c r="T323" s="857"/>
      <c r="U323" s="857"/>
      <c r="V323" s="857"/>
      <c r="W323" s="857"/>
      <c r="X323" s="857"/>
      <c r="Y323" s="22"/>
      <c r="Z323" s="22"/>
      <c r="AA323" s="22"/>
      <c r="AB323" s="22"/>
      <c r="AC323" s="22"/>
      <c r="AD323" s="22"/>
      <c r="AE323" s="22"/>
      <c r="AF323" s="22"/>
      <c r="AG323" s="693"/>
      <c r="AL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21" customHeight="1">
      <c r="A324" s="1147" t="s">
        <v>778</v>
      </c>
      <c r="B324" s="1148"/>
      <c r="C324" s="1148"/>
      <c r="D324" s="1148"/>
      <c r="E324" s="1148"/>
      <c r="F324" s="1148"/>
      <c r="G324" s="1148"/>
      <c r="H324" s="1148"/>
      <c r="I324" s="1148"/>
      <c r="J324" s="1148"/>
      <c r="K324" s="1148"/>
      <c r="L324" s="1148"/>
      <c r="M324" s="1148"/>
      <c r="N324" s="1148"/>
      <c r="O324" s="1148"/>
      <c r="P324" s="1148"/>
      <c r="Q324" s="1148"/>
      <c r="R324" s="1148"/>
      <c r="S324" s="1148"/>
      <c r="T324" s="1148"/>
      <c r="U324" s="1148"/>
      <c r="V324" s="1148"/>
      <c r="W324" s="1148"/>
      <c r="X324" s="1148"/>
      <c r="Y324" s="860"/>
      <c r="Z324" s="860"/>
      <c r="AA324" s="860"/>
      <c r="AB324" s="860"/>
      <c r="AC324" s="860"/>
      <c r="AD324" s="860"/>
      <c r="AE324" s="860"/>
      <c r="AF324" s="860"/>
      <c r="AG324" s="707"/>
    </row>
    <row r="325" spans="1:256" s="6" customFormat="1" ht="24.95" customHeight="1">
      <c r="A325" s="1165" t="s">
        <v>821</v>
      </c>
      <c r="B325" s="1166"/>
      <c r="C325" s="1166"/>
      <c r="D325" s="1166"/>
      <c r="E325" s="1166"/>
      <c r="F325" s="1166"/>
      <c r="G325" s="1167"/>
      <c r="H325" s="11"/>
      <c r="I325" s="11"/>
      <c r="J325" s="11"/>
      <c r="K325" s="11"/>
      <c r="L325" s="11"/>
      <c r="M325" s="11"/>
      <c r="N325" s="11"/>
      <c r="O325" s="11"/>
      <c r="P325" s="606">
        <v>37.049999999999997</v>
      </c>
      <c r="Q325" s="11" t="e">
        <f>#REF!*P325/1000</f>
        <v>#REF!</v>
      </c>
      <c r="R325" s="1165" t="s">
        <v>608</v>
      </c>
      <c r="S325" s="1166"/>
      <c r="T325" s="1166"/>
      <c r="U325" s="1166"/>
      <c r="V325" s="1166"/>
      <c r="W325" s="1166"/>
      <c r="X325" s="1167"/>
      <c r="Y325" s="637">
        <f t="shared" ref="Y325:AF325" si="22">Y326+Y327</f>
        <v>13.2</v>
      </c>
      <c r="Z325" s="637">
        <f t="shared" si="22"/>
        <v>7.0000000000000007E-2</v>
      </c>
      <c r="AA325" s="637">
        <f t="shared" si="22"/>
        <v>10</v>
      </c>
      <c r="AB325" s="637">
        <f t="shared" si="22"/>
        <v>0.55000000000000004</v>
      </c>
      <c r="AC325" s="637">
        <f t="shared" si="22"/>
        <v>143</v>
      </c>
      <c r="AD325" s="637">
        <f t="shared" si="22"/>
        <v>113.6</v>
      </c>
      <c r="AE325" s="637">
        <f t="shared" si="22"/>
        <v>50.6</v>
      </c>
      <c r="AF325" s="637">
        <f t="shared" si="22"/>
        <v>1.9500000000000002</v>
      </c>
      <c r="AG325" s="670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  <c r="IB325" s="21"/>
      <c r="IC325" s="21"/>
      <c r="ID325" s="21"/>
      <c r="IE325" s="21"/>
      <c r="IF325" s="21"/>
      <c r="IG325" s="21"/>
      <c r="IH325" s="21"/>
      <c r="II325" s="21"/>
      <c r="IJ325" s="21"/>
      <c r="IK325" s="21"/>
      <c r="IL325" s="21"/>
      <c r="IM325" s="21"/>
      <c r="IN325" s="21"/>
      <c r="IO325" s="21"/>
      <c r="IP325" s="21"/>
      <c r="IQ325" s="21"/>
      <c r="IR325" s="21"/>
      <c r="IS325" s="21"/>
      <c r="IT325" s="21"/>
      <c r="IU325" s="21"/>
      <c r="IV325" s="21"/>
    </row>
    <row r="326" spans="1:256" ht="24.95" customHeight="1">
      <c r="A326" s="1245" t="s">
        <v>179</v>
      </c>
      <c r="B326" s="1186" t="s">
        <v>741</v>
      </c>
      <c r="C326" s="1174" t="s">
        <v>67</v>
      </c>
      <c r="D326" s="1174"/>
      <c r="E326" s="1174"/>
      <c r="F326" s="1174"/>
      <c r="G326" s="1174"/>
      <c r="H326" s="11"/>
      <c r="I326" s="11"/>
      <c r="J326" s="11"/>
      <c r="K326" s="11"/>
      <c r="L326" s="11"/>
      <c r="M326" s="11"/>
      <c r="N326" s="11"/>
      <c r="O326" s="11"/>
      <c r="P326" s="606">
        <v>12.48</v>
      </c>
      <c r="Q326" s="11" t="e">
        <f>#REF!*P326/1000</f>
        <v>#REF!</v>
      </c>
      <c r="R326" s="1245" t="s">
        <v>179</v>
      </c>
      <c r="S326" s="1176" t="s">
        <v>741</v>
      </c>
      <c r="T326" s="1174" t="s">
        <v>67</v>
      </c>
      <c r="U326" s="1174"/>
      <c r="V326" s="1174"/>
      <c r="W326" s="1174"/>
      <c r="X326" s="1174"/>
      <c r="Y326" s="601">
        <v>12.6</v>
      </c>
      <c r="Z326" s="8">
        <v>0.04</v>
      </c>
      <c r="AA326" s="601">
        <v>0</v>
      </c>
      <c r="AB326" s="8">
        <v>0.55000000000000004</v>
      </c>
      <c r="AC326" s="601">
        <v>19</v>
      </c>
      <c r="AD326" s="601">
        <v>18.600000000000001</v>
      </c>
      <c r="AE326" s="601">
        <v>35.6</v>
      </c>
      <c r="AF326" s="601">
        <v>1.85</v>
      </c>
      <c r="AG326" s="693"/>
    </row>
    <row r="327" spans="1:256" ht="23.25" customHeight="1">
      <c r="A327" s="1245"/>
      <c r="B327" s="1187"/>
      <c r="C327" s="1176" t="s">
        <v>597</v>
      </c>
      <c r="D327" s="1174" t="s">
        <v>234</v>
      </c>
      <c r="E327" s="1174" t="s">
        <v>630</v>
      </c>
      <c r="F327" s="1174" t="s">
        <v>631</v>
      </c>
      <c r="G327" s="1174" t="s">
        <v>711</v>
      </c>
      <c r="H327" s="8"/>
      <c r="I327" s="8"/>
      <c r="J327" s="8"/>
      <c r="K327" s="8"/>
      <c r="L327" s="8"/>
      <c r="M327" s="8"/>
      <c r="N327" s="8"/>
      <c r="O327" s="8"/>
      <c r="P327" s="754">
        <v>356.71</v>
      </c>
      <c r="Q327" s="11" t="e">
        <f>#REF!*P327/1000</f>
        <v>#REF!</v>
      </c>
      <c r="R327" s="1245"/>
      <c r="S327" s="1176"/>
      <c r="T327" s="1176" t="s">
        <v>597</v>
      </c>
      <c r="U327" s="1174" t="s">
        <v>234</v>
      </c>
      <c r="V327" s="1174" t="s">
        <v>630</v>
      </c>
      <c r="W327" s="1174" t="s">
        <v>631</v>
      </c>
      <c r="X327" s="1174" t="s">
        <v>711</v>
      </c>
      <c r="Y327" s="8">
        <v>0.6</v>
      </c>
      <c r="Z327" s="8">
        <v>0.03</v>
      </c>
      <c r="AA327" s="8">
        <v>10</v>
      </c>
      <c r="AB327" s="8">
        <v>0</v>
      </c>
      <c r="AC327" s="8">
        <v>124</v>
      </c>
      <c r="AD327" s="8">
        <v>95</v>
      </c>
      <c r="AE327" s="8">
        <v>15</v>
      </c>
      <c r="AF327" s="8">
        <v>0.1</v>
      </c>
      <c r="AG327" s="707"/>
    </row>
    <row r="328" spans="1:256" ht="5.25" hidden="1" customHeight="1">
      <c r="A328" s="1245"/>
      <c r="B328" s="1188"/>
      <c r="C328" s="1176"/>
      <c r="D328" s="1174"/>
      <c r="E328" s="1174"/>
      <c r="F328" s="1174"/>
      <c r="G328" s="1174"/>
      <c r="H328" s="8">
        <v>0.86</v>
      </c>
      <c r="I328" s="8">
        <v>0.02</v>
      </c>
      <c r="J328" s="8">
        <v>10.199999999999999</v>
      </c>
      <c r="K328" s="8">
        <v>0</v>
      </c>
      <c r="L328" s="8">
        <v>58.64</v>
      </c>
      <c r="M328" s="8">
        <v>42.54</v>
      </c>
      <c r="N328" s="8">
        <v>6.74</v>
      </c>
      <c r="O328" s="8">
        <v>0.09</v>
      </c>
      <c r="P328" s="8"/>
      <c r="Q328" s="8" t="e">
        <f>SUM(Q329:Q335)</f>
        <v>#REF!</v>
      </c>
      <c r="R328" s="1245"/>
      <c r="S328" s="1176"/>
      <c r="T328" s="1176"/>
      <c r="U328" s="1174"/>
      <c r="V328" s="1174"/>
      <c r="W328" s="1174"/>
      <c r="X328" s="1174"/>
      <c r="Y328" s="594" t="e">
        <f t="shared" ref="Y328:AF328" si="23">Y279+Y325</f>
        <v>#REF!</v>
      </c>
      <c r="Z328" s="594" t="e">
        <f t="shared" si="23"/>
        <v>#REF!</v>
      </c>
      <c r="AA328" s="594" t="e">
        <f t="shared" si="23"/>
        <v>#REF!</v>
      </c>
      <c r="AB328" s="594" t="e">
        <f t="shared" si="23"/>
        <v>#REF!</v>
      </c>
      <c r="AC328" s="594" t="e">
        <f t="shared" si="23"/>
        <v>#REF!</v>
      </c>
      <c r="AD328" s="594" t="e">
        <f t="shared" si="23"/>
        <v>#REF!</v>
      </c>
      <c r="AE328" s="594" t="e">
        <f t="shared" si="23"/>
        <v>#REF!</v>
      </c>
      <c r="AF328" s="594" t="e">
        <f t="shared" si="23"/>
        <v>#REF!</v>
      </c>
      <c r="AG328" s="707"/>
    </row>
    <row r="329" spans="1:256" ht="30" customHeight="1">
      <c r="A329" s="1192" t="s">
        <v>780</v>
      </c>
      <c r="B329" s="1192"/>
      <c r="C329" s="1192"/>
      <c r="D329" s="68">
        <v>20.2</v>
      </c>
      <c r="E329" s="68">
        <v>16.600000000000001</v>
      </c>
      <c r="F329" s="68">
        <v>74.8</v>
      </c>
      <c r="G329" s="12">
        <v>529</v>
      </c>
      <c r="H329" s="17"/>
      <c r="I329" s="17"/>
      <c r="J329" s="17"/>
      <c r="K329" s="17"/>
      <c r="L329" s="17"/>
      <c r="M329" s="17"/>
      <c r="N329" s="17"/>
      <c r="O329" s="17"/>
      <c r="P329" s="125">
        <v>230.1</v>
      </c>
      <c r="Q329" s="11" t="e">
        <f>#REF!*P329/1000</f>
        <v>#REF!</v>
      </c>
      <c r="R329" s="1171" t="s">
        <v>781</v>
      </c>
      <c r="S329" s="1172"/>
      <c r="T329" s="1173"/>
      <c r="U329" s="68">
        <v>22.6</v>
      </c>
      <c r="V329" s="68">
        <v>19.399999999999999</v>
      </c>
      <c r="W329" s="68">
        <v>80</v>
      </c>
      <c r="X329" s="12">
        <v>584</v>
      </c>
      <c r="Y329" s="515"/>
      <c r="Z329" s="515"/>
      <c r="AA329" s="515"/>
      <c r="AB329" s="515"/>
      <c r="AC329" s="515"/>
      <c r="AD329" s="515"/>
      <c r="AE329" s="515"/>
      <c r="AF329" s="515"/>
      <c r="AG329" s="707"/>
    </row>
    <row r="330" spans="1:256" ht="27" customHeight="1">
      <c r="A330" s="906" t="s">
        <v>822</v>
      </c>
      <c r="B330" s="204">
        <v>60</v>
      </c>
      <c r="C330" s="7"/>
      <c r="D330" s="68">
        <v>0.5</v>
      </c>
      <c r="E330" s="68">
        <v>0.1</v>
      </c>
      <c r="F330" s="68">
        <v>1</v>
      </c>
      <c r="G330" s="12">
        <v>6.9</v>
      </c>
      <c r="H330" s="8"/>
      <c r="I330" s="8"/>
      <c r="J330" s="8"/>
      <c r="K330" s="8"/>
      <c r="L330" s="8"/>
      <c r="M330" s="8"/>
      <c r="N330" s="8"/>
      <c r="O330" s="8"/>
      <c r="P330" s="606">
        <v>37.049999999999997</v>
      </c>
      <c r="Q330" s="11" t="e">
        <f>#REF!*P330/1000</f>
        <v>#REF!</v>
      </c>
      <c r="R330" s="906" t="s">
        <v>822</v>
      </c>
      <c r="S330" s="204">
        <v>100</v>
      </c>
      <c r="T330" s="7"/>
      <c r="U330" s="68">
        <v>0.8</v>
      </c>
      <c r="V330" s="68">
        <v>0.1</v>
      </c>
      <c r="W330" s="68">
        <v>1.6</v>
      </c>
      <c r="X330" s="12">
        <v>10.6</v>
      </c>
      <c r="Y330" s="1197" t="s">
        <v>740</v>
      </c>
      <c r="Z330" s="1197"/>
      <c r="AA330" s="1197"/>
      <c r="AB330" s="1197"/>
      <c r="AC330" s="1197"/>
      <c r="AD330" s="1197"/>
      <c r="AE330" s="1197"/>
      <c r="AF330" s="1197"/>
      <c r="AM330" s="6"/>
      <c r="AN330" s="6"/>
      <c r="AO330" s="6"/>
      <c r="AP330" s="6"/>
      <c r="AQ330" s="6"/>
      <c r="AR330" s="6"/>
      <c r="AS330" s="6"/>
    </row>
    <row r="331" spans="1:256" ht="24.75" customHeight="1">
      <c r="A331" s="886" t="s">
        <v>823</v>
      </c>
      <c r="B331" s="204">
        <v>90</v>
      </c>
      <c r="C331" s="11"/>
      <c r="D331" s="68">
        <v>14</v>
      </c>
      <c r="E331" s="68">
        <v>11.6</v>
      </c>
      <c r="F331" s="68">
        <v>13</v>
      </c>
      <c r="G331" s="12">
        <v>212</v>
      </c>
      <c r="H331" s="8"/>
      <c r="I331" s="8"/>
      <c r="J331" s="8"/>
      <c r="K331" s="8"/>
      <c r="L331" s="8"/>
      <c r="M331" s="8"/>
      <c r="N331" s="8"/>
      <c r="O331" s="8"/>
      <c r="P331" s="606">
        <v>37.57</v>
      </c>
      <c r="Q331" s="11" t="e">
        <f>#REF!*P331/1000</f>
        <v>#REF!</v>
      </c>
      <c r="R331" s="886" t="s">
        <v>823</v>
      </c>
      <c r="S331" s="204">
        <v>100</v>
      </c>
      <c r="T331" s="11"/>
      <c r="U331" s="68">
        <v>15.5</v>
      </c>
      <c r="V331" s="68">
        <v>12.9</v>
      </c>
      <c r="W331" s="68">
        <v>14.4</v>
      </c>
      <c r="X331" s="12">
        <v>236</v>
      </c>
      <c r="Y331" s="1197" t="s">
        <v>742</v>
      </c>
      <c r="Z331" s="1197"/>
      <c r="AA331" s="1197"/>
      <c r="AB331" s="1197"/>
      <c r="AC331" s="1197" t="s">
        <v>58</v>
      </c>
      <c r="AD331" s="1197"/>
      <c r="AE331" s="1197"/>
      <c r="AF331" s="1197"/>
      <c r="AG331" s="707"/>
      <c r="AH331" s="6"/>
      <c r="AI331" s="6"/>
      <c r="AJ331" s="6"/>
      <c r="AK331" s="6"/>
      <c r="AM331" s="6"/>
      <c r="AN331" s="6"/>
      <c r="AO331" s="6"/>
      <c r="AP331" s="6"/>
      <c r="AQ331" s="6"/>
      <c r="AR331" s="6"/>
      <c r="AS331" s="6"/>
    </row>
    <row r="332" spans="1:256" ht="23.25" customHeight="1">
      <c r="A332" s="885" t="s">
        <v>32</v>
      </c>
      <c r="B332" s="458">
        <v>150</v>
      </c>
      <c r="C332" s="7"/>
      <c r="D332" s="68">
        <v>3.3</v>
      </c>
      <c r="E332" s="68">
        <v>4.4000000000000004</v>
      </c>
      <c r="F332" s="68">
        <v>23.5</v>
      </c>
      <c r="G332" s="12">
        <v>147</v>
      </c>
      <c r="H332" s="8"/>
      <c r="I332" s="8"/>
      <c r="J332" s="8"/>
      <c r="K332" s="8"/>
      <c r="L332" s="8"/>
      <c r="M332" s="8"/>
      <c r="N332" s="8"/>
      <c r="O332" s="8"/>
      <c r="P332" s="8"/>
      <c r="Q332" s="11" t="e">
        <f>#REF!*P332/1000</f>
        <v>#REF!</v>
      </c>
      <c r="R332" s="885" t="s">
        <v>32</v>
      </c>
      <c r="S332" s="458">
        <v>180</v>
      </c>
      <c r="T332" s="7"/>
      <c r="U332" s="68">
        <v>3.9</v>
      </c>
      <c r="V332" s="68">
        <v>5.9</v>
      </c>
      <c r="W332" s="68">
        <v>26.7</v>
      </c>
      <c r="X332" s="12">
        <v>176</v>
      </c>
      <c r="Y332" s="92" t="s">
        <v>59</v>
      </c>
      <c r="Z332" s="92" t="s">
        <v>60</v>
      </c>
      <c r="AA332" s="92" t="s">
        <v>215</v>
      </c>
      <c r="AB332" s="92" t="s">
        <v>216</v>
      </c>
      <c r="AC332" s="92" t="s">
        <v>335</v>
      </c>
      <c r="AD332" s="92" t="s">
        <v>421</v>
      </c>
      <c r="AE332" s="92" t="s">
        <v>649</v>
      </c>
      <c r="AF332" s="92" t="s">
        <v>540</v>
      </c>
      <c r="AG332" s="632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23.25" customHeight="1">
      <c r="A333" s="886" t="s">
        <v>800</v>
      </c>
      <c r="B333" s="940" t="s">
        <v>15</v>
      </c>
      <c r="C333" s="7"/>
      <c r="D333" s="68">
        <v>0.7</v>
      </c>
      <c r="E333" s="68">
        <v>0.1</v>
      </c>
      <c r="F333" s="68">
        <v>19.8</v>
      </c>
      <c r="G333" s="12">
        <v>83</v>
      </c>
      <c r="H333" s="8"/>
      <c r="I333" s="8"/>
      <c r="J333" s="8"/>
      <c r="K333" s="8"/>
      <c r="L333" s="8"/>
      <c r="M333" s="8"/>
      <c r="N333" s="8"/>
      <c r="O333" s="8"/>
      <c r="P333" s="8"/>
      <c r="Q333" s="11" t="e">
        <f>#REF!*P333/1000</f>
        <v>#REF!</v>
      </c>
      <c r="R333" s="886" t="s">
        <v>800</v>
      </c>
      <c r="S333" s="940" t="s">
        <v>15</v>
      </c>
      <c r="T333" s="7"/>
      <c r="U333" s="68">
        <v>0.7</v>
      </c>
      <c r="V333" s="68">
        <v>0.1</v>
      </c>
      <c r="W333" s="68">
        <v>19.8</v>
      </c>
      <c r="X333" s="12">
        <v>83</v>
      </c>
      <c r="Y333" s="637">
        <f t="shared" ref="Y333:AF333" si="24">Y334+Y335+Y350+Y353+Y355</f>
        <v>84.2</v>
      </c>
      <c r="Z333" s="637">
        <f t="shared" si="24"/>
        <v>0.245</v>
      </c>
      <c r="AA333" s="637">
        <f t="shared" si="24"/>
        <v>74.400000000000006</v>
      </c>
      <c r="AB333" s="637">
        <f t="shared" si="24"/>
        <v>3.8199999999999994</v>
      </c>
      <c r="AC333" s="637">
        <f t="shared" si="24"/>
        <v>60.564999999999998</v>
      </c>
      <c r="AD333" s="637">
        <f t="shared" si="24"/>
        <v>257.67499999999995</v>
      </c>
      <c r="AE333" s="637">
        <f t="shared" si="24"/>
        <v>54.379999999999995</v>
      </c>
      <c r="AF333" s="637">
        <f t="shared" si="24"/>
        <v>4.1550000000000002</v>
      </c>
      <c r="AG333" s="676"/>
      <c r="AH333" s="6"/>
      <c r="AI333" s="6"/>
      <c r="AJ333" s="6"/>
      <c r="AK333" s="6"/>
      <c r="AL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s="6" customFormat="1" ht="24" customHeight="1">
      <c r="A334" s="885" t="s">
        <v>667</v>
      </c>
      <c r="B334" s="204">
        <v>20</v>
      </c>
      <c r="C334" s="7"/>
      <c r="D334" s="68">
        <v>1</v>
      </c>
      <c r="E334" s="68">
        <v>0.3</v>
      </c>
      <c r="F334" s="68">
        <v>8.1</v>
      </c>
      <c r="G334" s="12">
        <v>39</v>
      </c>
      <c r="H334" s="11"/>
      <c r="I334" s="11"/>
      <c r="J334" s="11"/>
      <c r="K334" s="11"/>
      <c r="L334" s="11"/>
      <c r="M334" s="11"/>
      <c r="N334" s="11"/>
      <c r="O334" s="11"/>
      <c r="P334" s="11"/>
      <c r="Q334" s="11" t="e">
        <f>#REF!*P334/1000</f>
        <v>#REF!</v>
      </c>
      <c r="R334" s="885" t="s">
        <v>667</v>
      </c>
      <c r="S334" s="204">
        <v>20</v>
      </c>
      <c r="T334" s="7"/>
      <c r="U334" s="68">
        <v>1</v>
      </c>
      <c r="V334" s="68">
        <v>0.3</v>
      </c>
      <c r="W334" s="68">
        <v>8.1</v>
      </c>
      <c r="X334" s="12">
        <v>39</v>
      </c>
      <c r="Y334" s="8">
        <v>0.02</v>
      </c>
      <c r="Z334" s="8">
        <v>0</v>
      </c>
      <c r="AA334" s="8">
        <v>60</v>
      </c>
      <c r="AB334" s="8">
        <v>0.24</v>
      </c>
      <c r="AC334" s="8">
        <v>19.36</v>
      </c>
      <c r="AD334" s="8">
        <v>66.819999999999993</v>
      </c>
      <c r="AE334" s="8">
        <v>4.18</v>
      </c>
      <c r="AF334" s="8">
        <v>0.87</v>
      </c>
      <c r="AG334" s="715"/>
      <c r="AH334" s="21"/>
      <c r="AI334" s="21"/>
      <c r="AJ334" s="21"/>
      <c r="AK334" s="21"/>
      <c r="AM334" s="21"/>
      <c r="AN334" s="21"/>
      <c r="AO334" s="21"/>
      <c r="AP334" s="21"/>
      <c r="AQ334" s="21"/>
      <c r="AR334" s="21"/>
      <c r="AS334" s="21"/>
    </row>
    <row r="335" spans="1:256" s="6" customFormat="1" ht="22.5" customHeight="1">
      <c r="A335" s="885" t="s">
        <v>450</v>
      </c>
      <c r="B335" s="204">
        <v>20</v>
      </c>
      <c r="C335" s="165"/>
      <c r="D335" s="68">
        <v>0.7</v>
      </c>
      <c r="E335" s="68">
        <v>0.1</v>
      </c>
      <c r="F335" s="68">
        <v>9.4</v>
      </c>
      <c r="G335" s="12">
        <v>41</v>
      </c>
      <c r="H335" s="11"/>
      <c r="I335" s="11"/>
      <c r="J335" s="11"/>
      <c r="K335" s="11"/>
      <c r="L335" s="11"/>
      <c r="M335" s="11"/>
      <c r="N335" s="11"/>
      <c r="O335" s="11"/>
      <c r="P335" s="11"/>
      <c r="Q335" s="11" t="e">
        <f>#REF!*P335/1000</f>
        <v>#REF!</v>
      </c>
      <c r="R335" s="885" t="s">
        <v>450</v>
      </c>
      <c r="S335" s="204">
        <v>20</v>
      </c>
      <c r="T335" s="165"/>
      <c r="U335" s="68">
        <v>0.7</v>
      </c>
      <c r="V335" s="68">
        <v>0.1</v>
      </c>
      <c r="W335" s="68">
        <v>9.4</v>
      </c>
      <c r="X335" s="12">
        <v>41</v>
      </c>
      <c r="Y335" s="8">
        <v>4.18</v>
      </c>
      <c r="Z335" s="8">
        <v>0.11</v>
      </c>
      <c r="AA335" s="8">
        <v>14.4</v>
      </c>
      <c r="AB335" s="8">
        <v>2.82</v>
      </c>
      <c r="AC335" s="8">
        <v>24</v>
      </c>
      <c r="AD335" s="8">
        <v>171.07</v>
      </c>
      <c r="AE335" s="8">
        <v>41.97</v>
      </c>
      <c r="AF335" s="8">
        <v>2.5299999999999998</v>
      </c>
      <c r="AG335" s="715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21"/>
      <c r="IA335" s="21"/>
      <c r="IB335" s="21"/>
      <c r="IC335" s="21"/>
      <c r="ID335" s="21"/>
      <c r="IE335" s="21"/>
      <c r="IF335" s="21"/>
      <c r="IG335" s="21"/>
      <c r="IH335" s="21"/>
      <c r="II335" s="21"/>
      <c r="IJ335" s="21"/>
      <c r="IK335" s="21"/>
      <c r="IL335" s="21"/>
      <c r="IM335" s="21"/>
      <c r="IN335" s="21"/>
      <c r="IO335" s="21"/>
      <c r="IP335" s="21"/>
      <c r="IQ335" s="21"/>
      <c r="IR335" s="21"/>
      <c r="IS335" s="21"/>
      <c r="IT335" s="21"/>
      <c r="IU335" s="21"/>
      <c r="IV335" s="21"/>
    </row>
    <row r="336" spans="1:256" s="6" customFormat="1" ht="23.25" customHeight="1">
      <c r="A336" s="886"/>
      <c r="B336" s="893"/>
      <c r="C336" s="891"/>
      <c r="D336" s="653"/>
      <c r="E336" s="653"/>
      <c r="F336" s="653"/>
      <c r="G336" s="12"/>
      <c r="H336" s="8">
        <v>0</v>
      </c>
      <c r="I336" s="8">
        <v>0.05</v>
      </c>
      <c r="J336" s="8">
        <v>0</v>
      </c>
      <c r="K336" s="8">
        <v>0</v>
      </c>
      <c r="L336" s="8">
        <v>2.0499999999999998</v>
      </c>
      <c r="M336" s="8">
        <v>6.65</v>
      </c>
      <c r="N336" s="8">
        <v>2</v>
      </c>
      <c r="O336" s="8">
        <v>0.05</v>
      </c>
      <c r="P336" s="11">
        <v>40.299999999999997</v>
      </c>
      <c r="Q336" s="8">
        <f>C161*P336/1000</f>
        <v>0</v>
      </c>
      <c r="R336" s="886"/>
      <c r="S336" s="893"/>
      <c r="T336" s="891"/>
      <c r="U336" s="653"/>
      <c r="V336" s="653"/>
      <c r="W336" s="653"/>
      <c r="X336" s="12"/>
      <c r="Y336" s="729"/>
      <c r="Z336" s="729"/>
      <c r="AA336" s="729"/>
      <c r="AB336" s="729"/>
      <c r="AC336" s="729"/>
      <c r="AD336" s="729"/>
      <c r="AE336" s="729"/>
      <c r="AF336" s="729"/>
      <c r="AG336" s="715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21"/>
      <c r="GQ336" s="21"/>
      <c r="GR336" s="21"/>
      <c r="GS336" s="21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  <c r="HV336" s="21"/>
      <c r="HW336" s="21"/>
      <c r="HX336" s="21"/>
      <c r="HY336" s="21"/>
      <c r="HZ336" s="21"/>
      <c r="IA336" s="21"/>
      <c r="IB336" s="21"/>
      <c r="IC336" s="21"/>
      <c r="ID336" s="21"/>
      <c r="IE336" s="21"/>
      <c r="IF336" s="21"/>
      <c r="IG336" s="21"/>
      <c r="IH336" s="21"/>
      <c r="II336" s="21"/>
      <c r="IJ336" s="21"/>
      <c r="IK336" s="21"/>
      <c r="IL336" s="21"/>
      <c r="IM336" s="21"/>
      <c r="IN336" s="21"/>
      <c r="IO336" s="21"/>
      <c r="IP336" s="21"/>
      <c r="IQ336" s="21"/>
      <c r="IR336" s="21"/>
      <c r="IS336" s="21"/>
      <c r="IT336" s="21"/>
      <c r="IU336" s="21"/>
      <c r="IV336" s="21"/>
    </row>
    <row r="337" spans="1:256" ht="22.5" customHeight="1">
      <c r="A337" s="889" t="s">
        <v>381</v>
      </c>
      <c r="B337" s="596"/>
      <c r="C337" s="656"/>
      <c r="D337" s="598"/>
      <c r="E337" s="598"/>
      <c r="F337" s="598"/>
      <c r="G337" s="614"/>
      <c r="H337" s="601"/>
      <c r="I337" s="601"/>
      <c r="J337" s="601"/>
      <c r="K337" s="601"/>
      <c r="L337" s="601"/>
      <c r="M337" s="601"/>
      <c r="N337" s="601"/>
      <c r="O337" s="601"/>
      <c r="P337" s="7"/>
      <c r="Q337" s="7"/>
      <c r="R337" s="889" t="s">
        <v>381</v>
      </c>
      <c r="S337" s="596"/>
      <c r="T337" s="656"/>
      <c r="U337" s="598"/>
      <c r="V337" s="598"/>
      <c r="W337" s="598"/>
      <c r="X337" s="614"/>
      <c r="Y337" s="601"/>
      <c r="Z337" s="601"/>
      <c r="AA337" s="601"/>
      <c r="AB337" s="601"/>
      <c r="AC337" s="601"/>
      <c r="AD337" s="601"/>
      <c r="AE337" s="601"/>
      <c r="AF337" s="601"/>
      <c r="AG337" s="681"/>
      <c r="AM337" s="4"/>
      <c r="AN337" s="4"/>
      <c r="AO337" s="4"/>
      <c r="AP337" s="4"/>
      <c r="AQ337" s="4"/>
      <c r="AR337" s="4"/>
      <c r="AS337" s="4"/>
    </row>
    <row r="338" spans="1:256" ht="19.5" customHeight="1">
      <c r="A338" s="886"/>
      <c r="B338" s="893"/>
      <c r="C338" s="535"/>
      <c r="D338" s="600"/>
      <c r="E338" s="600"/>
      <c r="F338" s="600"/>
      <c r="G338" s="596"/>
      <c r="H338" s="8">
        <v>0</v>
      </c>
      <c r="I338" s="8">
        <v>3.9375E-2</v>
      </c>
      <c r="J338" s="8">
        <v>0</v>
      </c>
      <c r="K338" s="8">
        <v>0.30625000000000002</v>
      </c>
      <c r="L338" s="8">
        <v>7.5250000000000004</v>
      </c>
      <c r="M338" s="8">
        <v>33.774999999999999</v>
      </c>
      <c r="N338" s="8">
        <v>10.062499999999998</v>
      </c>
      <c r="O338" s="8">
        <v>0.83125000000000004</v>
      </c>
      <c r="P338" s="11">
        <v>32.5</v>
      </c>
      <c r="Q338" s="8">
        <f>P338*C162/1000</f>
        <v>0</v>
      </c>
      <c r="R338" s="885"/>
      <c r="S338" s="204"/>
      <c r="T338" s="846"/>
      <c r="U338" s="601"/>
      <c r="V338" s="601"/>
      <c r="W338" s="601"/>
      <c r="X338" s="596"/>
      <c r="Y338" s="93"/>
      <c r="Z338" s="93"/>
      <c r="AA338" s="93"/>
      <c r="AB338" s="93"/>
      <c r="AC338" s="93"/>
      <c r="AD338" s="93"/>
      <c r="AE338" s="93"/>
      <c r="AF338" s="93"/>
      <c r="AG338" s="643"/>
      <c r="AH338" s="4"/>
      <c r="AI338" s="4"/>
      <c r="AJ338" s="4"/>
      <c r="AK338" s="4"/>
      <c r="AM338" s="4"/>
      <c r="AN338" s="4"/>
      <c r="AO338" s="4"/>
      <c r="AP338" s="4"/>
      <c r="AQ338" s="4"/>
      <c r="AR338" s="4"/>
      <c r="AS338" s="4"/>
    </row>
    <row r="339" spans="1:256" ht="28.5" customHeight="1">
      <c r="A339" s="834"/>
      <c r="B339" s="204"/>
      <c r="C339" s="204"/>
      <c r="D339" s="601"/>
      <c r="E339" s="601"/>
      <c r="F339" s="601"/>
      <c r="G339" s="596"/>
      <c r="H339" s="637">
        <f t="shared" ref="H339:O339" si="25">H340+H341</f>
        <v>13.08</v>
      </c>
      <c r="I339" s="637">
        <f t="shared" si="25"/>
        <v>6.4000000000000001E-2</v>
      </c>
      <c r="J339" s="637">
        <f t="shared" si="25"/>
        <v>8</v>
      </c>
      <c r="K339" s="637">
        <f t="shared" si="25"/>
        <v>0.55000000000000004</v>
      </c>
      <c r="L339" s="637">
        <f t="shared" si="25"/>
        <v>118.2</v>
      </c>
      <c r="M339" s="637">
        <f t="shared" si="25"/>
        <v>94.6</v>
      </c>
      <c r="N339" s="637">
        <f t="shared" si="25"/>
        <v>47.6</v>
      </c>
      <c r="O339" s="637">
        <f t="shared" si="25"/>
        <v>1.9300000000000002</v>
      </c>
      <c r="P339" s="637"/>
      <c r="Q339" s="86">
        <f>Q340+Q341</f>
        <v>12</v>
      </c>
      <c r="R339" s="906"/>
      <c r="S339" s="246"/>
      <c r="T339" s="846"/>
      <c r="U339" s="601"/>
      <c r="V339" s="601"/>
      <c r="W339" s="601"/>
      <c r="X339" s="596"/>
      <c r="Y339" s="92"/>
      <c r="Z339" s="92"/>
      <c r="AA339" s="92"/>
      <c r="AB339" s="92"/>
      <c r="AC339" s="92"/>
      <c r="AD339" s="92"/>
      <c r="AE339" s="92"/>
      <c r="AF339" s="92"/>
      <c r="AG339" s="756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</row>
    <row r="340" spans="1:256" ht="23.25" customHeight="1">
      <c r="A340" s="835"/>
      <c r="B340" s="835"/>
      <c r="C340" s="172"/>
      <c r="D340" s="594"/>
      <c r="E340" s="594"/>
      <c r="F340" s="594"/>
      <c r="G340" s="594"/>
      <c r="H340" s="601">
        <v>12.6</v>
      </c>
      <c r="I340" s="8">
        <v>0.04</v>
      </c>
      <c r="J340" s="601">
        <v>0</v>
      </c>
      <c r="K340" s="8">
        <v>0.55000000000000004</v>
      </c>
      <c r="L340" s="601">
        <v>19</v>
      </c>
      <c r="M340" s="601">
        <v>18.600000000000001</v>
      </c>
      <c r="N340" s="601">
        <v>35.6</v>
      </c>
      <c r="O340" s="601">
        <v>1.85</v>
      </c>
      <c r="P340" s="11">
        <v>66</v>
      </c>
      <c r="Q340" s="8">
        <f>C164*P340/1000</f>
        <v>0</v>
      </c>
      <c r="R340" s="885"/>
      <c r="S340" s="835"/>
      <c r="T340" s="172"/>
      <c r="U340" s="594"/>
      <c r="V340" s="594"/>
      <c r="W340" s="594"/>
      <c r="X340" s="594"/>
      <c r="Y340" s="92"/>
      <c r="Z340" s="92"/>
      <c r="AA340" s="92"/>
      <c r="AB340" s="92"/>
      <c r="AC340" s="92"/>
      <c r="AD340" s="92"/>
      <c r="AE340" s="92"/>
      <c r="AF340" s="92"/>
      <c r="AG340" s="756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</row>
    <row r="341" spans="1:256" s="4" customFormat="1" ht="0.75" customHeight="1">
      <c r="A341" s="884"/>
      <c r="B341" s="7"/>
      <c r="C341" s="7"/>
      <c r="D341" s="7"/>
      <c r="E341" s="7"/>
      <c r="F341" s="7"/>
      <c r="G341" s="7"/>
      <c r="H341" s="8">
        <v>0.48</v>
      </c>
      <c r="I341" s="8">
        <v>2.4E-2</v>
      </c>
      <c r="J341" s="8">
        <v>8</v>
      </c>
      <c r="K341" s="8">
        <v>0</v>
      </c>
      <c r="L341" s="8">
        <v>99.2</v>
      </c>
      <c r="M341" s="8">
        <v>76</v>
      </c>
      <c r="N341" s="8">
        <v>12</v>
      </c>
      <c r="O341" s="8">
        <v>0.08</v>
      </c>
      <c r="P341" s="11">
        <v>12</v>
      </c>
      <c r="Q341" s="8">
        <f>P341</f>
        <v>12</v>
      </c>
      <c r="R341" s="931"/>
      <c r="S341" s="893"/>
      <c r="T341" s="851"/>
      <c r="U341" s="637"/>
      <c r="V341" s="637"/>
      <c r="W341" s="637"/>
      <c r="X341" s="656"/>
      <c r="Y341" s="92"/>
      <c r="Z341" s="92"/>
      <c r="AA341" s="92"/>
      <c r="AB341" s="92"/>
      <c r="AC341" s="92"/>
      <c r="AD341" s="92"/>
      <c r="AE341" s="92"/>
      <c r="AF341" s="92"/>
      <c r="AG341" s="756"/>
    </row>
    <row r="342" spans="1:256" s="4" customFormat="1" ht="28.5" customHeight="1">
      <c r="A342" s="1183" t="s">
        <v>185</v>
      </c>
      <c r="B342" s="1184"/>
      <c r="C342" s="1184"/>
      <c r="D342" s="1184"/>
      <c r="E342" s="1184"/>
      <c r="F342" s="1184"/>
      <c r="G342" s="1185"/>
      <c r="H342" s="594">
        <f t="shared" ref="H342:O342" si="26">H298+H339</f>
        <v>14.374666666666666</v>
      </c>
      <c r="I342" s="594">
        <f t="shared" si="26"/>
        <v>0.229375</v>
      </c>
      <c r="J342" s="594">
        <f t="shared" si="26"/>
        <v>119.1</v>
      </c>
      <c r="K342" s="594">
        <f t="shared" si="26"/>
        <v>1.1142500000000002</v>
      </c>
      <c r="L342" s="594">
        <f t="shared" si="26"/>
        <v>471.03899999999993</v>
      </c>
      <c r="M342" s="594">
        <f t="shared" si="26"/>
        <v>407.47699999999998</v>
      </c>
      <c r="N342" s="594">
        <f t="shared" si="26"/>
        <v>105.05183333333333</v>
      </c>
      <c r="O342" s="594">
        <f t="shared" si="26"/>
        <v>3.4279166666666669</v>
      </c>
      <c r="P342" s="564"/>
      <c r="Q342" s="564" t="e">
        <f>Q298+Q339</f>
        <v>#REF!</v>
      </c>
      <c r="R342" s="890"/>
      <c r="S342" s="596"/>
      <c r="T342" s="875"/>
      <c r="U342" s="601"/>
      <c r="V342" s="601"/>
      <c r="W342" s="601"/>
      <c r="X342" s="596"/>
      <c r="Y342" s="92"/>
      <c r="Z342" s="92"/>
      <c r="AA342" s="92"/>
      <c r="AB342" s="92"/>
      <c r="AC342" s="92"/>
      <c r="AD342" s="92"/>
      <c r="AE342" s="92"/>
      <c r="AF342" s="92"/>
      <c r="AG342" s="756"/>
      <c r="AM342" s="2"/>
      <c r="AN342" s="2"/>
      <c r="AO342" s="2"/>
      <c r="AP342" s="2"/>
      <c r="AQ342" s="2"/>
      <c r="AR342" s="2"/>
      <c r="AS342" s="2"/>
    </row>
    <row r="343" spans="1:256" s="4" customFormat="1" ht="30" customHeight="1">
      <c r="A343" s="838" t="s">
        <v>824</v>
      </c>
      <c r="B343" s="204" t="s">
        <v>407</v>
      </c>
      <c r="C343" s="875"/>
      <c r="D343" s="68"/>
      <c r="E343" s="68"/>
      <c r="F343" s="68"/>
      <c r="G343" s="68"/>
      <c r="H343" s="776"/>
      <c r="I343" s="776"/>
      <c r="J343" s="776"/>
      <c r="K343" s="776"/>
      <c r="L343" s="776"/>
      <c r="M343" s="776"/>
      <c r="N343" s="776"/>
      <c r="O343" s="776"/>
      <c r="P343" s="776"/>
      <c r="Q343" s="777"/>
      <c r="R343" s="838"/>
      <c r="S343" s="838"/>
      <c r="T343" s="904"/>
      <c r="U343" s="601"/>
      <c r="V343" s="601"/>
      <c r="W343" s="601"/>
      <c r="X343" s="614"/>
      <c r="Y343" s="8"/>
      <c r="Z343" s="8"/>
      <c r="AA343" s="8"/>
      <c r="AB343" s="8"/>
      <c r="AC343" s="8"/>
      <c r="AD343" s="8"/>
      <c r="AE343" s="8"/>
      <c r="AF343" s="8"/>
      <c r="AG343" s="756"/>
      <c r="AH343" s="2"/>
      <c r="AI343" s="2"/>
      <c r="AJ343" s="2"/>
      <c r="AK343" s="2"/>
    </row>
    <row r="344" spans="1:256" s="4" customFormat="1" ht="24.95" customHeight="1">
      <c r="A344" s="884"/>
      <c r="B344" s="7"/>
      <c r="C344" s="875"/>
      <c r="D344" s="7"/>
      <c r="E344" s="7"/>
      <c r="F344" s="7"/>
      <c r="G344" s="7"/>
      <c r="H344" s="1197" t="s">
        <v>740</v>
      </c>
      <c r="I344" s="1197"/>
      <c r="J344" s="1197"/>
      <c r="K344" s="1197"/>
      <c r="L344" s="1197"/>
      <c r="M344" s="1197"/>
      <c r="N344" s="1197"/>
      <c r="O344" s="1197"/>
      <c r="P344" s="997" t="s">
        <v>663</v>
      </c>
      <c r="Q344" s="997" t="s">
        <v>515</v>
      </c>
      <c r="R344" s="838"/>
      <c r="S344" s="875"/>
      <c r="T344" s="875"/>
      <c r="U344" s="639"/>
      <c r="V344" s="639"/>
      <c r="W344" s="639"/>
      <c r="X344" s="596"/>
      <c r="Y344" s="8"/>
      <c r="Z344" s="8"/>
      <c r="AA344" s="8"/>
      <c r="AB344" s="8"/>
      <c r="AC344" s="8"/>
      <c r="AD344" s="8"/>
      <c r="AE344" s="8"/>
      <c r="AF344" s="8"/>
      <c r="AG344" s="693"/>
      <c r="AL344" s="2"/>
      <c r="AM344" s="21"/>
      <c r="AN344" s="21"/>
      <c r="AO344" s="21"/>
      <c r="AP344" s="21"/>
      <c r="AQ344" s="21"/>
      <c r="AR344" s="21"/>
      <c r="AS344" s="21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1:256" s="4" customFormat="1" ht="24" customHeight="1">
      <c r="A345" s="838" t="s">
        <v>681</v>
      </c>
      <c r="B345" s="838">
        <v>50</v>
      </c>
      <c r="C345" s="838"/>
      <c r="D345" s="7"/>
      <c r="E345" s="7"/>
      <c r="F345" s="7"/>
      <c r="G345" s="7"/>
      <c r="H345" s="1197" t="s">
        <v>742</v>
      </c>
      <c r="I345" s="1197"/>
      <c r="J345" s="1197"/>
      <c r="K345" s="1197"/>
      <c r="L345" s="1197" t="s">
        <v>58</v>
      </c>
      <c r="M345" s="1197"/>
      <c r="N345" s="1197"/>
      <c r="O345" s="1197"/>
      <c r="P345" s="997"/>
      <c r="Q345" s="997"/>
      <c r="R345" s="838"/>
      <c r="S345" s="875"/>
      <c r="T345" s="875"/>
      <c r="U345" s="601"/>
      <c r="V345" s="601"/>
      <c r="W345" s="601"/>
      <c r="X345" s="614"/>
      <c r="Y345" s="92"/>
      <c r="Z345" s="92"/>
      <c r="AA345" s="92"/>
      <c r="AB345" s="92"/>
      <c r="AC345" s="92"/>
      <c r="AD345" s="92"/>
      <c r="AE345" s="92"/>
      <c r="AF345" s="92"/>
      <c r="AG345" s="693"/>
      <c r="AH345" s="21"/>
      <c r="AI345" s="21"/>
      <c r="AJ345" s="21"/>
      <c r="AK345" s="21"/>
      <c r="AM345" s="21"/>
      <c r="AN345" s="21"/>
      <c r="AO345" s="21"/>
      <c r="AP345" s="21"/>
      <c r="AQ345" s="21"/>
      <c r="AR345" s="21"/>
      <c r="AS345" s="21"/>
    </row>
    <row r="346" spans="1:256" s="4" customFormat="1" ht="24" customHeight="1">
      <c r="A346" s="838"/>
      <c r="B346" s="838"/>
      <c r="C346" s="838"/>
      <c r="D346" s="7"/>
      <c r="E346" s="7"/>
      <c r="F346" s="7"/>
      <c r="G346" s="7"/>
      <c r="H346" s="92"/>
      <c r="I346" s="92"/>
      <c r="J346" s="92"/>
      <c r="K346" s="92"/>
      <c r="L346" s="92"/>
      <c r="M346" s="92"/>
      <c r="N346" s="92"/>
      <c r="O346" s="92"/>
      <c r="P346" s="997"/>
      <c r="Q346" s="997"/>
      <c r="R346" s="838"/>
      <c r="S346" s="875"/>
      <c r="T346" s="875"/>
      <c r="U346" s="601"/>
      <c r="V346" s="601"/>
      <c r="W346" s="601"/>
      <c r="X346" s="614"/>
      <c r="Y346" s="92"/>
      <c r="Z346" s="92"/>
      <c r="AA346" s="92"/>
      <c r="AB346" s="92"/>
      <c r="AC346" s="92"/>
      <c r="AD346" s="92"/>
      <c r="AE346" s="92"/>
      <c r="AF346" s="92"/>
      <c r="AG346" s="693"/>
      <c r="AH346" s="21"/>
      <c r="AI346" s="21"/>
      <c r="AJ346" s="21"/>
      <c r="AK346" s="21"/>
      <c r="AM346" s="21"/>
      <c r="AN346" s="21"/>
      <c r="AO346" s="21"/>
      <c r="AP346" s="21"/>
      <c r="AQ346" s="21"/>
      <c r="AR346" s="21"/>
      <c r="AS346" s="21"/>
    </row>
    <row r="347" spans="1:256" s="4" customFormat="1" ht="24" customHeight="1">
      <c r="A347" s="838"/>
      <c r="B347" s="838"/>
      <c r="C347" s="838"/>
      <c r="D347" s="7"/>
      <c r="E347" s="7"/>
      <c r="F347" s="7"/>
      <c r="G347" s="7"/>
      <c r="H347" s="92"/>
      <c r="I347" s="92"/>
      <c r="J347" s="92"/>
      <c r="K347" s="92"/>
      <c r="L347" s="92"/>
      <c r="M347" s="92"/>
      <c r="N347" s="92"/>
      <c r="O347" s="92"/>
      <c r="P347" s="997"/>
      <c r="Q347" s="997"/>
      <c r="R347" s="838"/>
      <c r="S347" s="875"/>
      <c r="T347" s="875"/>
      <c r="U347" s="601"/>
      <c r="V347" s="601"/>
      <c r="W347" s="601"/>
      <c r="X347" s="614"/>
      <c r="Y347" s="92"/>
      <c r="Z347" s="92"/>
      <c r="AA347" s="92"/>
      <c r="AB347" s="92"/>
      <c r="AC347" s="92"/>
      <c r="AD347" s="92"/>
      <c r="AE347" s="92"/>
      <c r="AF347" s="92"/>
      <c r="AG347" s="693"/>
      <c r="AH347" s="21"/>
      <c r="AI347" s="21"/>
      <c r="AJ347" s="21"/>
      <c r="AK347" s="21"/>
      <c r="AM347" s="21"/>
      <c r="AN347" s="21"/>
      <c r="AO347" s="21"/>
      <c r="AP347" s="21"/>
      <c r="AQ347" s="21"/>
      <c r="AR347" s="21"/>
      <c r="AS347" s="21"/>
    </row>
    <row r="348" spans="1:256" s="2" customFormat="1" ht="27" customHeight="1">
      <c r="A348" s="838"/>
      <c r="B348" s="838"/>
      <c r="C348" s="838"/>
      <c r="D348" s="7"/>
      <c r="E348" s="7"/>
      <c r="F348" s="7"/>
      <c r="G348" s="7"/>
      <c r="H348" s="92" t="s">
        <v>59</v>
      </c>
      <c r="I348" s="92" t="s">
        <v>60</v>
      </c>
      <c r="J348" s="92" t="s">
        <v>215</v>
      </c>
      <c r="K348" s="92" t="s">
        <v>216</v>
      </c>
      <c r="L348" s="92" t="s">
        <v>335</v>
      </c>
      <c r="M348" s="92" t="s">
        <v>421</v>
      </c>
      <c r="N348" s="92" t="s">
        <v>649</v>
      </c>
      <c r="O348" s="92" t="s">
        <v>540</v>
      </c>
      <c r="P348" s="997"/>
      <c r="Q348" s="997"/>
      <c r="R348" s="1149" t="s">
        <v>900</v>
      </c>
      <c r="S348" s="1150"/>
      <c r="T348" s="1150"/>
      <c r="U348" s="1150"/>
      <c r="V348" s="1150"/>
      <c r="W348" s="1150"/>
      <c r="X348" s="1151"/>
      <c r="Y348" s="17"/>
      <c r="Z348" s="17"/>
      <c r="AA348" s="17"/>
      <c r="AB348" s="17"/>
      <c r="AC348" s="17"/>
      <c r="AD348" s="17"/>
      <c r="AE348" s="17"/>
      <c r="AF348" s="17"/>
      <c r="AG348" s="693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/>
      <c r="GI348" s="21"/>
      <c r="GJ348" s="21"/>
      <c r="GK348" s="21"/>
      <c r="GL348" s="21"/>
      <c r="GM348" s="21"/>
      <c r="GN348" s="21"/>
      <c r="GO348" s="21"/>
      <c r="GP348" s="21"/>
      <c r="GQ348" s="21"/>
      <c r="GR348" s="21"/>
      <c r="GS348" s="21"/>
      <c r="GT348" s="21"/>
      <c r="GU348" s="21"/>
      <c r="GV348" s="21"/>
      <c r="GW348" s="21"/>
      <c r="GX348" s="21"/>
      <c r="GY348" s="21"/>
      <c r="GZ348" s="21"/>
      <c r="HA348" s="21"/>
      <c r="HB348" s="21"/>
      <c r="HC348" s="21"/>
      <c r="HD348" s="21"/>
      <c r="HE348" s="21"/>
      <c r="HF348" s="21"/>
      <c r="HG348" s="21"/>
      <c r="HH348" s="21"/>
      <c r="HI348" s="21"/>
      <c r="HJ348" s="21"/>
      <c r="HK348" s="21"/>
      <c r="HL348" s="21"/>
      <c r="HM348" s="21"/>
      <c r="HN348" s="21"/>
      <c r="HO348" s="21"/>
      <c r="HP348" s="21"/>
      <c r="HQ348" s="21"/>
      <c r="HR348" s="21"/>
      <c r="HS348" s="21"/>
      <c r="HT348" s="21"/>
      <c r="HU348" s="21"/>
      <c r="HV348" s="21"/>
      <c r="HW348" s="21"/>
      <c r="HX348" s="21"/>
      <c r="HY348" s="21"/>
      <c r="HZ348" s="21"/>
      <c r="IA348" s="21"/>
      <c r="IB348" s="21"/>
      <c r="IC348" s="21"/>
      <c r="ID348" s="21"/>
      <c r="IE348" s="21"/>
      <c r="IF348" s="21"/>
      <c r="IG348" s="21"/>
      <c r="IH348" s="21"/>
      <c r="II348" s="21"/>
      <c r="IJ348" s="21"/>
      <c r="IK348" s="21"/>
      <c r="IL348" s="21"/>
      <c r="IM348" s="21"/>
      <c r="IN348" s="21"/>
      <c r="IO348" s="21"/>
      <c r="IP348" s="21"/>
      <c r="IQ348" s="21"/>
      <c r="IR348" s="21"/>
      <c r="IS348" s="21"/>
      <c r="IT348" s="21"/>
      <c r="IU348" s="21"/>
      <c r="IV348" s="21"/>
    </row>
    <row r="349" spans="1:256" s="4" customFormat="1" ht="3" customHeight="1">
      <c r="A349" s="884"/>
      <c r="B349" s="7"/>
      <c r="C349" s="7"/>
      <c r="D349" s="7"/>
      <c r="E349" s="7"/>
      <c r="F349" s="7"/>
      <c r="G349" s="7"/>
      <c r="H349" s="637">
        <f t="shared" ref="H349:O349" si="27">H350+H351+H364+H367+H369</f>
        <v>3.6983999999999995</v>
      </c>
      <c r="I349" s="637">
        <f t="shared" si="27"/>
        <v>9.6799999999999997E-2</v>
      </c>
      <c r="J349" s="637">
        <f t="shared" si="27"/>
        <v>72.671999999999997</v>
      </c>
      <c r="K349" s="637">
        <f t="shared" si="27"/>
        <v>2.7215999999999996</v>
      </c>
      <c r="L349" s="637">
        <f t="shared" si="27"/>
        <v>40.480000000000004</v>
      </c>
      <c r="M349" s="637">
        <f t="shared" si="27"/>
        <v>217.36160000000001</v>
      </c>
      <c r="N349" s="637">
        <f t="shared" si="27"/>
        <v>41.113599999999998</v>
      </c>
      <c r="O349" s="637">
        <f t="shared" si="27"/>
        <v>3.0963999999999996</v>
      </c>
      <c r="P349" s="637"/>
      <c r="Q349" s="86" t="e">
        <f>Q350+Q351+Q364+Q367+Q369</f>
        <v>#REF!</v>
      </c>
      <c r="R349" s="842"/>
      <c r="S349" s="204"/>
      <c r="T349" s="204"/>
      <c r="U349" s="601"/>
      <c r="V349" s="601"/>
      <c r="W349" s="601"/>
      <c r="X349" s="596"/>
      <c r="Y349" s="17"/>
      <c r="Z349" s="17"/>
      <c r="AA349" s="17"/>
      <c r="AB349" s="17"/>
      <c r="AC349" s="17"/>
      <c r="AD349" s="17"/>
      <c r="AE349" s="17"/>
      <c r="AF349" s="17"/>
      <c r="AG349" s="756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  <c r="IB349" s="21"/>
      <c r="IC349" s="21"/>
      <c r="ID349" s="21"/>
      <c r="IE349" s="21"/>
      <c r="IF349" s="21"/>
      <c r="IG349" s="21"/>
      <c r="IH349" s="21"/>
      <c r="II349" s="21"/>
      <c r="IJ349" s="21"/>
      <c r="IK349" s="21"/>
      <c r="IL349" s="21"/>
      <c r="IM349" s="21"/>
      <c r="IN349" s="21"/>
      <c r="IO349" s="21"/>
      <c r="IP349" s="21"/>
      <c r="IQ349" s="21"/>
      <c r="IR349" s="21"/>
      <c r="IS349" s="21"/>
      <c r="IT349" s="21"/>
      <c r="IU349" s="21"/>
      <c r="IV349" s="21"/>
    </row>
    <row r="350" spans="1:256" ht="24.75" hidden="1" customHeight="1">
      <c r="A350" s="838" t="s">
        <v>122</v>
      </c>
      <c r="B350" s="7">
        <v>50</v>
      </c>
      <c r="C350" s="875">
        <v>9.1</v>
      </c>
      <c r="D350" s="7"/>
      <c r="E350" s="7"/>
      <c r="F350" s="7"/>
      <c r="G350" s="7"/>
      <c r="H350" s="8">
        <v>0.02</v>
      </c>
      <c r="I350" s="8">
        <v>0</v>
      </c>
      <c r="J350" s="8">
        <v>60</v>
      </c>
      <c r="K350" s="8">
        <v>0.24</v>
      </c>
      <c r="L350" s="8">
        <v>19.36</v>
      </c>
      <c r="M350" s="8">
        <v>66.819999999999993</v>
      </c>
      <c r="N350" s="8">
        <v>4.18</v>
      </c>
      <c r="O350" s="8">
        <v>0.87</v>
      </c>
      <c r="P350" s="11">
        <v>5</v>
      </c>
      <c r="Q350" s="8">
        <f>P350</f>
        <v>5</v>
      </c>
      <c r="R350" s="1183"/>
      <c r="S350" s="1184"/>
      <c r="T350" s="1185"/>
      <c r="U350" s="637"/>
      <c r="V350" s="637"/>
      <c r="W350" s="637"/>
      <c r="X350" s="656"/>
      <c r="Y350" s="8">
        <v>80</v>
      </c>
      <c r="Z350" s="8">
        <v>0.01</v>
      </c>
      <c r="AA350" s="8">
        <v>0</v>
      </c>
      <c r="AB350" s="8">
        <v>0.76</v>
      </c>
      <c r="AC350" s="8">
        <v>12.08</v>
      </c>
      <c r="AD350" s="8">
        <v>3.16</v>
      </c>
      <c r="AE350" s="8">
        <v>3.23</v>
      </c>
      <c r="AF350" s="8">
        <v>0.63</v>
      </c>
      <c r="AG350" s="756"/>
    </row>
    <row r="351" spans="1:256" ht="24.75" hidden="1" customHeight="1">
      <c r="A351" s="838" t="s">
        <v>603</v>
      </c>
      <c r="B351" s="7">
        <v>200</v>
      </c>
      <c r="C351" s="7">
        <v>3.3</v>
      </c>
      <c r="D351" s="7"/>
      <c r="E351" s="7"/>
      <c r="F351" s="7"/>
      <c r="G351" s="7"/>
      <c r="H351" s="18">
        <v>3.6783999999999994</v>
      </c>
      <c r="I351" s="18">
        <v>9.6799999999999997E-2</v>
      </c>
      <c r="J351" s="18">
        <v>12.672000000000001</v>
      </c>
      <c r="K351" s="18">
        <v>2.4815999999999998</v>
      </c>
      <c r="L351" s="18">
        <v>21.12</v>
      </c>
      <c r="M351" s="18">
        <v>150.54160000000002</v>
      </c>
      <c r="N351" s="18">
        <v>36.933599999999998</v>
      </c>
      <c r="O351" s="18">
        <v>2.2263999999999995</v>
      </c>
      <c r="P351" s="18"/>
      <c r="Q351" s="18" t="e">
        <f>SUM(Q352:Q363)</f>
        <v>#REF!</v>
      </c>
      <c r="R351" s="72"/>
      <c r="S351" s="204"/>
      <c r="T351" s="204"/>
      <c r="U351" s="598"/>
      <c r="V351" s="598"/>
      <c r="W351" s="598"/>
      <c r="X351" s="614"/>
      <c r="Y351" s="8"/>
      <c r="Z351" s="8"/>
      <c r="AA351" s="8"/>
      <c r="AB351" s="8"/>
      <c r="AC351" s="8"/>
      <c r="AD351" s="8"/>
      <c r="AE351" s="8"/>
      <c r="AF351" s="8"/>
      <c r="AG351" s="756"/>
    </row>
    <row r="352" spans="1:256" ht="24.75" hidden="1" customHeight="1">
      <c r="A352" s="838"/>
      <c r="B352" s="7"/>
      <c r="C352" s="875"/>
      <c r="D352" s="7"/>
      <c r="E352" s="7"/>
      <c r="F352" s="7"/>
      <c r="G352" s="7"/>
      <c r="H352" s="92"/>
      <c r="I352" s="92"/>
      <c r="J352" s="92"/>
      <c r="K352" s="92"/>
      <c r="L352" s="92"/>
      <c r="M352" s="92"/>
      <c r="N352" s="92"/>
      <c r="O352" s="92"/>
      <c r="P352" s="661">
        <v>286</v>
      </c>
      <c r="Q352" s="760" t="e">
        <f>#REF!*P352/1000</f>
        <v>#REF!</v>
      </c>
      <c r="R352" s="868"/>
      <c r="S352" s="204"/>
      <c r="T352" s="204"/>
      <c r="U352" s="601"/>
      <c r="V352" s="601"/>
      <c r="W352" s="601"/>
      <c r="X352" s="596"/>
      <c r="Y352" s="17"/>
      <c r="Z352" s="17"/>
      <c r="AA352" s="17"/>
      <c r="AB352" s="17"/>
      <c r="AC352" s="17"/>
      <c r="AD352" s="17"/>
      <c r="AE352" s="17"/>
      <c r="AF352" s="17"/>
      <c r="AG352" s="719"/>
      <c r="AM352" s="6"/>
      <c r="AN352" s="6"/>
      <c r="AO352" s="6"/>
      <c r="AP352" s="6"/>
      <c r="AQ352" s="6"/>
      <c r="AR352" s="6"/>
      <c r="AS352" s="6"/>
    </row>
    <row r="353" spans="1:256" ht="24.95" hidden="1" customHeight="1">
      <c r="A353" s="884"/>
      <c r="B353" s="7"/>
      <c r="C353" s="7"/>
      <c r="D353" s="7"/>
      <c r="E353" s="7"/>
      <c r="F353" s="7"/>
      <c r="G353" s="7"/>
      <c r="H353" s="8"/>
      <c r="I353" s="8"/>
      <c r="J353" s="8"/>
      <c r="K353" s="8"/>
      <c r="L353" s="8"/>
      <c r="M353" s="8"/>
      <c r="N353" s="8"/>
      <c r="O353" s="8"/>
      <c r="P353" s="18"/>
      <c r="Q353" s="760" t="e">
        <f>#REF!*P353/1000</f>
        <v>#REF!</v>
      </c>
      <c r="R353" s="246"/>
      <c r="S353" s="246"/>
      <c r="T353" s="204"/>
      <c r="U353" s="601"/>
      <c r="V353" s="601"/>
      <c r="W353" s="601"/>
      <c r="X353" s="596"/>
      <c r="Y353" s="8">
        <v>0</v>
      </c>
      <c r="Z353" s="8">
        <v>0.125</v>
      </c>
      <c r="AA353" s="8">
        <v>0</v>
      </c>
      <c r="AB353" s="8">
        <v>0</v>
      </c>
      <c r="AC353" s="8">
        <v>5.1249999999999991</v>
      </c>
      <c r="AD353" s="8">
        <v>16.625</v>
      </c>
      <c r="AE353" s="8">
        <v>5</v>
      </c>
      <c r="AF353" s="8">
        <v>0.125</v>
      </c>
      <c r="AG353" s="643"/>
      <c r="AH353" s="6"/>
      <c r="AI353" s="6"/>
      <c r="AJ353" s="6"/>
      <c r="AK353" s="6"/>
    </row>
    <row r="354" spans="1:256" ht="24.75" hidden="1" customHeight="1">
      <c r="A354" s="838"/>
      <c r="B354" s="7"/>
      <c r="C354" s="875"/>
      <c r="D354" s="7"/>
      <c r="E354" s="7"/>
      <c r="F354" s="7"/>
      <c r="G354" s="7"/>
      <c r="H354" s="761"/>
      <c r="I354" s="761"/>
      <c r="J354" s="761"/>
      <c r="K354" s="761"/>
      <c r="L354" s="761"/>
      <c r="M354" s="761"/>
      <c r="N354" s="761"/>
      <c r="O354" s="761"/>
      <c r="P354" s="760">
        <v>79.3</v>
      </c>
      <c r="Q354" s="760" t="e">
        <f>#REF!*P354/1000</f>
        <v>#REF!</v>
      </c>
      <c r="R354" s="842"/>
      <c r="S354" s="835"/>
      <c r="T354" s="172"/>
      <c r="U354" s="594"/>
      <c r="V354" s="594"/>
      <c r="W354" s="594"/>
      <c r="X354" s="594"/>
      <c r="Y354" s="601"/>
      <c r="Z354" s="601"/>
      <c r="AA354" s="601"/>
      <c r="AB354" s="601"/>
      <c r="AC354" s="601"/>
      <c r="AD354" s="601"/>
      <c r="AE354" s="601"/>
      <c r="AF354" s="601"/>
      <c r="AG354" s="756"/>
      <c r="AL354" s="6"/>
      <c r="AM354" s="4"/>
      <c r="AN354" s="4"/>
      <c r="AO354" s="4"/>
      <c r="AP354" s="4"/>
      <c r="AQ354" s="4"/>
      <c r="AR354" s="4"/>
      <c r="AS354" s="4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/>
      <c r="IE354" s="6"/>
      <c r="IF354" s="6"/>
      <c r="IG354" s="6"/>
      <c r="IH354" s="6"/>
      <c r="II354" s="6"/>
      <c r="IJ354" s="6"/>
      <c r="IK354" s="6"/>
      <c r="IL354" s="6"/>
      <c r="IM354" s="6"/>
      <c r="IN354" s="6"/>
      <c r="IO354" s="6"/>
      <c r="IP354" s="6"/>
      <c r="IQ354" s="6"/>
      <c r="IR354" s="6"/>
      <c r="IS354" s="6"/>
      <c r="IT354" s="6"/>
      <c r="IU354" s="6"/>
      <c r="IV354" s="6"/>
    </row>
    <row r="355" spans="1:256" ht="24.75" hidden="1" customHeight="1">
      <c r="A355" s="1250" t="s">
        <v>253</v>
      </c>
      <c r="B355" s="1248"/>
      <c r="C355" s="1248"/>
      <c r="D355" s="1248"/>
      <c r="E355" s="1248"/>
      <c r="F355" s="1248"/>
      <c r="G355" s="1248"/>
      <c r="H355" s="1248"/>
      <c r="I355" s="1248"/>
      <c r="J355" s="1248"/>
      <c r="K355" s="1248"/>
      <c r="L355" s="1248"/>
      <c r="M355" s="1248"/>
      <c r="N355" s="1248"/>
      <c r="O355" s="1248"/>
      <c r="P355" s="1248"/>
      <c r="Q355" s="1248"/>
      <c r="R355" s="1248"/>
      <c r="S355" s="1248"/>
      <c r="T355" s="1248"/>
      <c r="U355" s="1248"/>
      <c r="V355" s="1248"/>
      <c r="W355" s="1248"/>
      <c r="X355" s="1249"/>
      <c r="Y355" s="17"/>
      <c r="Z355" s="17"/>
      <c r="AA355" s="17"/>
      <c r="AB355" s="17"/>
      <c r="AC355" s="17"/>
      <c r="AD355" s="17"/>
      <c r="AE355" s="17"/>
      <c r="AF355" s="17"/>
      <c r="AG355" s="756"/>
      <c r="AH355" s="4"/>
      <c r="AI355" s="4"/>
      <c r="AJ355" s="4"/>
      <c r="AK355" s="4"/>
      <c r="AM355" s="2"/>
      <c r="AN355" s="2"/>
      <c r="AO355" s="2"/>
      <c r="AP355" s="2"/>
      <c r="AQ355" s="2"/>
      <c r="AR355" s="2"/>
      <c r="AS355" s="2"/>
    </row>
    <row r="356" spans="1:256" s="6" customFormat="1" ht="48" customHeight="1">
      <c r="A356" s="1193" t="s">
        <v>874</v>
      </c>
      <c r="B356" s="1193"/>
      <c r="C356" s="1193"/>
      <c r="D356" s="1193"/>
      <c r="E356" s="1193"/>
      <c r="F356" s="1158" t="s">
        <v>248</v>
      </c>
      <c r="G356" s="1158"/>
      <c r="H356" s="1158"/>
      <c r="I356" s="1158"/>
      <c r="J356" s="1158"/>
      <c r="K356" s="1158"/>
      <c r="L356" s="1158"/>
      <c r="M356" s="1158"/>
      <c r="N356" s="1158"/>
      <c r="O356" s="1158"/>
      <c r="P356" s="1158"/>
      <c r="Q356" s="1158"/>
      <c r="R356" s="1158"/>
      <c r="S356" s="1158"/>
      <c r="T356" s="1158"/>
      <c r="U356" s="936"/>
      <c r="V356" s="936"/>
      <c r="W356" s="936"/>
      <c r="X356" s="936"/>
      <c r="Y356" s="678">
        <f t="shared" ref="Y356:AF356" si="28">Y357+Y360+Y359</f>
        <v>16.600000000000001</v>
      </c>
      <c r="Z356" s="678">
        <f t="shared" si="28"/>
        <v>0.05</v>
      </c>
      <c r="AA356" s="678">
        <f t="shared" si="28"/>
        <v>0</v>
      </c>
      <c r="AB356" s="678">
        <f t="shared" si="28"/>
        <v>0.71000000000000008</v>
      </c>
      <c r="AC356" s="678">
        <f t="shared" si="28"/>
        <v>33</v>
      </c>
      <c r="AD356" s="678">
        <f t="shared" si="28"/>
        <v>32.6</v>
      </c>
      <c r="AE356" s="678">
        <f t="shared" si="28"/>
        <v>43.6</v>
      </c>
      <c r="AF356" s="678">
        <f t="shared" si="28"/>
        <v>4.6500000000000004</v>
      </c>
      <c r="AG356" s="756"/>
      <c r="AH356" s="2"/>
      <c r="AI356" s="2"/>
      <c r="AJ356" s="2"/>
      <c r="AK356" s="2"/>
      <c r="AL356" s="4"/>
      <c r="AM356" s="2"/>
      <c r="AN356" s="2"/>
      <c r="AO356" s="2"/>
      <c r="AP356" s="2"/>
      <c r="AQ356" s="2"/>
      <c r="AR356" s="2"/>
      <c r="AS356" s="2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</row>
    <row r="357" spans="1:256" ht="24.95" customHeight="1">
      <c r="A357" s="1246" t="s">
        <v>885</v>
      </c>
      <c r="B357" s="1246"/>
      <c r="C357" s="1246"/>
      <c r="D357" s="1246"/>
      <c r="E357" s="1246"/>
      <c r="F357" s="1246"/>
      <c r="G357" s="1246"/>
      <c r="H357" s="1246"/>
      <c r="I357" s="1246"/>
      <c r="J357" s="1246"/>
      <c r="K357" s="1246"/>
      <c r="L357" s="1246"/>
      <c r="M357" s="1246"/>
      <c r="N357" s="1246"/>
      <c r="O357" s="1246"/>
      <c r="P357" s="1246"/>
      <c r="Q357" s="1246"/>
      <c r="R357" s="1246"/>
      <c r="S357" s="1246"/>
      <c r="T357" s="1246"/>
      <c r="U357" s="1246"/>
      <c r="V357" s="1246"/>
      <c r="W357" s="1246"/>
      <c r="X357" s="1246"/>
      <c r="Y357" s="40">
        <v>0</v>
      </c>
      <c r="Z357" s="40">
        <v>0</v>
      </c>
      <c r="AA357" s="40">
        <v>0</v>
      </c>
      <c r="AB357" s="40">
        <v>0</v>
      </c>
      <c r="AC357" s="40">
        <v>0</v>
      </c>
      <c r="AD357" s="40">
        <v>0</v>
      </c>
      <c r="AE357" s="40">
        <v>0</v>
      </c>
      <c r="AF357" s="40">
        <v>0</v>
      </c>
      <c r="AG357" s="756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1:256" s="4" customFormat="1" ht="24.95" customHeight="1">
      <c r="A358" s="856"/>
      <c r="B358" s="857"/>
      <c r="C358" s="857"/>
      <c r="D358" s="857"/>
      <c r="E358" s="857"/>
      <c r="F358" s="857"/>
      <c r="G358" s="857"/>
      <c r="H358" s="22"/>
      <c r="I358" s="22"/>
      <c r="J358" s="22"/>
      <c r="K358" s="22"/>
      <c r="L358" s="22"/>
      <c r="M358" s="22"/>
      <c r="N358" s="22"/>
      <c r="O358" s="22"/>
      <c r="P358" s="23"/>
      <c r="Q358" s="670"/>
      <c r="R358" s="856"/>
      <c r="S358" s="857"/>
      <c r="T358" s="857"/>
      <c r="U358" s="857"/>
      <c r="V358" s="857"/>
      <c r="W358" s="857"/>
      <c r="X358" s="857"/>
      <c r="Y358" s="40"/>
      <c r="Z358" s="40"/>
      <c r="AA358" s="40"/>
      <c r="AB358" s="40"/>
      <c r="AC358" s="40"/>
      <c r="AD358" s="40"/>
      <c r="AE358" s="40"/>
      <c r="AF358" s="40"/>
      <c r="AG358" s="756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1:256" s="2" customFormat="1" ht="24.95" customHeight="1">
      <c r="A359" s="1147" t="s">
        <v>778</v>
      </c>
      <c r="B359" s="1148"/>
      <c r="C359" s="1148"/>
      <c r="D359" s="1148"/>
      <c r="E359" s="1148"/>
      <c r="F359" s="1148"/>
      <c r="G359" s="1148"/>
      <c r="H359" s="1148"/>
      <c r="I359" s="1148"/>
      <c r="J359" s="1148"/>
      <c r="K359" s="1148"/>
      <c r="L359" s="1148"/>
      <c r="M359" s="1148"/>
      <c r="N359" s="1148"/>
      <c r="O359" s="1148"/>
      <c r="P359" s="1148"/>
      <c r="Q359" s="1148"/>
      <c r="R359" s="1148"/>
      <c r="S359" s="1148"/>
      <c r="T359" s="1148"/>
      <c r="U359" s="1148"/>
      <c r="V359" s="1148"/>
      <c r="W359" s="1148"/>
      <c r="X359" s="1148"/>
      <c r="Y359" s="601">
        <v>12.6</v>
      </c>
      <c r="Z359" s="8">
        <v>0.04</v>
      </c>
      <c r="AA359" s="601">
        <v>0</v>
      </c>
      <c r="AB359" s="8">
        <v>0.55000000000000004</v>
      </c>
      <c r="AC359" s="601">
        <v>19</v>
      </c>
      <c r="AD359" s="601">
        <v>18.600000000000001</v>
      </c>
      <c r="AE359" s="601">
        <v>35.6</v>
      </c>
      <c r="AF359" s="601">
        <v>1.85</v>
      </c>
      <c r="AG359" s="693"/>
      <c r="AM359" s="4"/>
      <c r="AN359" s="4"/>
      <c r="AO359" s="4"/>
      <c r="AP359" s="4"/>
      <c r="AQ359" s="4"/>
      <c r="AR359" s="4"/>
      <c r="AS359" s="4"/>
    </row>
    <row r="360" spans="1:256" s="2" customFormat="1" ht="24.95" customHeight="1">
      <c r="A360" s="1165" t="s">
        <v>826</v>
      </c>
      <c r="B360" s="1166"/>
      <c r="C360" s="1166"/>
      <c r="D360" s="1166"/>
      <c r="E360" s="1166"/>
      <c r="F360" s="1166"/>
      <c r="G360" s="1167"/>
      <c r="H360" s="11"/>
      <c r="I360" s="11"/>
      <c r="J360" s="11"/>
      <c r="K360" s="11"/>
      <c r="L360" s="11"/>
      <c r="M360" s="11"/>
      <c r="N360" s="11"/>
      <c r="O360" s="11"/>
      <c r="P360" s="606">
        <v>37.049999999999997</v>
      </c>
      <c r="Q360" s="11" t="e">
        <f>#REF!*P360/1000</f>
        <v>#REF!</v>
      </c>
      <c r="R360" s="1165" t="s">
        <v>825</v>
      </c>
      <c r="S360" s="1166"/>
      <c r="T360" s="1166"/>
      <c r="U360" s="1166"/>
      <c r="V360" s="1166"/>
      <c r="W360" s="1166"/>
      <c r="X360" s="1167"/>
      <c r="Y360" s="8">
        <v>4</v>
      </c>
      <c r="Z360" s="8">
        <v>0.01</v>
      </c>
      <c r="AA360" s="8">
        <v>0</v>
      </c>
      <c r="AB360" s="8">
        <v>0.16</v>
      </c>
      <c r="AC360" s="8">
        <v>14</v>
      </c>
      <c r="AD360" s="8">
        <v>14</v>
      </c>
      <c r="AE360" s="8">
        <v>8</v>
      </c>
      <c r="AF360" s="8">
        <v>2.8</v>
      </c>
      <c r="AG360" s="693"/>
      <c r="AH360" s="4"/>
      <c r="AI360" s="4"/>
      <c r="AJ360" s="4"/>
      <c r="AK360" s="4"/>
    </row>
    <row r="361" spans="1:256" s="2" customFormat="1" ht="24.95" customHeight="1">
      <c r="A361" s="1245" t="s">
        <v>179</v>
      </c>
      <c r="B361" s="1186" t="s">
        <v>741</v>
      </c>
      <c r="C361" s="1174" t="s">
        <v>67</v>
      </c>
      <c r="D361" s="1174"/>
      <c r="E361" s="1174"/>
      <c r="F361" s="1174"/>
      <c r="G361" s="1174"/>
      <c r="H361" s="11"/>
      <c r="I361" s="11"/>
      <c r="J361" s="11"/>
      <c r="K361" s="11"/>
      <c r="L361" s="11"/>
      <c r="M361" s="11"/>
      <c r="N361" s="11"/>
      <c r="O361" s="11"/>
      <c r="P361" s="606">
        <v>12.48</v>
      </c>
      <c r="Q361" s="11" t="e">
        <f>#REF!*P361/1000</f>
        <v>#REF!</v>
      </c>
      <c r="R361" s="1245" t="s">
        <v>179</v>
      </c>
      <c r="S361" s="1176" t="s">
        <v>741</v>
      </c>
      <c r="T361" s="1174" t="s">
        <v>67</v>
      </c>
      <c r="U361" s="1174"/>
      <c r="V361" s="1174"/>
      <c r="W361" s="1174"/>
      <c r="X361" s="1174"/>
      <c r="Y361" s="25"/>
      <c r="Z361" s="25"/>
      <c r="AA361" s="25"/>
      <c r="AB361" s="25"/>
      <c r="AC361" s="25"/>
      <c r="AD361" s="25"/>
      <c r="AE361" s="25"/>
      <c r="AF361" s="25"/>
      <c r="AG361" s="756"/>
      <c r="AL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</row>
    <row r="362" spans="1:256" s="2" customFormat="1" ht="24.95" customHeight="1">
      <c r="A362" s="1245"/>
      <c r="B362" s="1187"/>
      <c r="C362" s="1176" t="s">
        <v>597</v>
      </c>
      <c r="D362" s="1174" t="s">
        <v>234</v>
      </c>
      <c r="E362" s="1174" t="s">
        <v>630</v>
      </c>
      <c r="F362" s="1174" t="s">
        <v>631</v>
      </c>
      <c r="G362" s="1174" t="s">
        <v>711</v>
      </c>
      <c r="H362" s="8"/>
      <c r="I362" s="8"/>
      <c r="J362" s="8"/>
      <c r="K362" s="8"/>
      <c r="L362" s="8"/>
      <c r="M362" s="8"/>
      <c r="N362" s="8"/>
      <c r="O362" s="8"/>
      <c r="P362" s="754">
        <v>356.71</v>
      </c>
      <c r="Q362" s="11" t="e">
        <f>#REF!*P362/1000</f>
        <v>#REF!</v>
      </c>
      <c r="R362" s="1245"/>
      <c r="S362" s="1176"/>
      <c r="T362" s="1176" t="s">
        <v>597</v>
      </c>
      <c r="U362" s="1174" t="s">
        <v>234</v>
      </c>
      <c r="V362" s="1174" t="s">
        <v>630</v>
      </c>
      <c r="W362" s="1174" t="s">
        <v>631</v>
      </c>
      <c r="X362" s="1174" t="s">
        <v>711</v>
      </c>
      <c r="Y362" s="712">
        <f t="shared" ref="Y362:AF362" si="29">Y333+Y356</f>
        <v>100.80000000000001</v>
      </c>
      <c r="Z362" s="712">
        <f t="shared" si="29"/>
        <v>0.29499999999999998</v>
      </c>
      <c r="AA362" s="712">
        <f t="shared" si="29"/>
        <v>74.400000000000006</v>
      </c>
      <c r="AB362" s="712">
        <f t="shared" si="29"/>
        <v>4.5299999999999994</v>
      </c>
      <c r="AC362" s="712">
        <f t="shared" si="29"/>
        <v>93.564999999999998</v>
      </c>
      <c r="AD362" s="712">
        <f t="shared" si="29"/>
        <v>290.27499999999998</v>
      </c>
      <c r="AE362" s="712">
        <f t="shared" si="29"/>
        <v>97.97999999999999</v>
      </c>
      <c r="AF362" s="712">
        <f t="shared" si="29"/>
        <v>8.8049999999999997</v>
      </c>
      <c r="AG362" s="756"/>
    </row>
    <row r="363" spans="1:256" s="4" customFormat="1" ht="36.75" customHeight="1">
      <c r="A363" s="1245"/>
      <c r="B363" s="1188"/>
      <c r="C363" s="1176"/>
      <c r="D363" s="1174"/>
      <c r="E363" s="1174"/>
      <c r="F363" s="1174"/>
      <c r="G363" s="1174"/>
      <c r="H363" s="8">
        <v>0.86</v>
      </c>
      <c r="I363" s="8">
        <v>0.02</v>
      </c>
      <c r="J363" s="8">
        <v>10.199999999999999</v>
      </c>
      <c r="K363" s="8">
        <v>0</v>
      </c>
      <c r="L363" s="8">
        <v>58.64</v>
      </c>
      <c r="M363" s="8">
        <v>42.54</v>
      </c>
      <c r="N363" s="8">
        <v>6.74</v>
      </c>
      <c r="O363" s="8">
        <v>0.09</v>
      </c>
      <c r="P363" s="8"/>
      <c r="Q363" s="8" t="e">
        <f>SUM(Q364:Q370)</f>
        <v>#REF!</v>
      </c>
      <c r="R363" s="1245"/>
      <c r="S363" s="1176"/>
      <c r="T363" s="1176"/>
      <c r="U363" s="1174"/>
      <c r="V363" s="1174"/>
      <c r="W363" s="1174"/>
      <c r="X363" s="1174"/>
      <c r="Y363" s="468"/>
      <c r="Z363" s="468"/>
      <c r="AA363" s="468"/>
      <c r="AB363" s="468"/>
      <c r="AC363" s="468"/>
      <c r="AD363" s="468"/>
      <c r="AE363" s="468"/>
      <c r="AF363" s="468"/>
      <c r="AG363" s="756"/>
      <c r="AH363" s="2"/>
      <c r="AI363" s="2"/>
      <c r="AJ363" s="2"/>
      <c r="AK363" s="2"/>
      <c r="AL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1:256" s="2" customFormat="1" ht="23.1" customHeight="1">
      <c r="A364" s="1192" t="s">
        <v>780</v>
      </c>
      <c r="B364" s="1192"/>
      <c r="C364" s="1192"/>
      <c r="D364" s="601">
        <v>16.3</v>
      </c>
      <c r="E364" s="601">
        <v>14.3</v>
      </c>
      <c r="F364" s="601">
        <v>86.4</v>
      </c>
      <c r="G364" s="596">
        <v>539</v>
      </c>
      <c r="H364" s="17"/>
      <c r="I364" s="17"/>
      <c r="J364" s="17"/>
      <c r="K364" s="17"/>
      <c r="L364" s="17"/>
      <c r="M364" s="17"/>
      <c r="N364" s="17"/>
      <c r="O364" s="17"/>
      <c r="P364" s="125">
        <v>230.1</v>
      </c>
      <c r="Q364" s="11" t="e">
        <f>#REF!*P364/1000</f>
        <v>#REF!</v>
      </c>
      <c r="R364" s="1171" t="s">
        <v>781</v>
      </c>
      <c r="S364" s="1172"/>
      <c r="T364" s="1173"/>
      <c r="U364" s="601">
        <v>16.7</v>
      </c>
      <c r="V364" s="601">
        <v>16.8</v>
      </c>
      <c r="W364" s="601">
        <v>86.4</v>
      </c>
      <c r="X364" s="596">
        <v>563</v>
      </c>
      <c r="Y364" s="1197" t="s">
        <v>740</v>
      </c>
      <c r="Z364" s="1197"/>
      <c r="AA364" s="1197"/>
      <c r="AB364" s="1197"/>
      <c r="AC364" s="1197"/>
      <c r="AD364" s="1197"/>
      <c r="AE364" s="1197"/>
      <c r="AF364" s="1197"/>
      <c r="AG364" s="707"/>
      <c r="AH364" s="4"/>
      <c r="AI364" s="4"/>
      <c r="AJ364" s="4"/>
      <c r="AK364" s="4"/>
      <c r="AM364" s="4"/>
      <c r="AN364" s="4"/>
      <c r="AO364" s="4"/>
      <c r="AP364" s="4"/>
      <c r="AQ364" s="4"/>
      <c r="AR364" s="4"/>
      <c r="AS364" s="4"/>
    </row>
    <row r="365" spans="1:256" s="2" customFormat="1" ht="23.1" customHeight="1">
      <c r="A365" s="906" t="s">
        <v>24</v>
      </c>
      <c r="B365" s="204" t="s">
        <v>789</v>
      </c>
      <c r="C365" s="7"/>
      <c r="D365" s="601">
        <v>5.3</v>
      </c>
      <c r="E365" s="601">
        <v>3.7</v>
      </c>
      <c r="F365" s="601">
        <v>7.2</v>
      </c>
      <c r="G365" s="596">
        <v>83</v>
      </c>
      <c r="H365" s="8"/>
      <c r="I365" s="8"/>
      <c r="J365" s="8"/>
      <c r="K365" s="8"/>
      <c r="L365" s="8"/>
      <c r="M365" s="8"/>
      <c r="N365" s="8"/>
      <c r="O365" s="8"/>
      <c r="P365" s="606">
        <v>37.049999999999997</v>
      </c>
      <c r="Q365" s="11" t="e">
        <f>#REF!*P365/1000</f>
        <v>#REF!</v>
      </c>
      <c r="R365" s="906" t="s">
        <v>24</v>
      </c>
      <c r="S365" s="204" t="s">
        <v>267</v>
      </c>
      <c r="T365" s="7"/>
      <c r="U365" s="601">
        <v>5.7</v>
      </c>
      <c r="V365" s="601">
        <v>6.2</v>
      </c>
      <c r="W365" s="601">
        <v>7.2</v>
      </c>
      <c r="X365" s="596">
        <v>107</v>
      </c>
      <c r="Y365" s="1197" t="s">
        <v>742</v>
      </c>
      <c r="Z365" s="1197"/>
      <c r="AA365" s="1197"/>
      <c r="AB365" s="1197"/>
      <c r="AC365" s="1197" t="s">
        <v>58</v>
      </c>
      <c r="AD365" s="1197"/>
      <c r="AE365" s="1197"/>
      <c r="AF365" s="1197"/>
      <c r="AG365" s="707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</row>
    <row r="366" spans="1:256" s="2" customFormat="1" ht="23.1" customHeight="1">
      <c r="A366" s="886" t="s">
        <v>827</v>
      </c>
      <c r="B366" s="204">
        <v>200</v>
      </c>
      <c r="C366" s="11"/>
      <c r="D366" s="601">
        <v>6.4</v>
      </c>
      <c r="E366" s="601">
        <v>7.2</v>
      </c>
      <c r="F366" s="601">
        <v>27</v>
      </c>
      <c r="G366" s="614">
        <v>198</v>
      </c>
      <c r="H366" s="8"/>
      <c r="I366" s="8"/>
      <c r="J366" s="8"/>
      <c r="K366" s="8"/>
      <c r="L366" s="8"/>
      <c r="M366" s="8"/>
      <c r="N366" s="8"/>
      <c r="O366" s="8"/>
      <c r="P366" s="606">
        <v>37.57</v>
      </c>
      <c r="Q366" s="11" t="e">
        <f>#REF!*P366/1000</f>
        <v>#REF!</v>
      </c>
      <c r="R366" s="886" t="s">
        <v>827</v>
      </c>
      <c r="S366" s="204">
        <v>200</v>
      </c>
      <c r="T366" s="11"/>
      <c r="U366" s="601">
        <v>6.4</v>
      </c>
      <c r="V366" s="601">
        <v>7.2</v>
      </c>
      <c r="W366" s="601">
        <v>27</v>
      </c>
      <c r="X366" s="614">
        <v>198</v>
      </c>
      <c r="Y366" s="92" t="s">
        <v>59</v>
      </c>
      <c r="Z366" s="92" t="s">
        <v>60</v>
      </c>
      <c r="AA366" s="92" t="s">
        <v>215</v>
      </c>
      <c r="AB366" s="92" t="s">
        <v>216</v>
      </c>
      <c r="AC366" s="92" t="s">
        <v>335</v>
      </c>
      <c r="AD366" s="92" t="s">
        <v>421</v>
      </c>
      <c r="AE366" s="92" t="s">
        <v>649</v>
      </c>
      <c r="AF366" s="92" t="s">
        <v>540</v>
      </c>
      <c r="AG366" s="707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</row>
    <row r="367" spans="1:256" s="4" customFormat="1" ht="23.1" customHeight="1">
      <c r="A367" s="885" t="s">
        <v>202</v>
      </c>
      <c r="B367" s="458">
        <v>200</v>
      </c>
      <c r="C367" s="7"/>
      <c r="D367" s="639">
        <v>2.2999999999999998</v>
      </c>
      <c r="E367" s="639">
        <v>2.5</v>
      </c>
      <c r="F367" s="639">
        <v>14.8</v>
      </c>
      <c r="G367" s="596">
        <v>91</v>
      </c>
      <c r="H367" s="8"/>
      <c r="I367" s="8"/>
      <c r="J367" s="8"/>
      <c r="K367" s="8"/>
      <c r="L367" s="8"/>
      <c r="M367" s="8"/>
      <c r="N367" s="8"/>
      <c r="O367" s="8"/>
      <c r="P367" s="8"/>
      <c r="Q367" s="11" t="e">
        <f>#REF!*P367/1000</f>
        <v>#REF!</v>
      </c>
      <c r="R367" s="885" t="s">
        <v>202</v>
      </c>
      <c r="S367" s="458">
        <v>200</v>
      </c>
      <c r="T367" s="7"/>
      <c r="U367" s="639">
        <v>2.2999999999999998</v>
      </c>
      <c r="V367" s="639">
        <v>2.5</v>
      </c>
      <c r="W367" s="639">
        <v>14.8</v>
      </c>
      <c r="X367" s="596">
        <v>91</v>
      </c>
      <c r="Y367" s="678">
        <f t="shared" ref="Y367:AF367" si="30">Y376+Y381+Y387+Y392+Y396+Y398</f>
        <v>8.2100000000000009</v>
      </c>
      <c r="Z367" s="678">
        <f t="shared" si="30"/>
        <v>0.38320000000000004</v>
      </c>
      <c r="AA367" s="678">
        <f t="shared" si="30"/>
        <v>37.32</v>
      </c>
      <c r="AB367" s="678">
        <f t="shared" si="30"/>
        <v>51.243600000000008</v>
      </c>
      <c r="AC367" s="678">
        <f t="shared" si="30"/>
        <v>161.9478</v>
      </c>
      <c r="AD367" s="678">
        <f t="shared" si="30"/>
        <v>186.0018</v>
      </c>
      <c r="AE367" s="678">
        <f t="shared" si="30"/>
        <v>92.69</v>
      </c>
      <c r="AF367" s="678">
        <f t="shared" si="30"/>
        <v>4.8470000000000004</v>
      </c>
      <c r="AG367" s="693"/>
    </row>
    <row r="368" spans="1:256" s="4" customFormat="1" ht="23.1" customHeight="1">
      <c r="A368" s="886" t="s">
        <v>787</v>
      </c>
      <c r="B368" s="940" t="s">
        <v>828</v>
      </c>
      <c r="C368" s="7"/>
      <c r="D368" s="601">
        <v>0.6</v>
      </c>
      <c r="E368" s="601">
        <v>0.5</v>
      </c>
      <c r="F368" s="601">
        <v>19.899999999999999</v>
      </c>
      <c r="G368" s="614">
        <v>86.5</v>
      </c>
      <c r="H368" s="8"/>
      <c r="I368" s="8"/>
      <c r="J368" s="8"/>
      <c r="K368" s="8"/>
      <c r="L368" s="8"/>
      <c r="M368" s="8"/>
      <c r="N368" s="8"/>
      <c r="O368" s="8"/>
      <c r="P368" s="8"/>
      <c r="Q368" s="11" t="e">
        <f>#REF!*P368/1000</f>
        <v>#REF!</v>
      </c>
      <c r="R368" s="886" t="s">
        <v>787</v>
      </c>
      <c r="S368" s="940" t="s">
        <v>828</v>
      </c>
      <c r="T368" s="7"/>
      <c r="U368" s="601">
        <v>0.6</v>
      </c>
      <c r="V368" s="601">
        <v>0.5</v>
      </c>
      <c r="W368" s="601">
        <v>19.899999999999999</v>
      </c>
      <c r="X368" s="614">
        <v>86.5</v>
      </c>
      <c r="Y368" s="40">
        <v>1.41</v>
      </c>
      <c r="Z368" s="40">
        <v>0.03</v>
      </c>
      <c r="AA368" s="40">
        <v>0</v>
      </c>
      <c r="AB368" s="40">
        <v>2.6</v>
      </c>
      <c r="AC368" s="40">
        <v>23.8</v>
      </c>
      <c r="AD368" s="40">
        <v>48.7</v>
      </c>
      <c r="AE368" s="40">
        <v>29.7</v>
      </c>
      <c r="AF368" s="40">
        <v>0.69</v>
      </c>
      <c r="AG368" s="643"/>
    </row>
    <row r="369" spans="1:33" s="4" customFormat="1" ht="23.1" customHeight="1">
      <c r="A369" s="885" t="s">
        <v>667</v>
      </c>
      <c r="B369" s="204">
        <v>20</v>
      </c>
      <c r="C369" s="7"/>
      <c r="D369" s="601">
        <v>1</v>
      </c>
      <c r="E369" s="601">
        <v>0.3</v>
      </c>
      <c r="F369" s="601">
        <v>8.1</v>
      </c>
      <c r="G369" s="596">
        <v>39</v>
      </c>
      <c r="H369" s="11"/>
      <c r="I369" s="11"/>
      <c r="J369" s="11"/>
      <c r="K369" s="11"/>
      <c r="L369" s="11"/>
      <c r="M369" s="11"/>
      <c r="N369" s="11"/>
      <c r="O369" s="11"/>
      <c r="P369" s="11"/>
      <c r="Q369" s="11" t="e">
        <f>#REF!*P369/1000</f>
        <v>#REF!</v>
      </c>
      <c r="R369" s="885" t="s">
        <v>667</v>
      </c>
      <c r="S369" s="204">
        <v>20</v>
      </c>
      <c r="T369" s="7"/>
      <c r="U369" s="601">
        <v>1</v>
      </c>
      <c r="V369" s="601">
        <v>0.3</v>
      </c>
      <c r="W369" s="601">
        <v>8.1</v>
      </c>
      <c r="X369" s="596">
        <v>39</v>
      </c>
      <c r="Y369" s="40"/>
      <c r="Z369" s="40"/>
      <c r="AA369" s="40"/>
      <c r="AB369" s="40"/>
      <c r="AC369" s="40"/>
      <c r="AD369" s="40"/>
      <c r="AE369" s="40"/>
      <c r="AF369" s="40"/>
      <c r="AG369" s="764"/>
    </row>
    <row r="370" spans="1:33" s="4" customFormat="1" ht="24.95" customHeight="1">
      <c r="A370" s="885" t="s">
        <v>450</v>
      </c>
      <c r="B370" s="204">
        <v>20</v>
      </c>
      <c r="C370" s="165"/>
      <c r="D370" s="601">
        <v>0.7</v>
      </c>
      <c r="E370" s="601">
        <v>0.1</v>
      </c>
      <c r="F370" s="601">
        <v>9.4</v>
      </c>
      <c r="G370" s="596">
        <v>41</v>
      </c>
      <c r="H370" s="11"/>
      <c r="I370" s="11"/>
      <c r="J370" s="11"/>
      <c r="K370" s="11"/>
      <c r="L370" s="11"/>
      <c r="M370" s="11"/>
      <c r="N370" s="11"/>
      <c r="O370" s="11"/>
      <c r="P370" s="11"/>
      <c r="Q370" s="11" t="e">
        <f>#REF!*P370/1000</f>
        <v>#REF!</v>
      </c>
      <c r="R370" s="885" t="s">
        <v>450</v>
      </c>
      <c r="S370" s="204">
        <v>20</v>
      </c>
      <c r="T370" s="165"/>
      <c r="U370" s="601">
        <v>0.7</v>
      </c>
      <c r="V370" s="601">
        <v>0.1</v>
      </c>
      <c r="W370" s="601">
        <v>9.4</v>
      </c>
      <c r="X370" s="596">
        <v>41</v>
      </c>
      <c r="Y370" s="25"/>
      <c r="Z370" s="25"/>
      <c r="AA370" s="25"/>
      <c r="AB370" s="25"/>
      <c r="AC370" s="25"/>
      <c r="AD370" s="25"/>
      <c r="AE370" s="25"/>
      <c r="AF370" s="25"/>
      <c r="AG370" s="765"/>
    </row>
    <row r="371" spans="1:33" s="4" customFormat="1" ht="24.75" customHeight="1">
      <c r="A371" s="886"/>
      <c r="B371" s="893"/>
      <c r="C371" s="891"/>
      <c r="D371" s="600"/>
      <c r="E371" s="600"/>
      <c r="F371" s="600"/>
      <c r="G371" s="596"/>
      <c r="H371" s="8">
        <v>0</v>
      </c>
      <c r="I371" s="8">
        <v>0.05</v>
      </c>
      <c r="J371" s="8">
        <v>0</v>
      </c>
      <c r="K371" s="8">
        <v>0</v>
      </c>
      <c r="L371" s="8">
        <v>2.0499999999999998</v>
      </c>
      <c r="M371" s="8">
        <v>6.65</v>
      </c>
      <c r="N371" s="8">
        <v>2</v>
      </c>
      <c r="O371" s="8">
        <v>0.05</v>
      </c>
      <c r="P371" s="11">
        <v>40.299999999999997</v>
      </c>
      <c r="Q371" s="8">
        <f>C196*P371/1000</f>
        <v>0</v>
      </c>
      <c r="R371" s="886"/>
      <c r="S371" s="893"/>
      <c r="T371" s="891"/>
      <c r="U371" s="600"/>
      <c r="V371" s="600"/>
      <c r="W371" s="600"/>
      <c r="X371" s="596"/>
      <c r="Y371" s="8"/>
      <c r="Z371" s="8"/>
      <c r="AA371" s="8"/>
      <c r="AB371" s="8"/>
      <c r="AC371" s="8"/>
      <c r="AD371" s="11"/>
      <c r="AE371" s="11"/>
      <c r="AF371" s="11"/>
      <c r="AG371" s="765"/>
    </row>
    <row r="372" spans="1:33" s="4" customFormat="1" ht="25.5" customHeight="1">
      <c r="A372" s="834" t="s">
        <v>381</v>
      </c>
      <c r="B372" s="596"/>
      <c r="C372" s="656"/>
      <c r="D372" s="598"/>
      <c r="E372" s="598"/>
      <c r="F372" s="598"/>
      <c r="G372" s="614"/>
      <c r="H372" s="601"/>
      <c r="I372" s="601"/>
      <c r="J372" s="601"/>
      <c r="K372" s="601"/>
      <c r="L372" s="601"/>
      <c r="M372" s="601"/>
      <c r="N372" s="601"/>
      <c r="O372" s="601"/>
      <c r="P372" s="7"/>
      <c r="Q372" s="7"/>
      <c r="R372" s="834" t="s">
        <v>381</v>
      </c>
      <c r="S372" s="596"/>
      <c r="T372" s="656"/>
      <c r="U372" s="598"/>
      <c r="V372" s="598"/>
      <c r="W372" s="598"/>
      <c r="X372" s="614"/>
      <c r="Y372" s="9"/>
      <c r="Z372" s="9"/>
      <c r="AA372" s="9"/>
      <c r="AB372" s="9"/>
      <c r="AC372" s="9"/>
      <c r="AD372" s="9"/>
      <c r="AE372" s="9"/>
      <c r="AF372" s="9"/>
      <c r="AG372" s="765"/>
    </row>
    <row r="373" spans="1:33" s="4" customFormat="1" ht="24.95" customHeight="1">
      <c r="A373" s="886"/>
      <c r="B373" s="893"/>
      <c r="C373" s="535"/>
      <c r="D373" s="600"/>
      <c r="E373" s="600"/>
      <c r="F373" s="600"/>
      <c r="G373" s="596"/>
      <c r="H373" s="8">
        <v>0</v>
      </c>
      <c r="I373" s="8">
        <v>3.9375E-2</v>
      </c>
      <c r="J373" s="8">
        <v>0</v>
      </c>
      <c r="K373" s="8">
        <v>0.30625000000000002</v>
      </c>
      <c r="L373" s="8">
        <v>7.5250000000000004</v>
      </c>
      <c r="M373" s="8">
        <v>33.774999999999999</v>
      </c>
      <c r="N373" s="8">
        <v>10.062499999999998</v>
      </c>
      <c r="O373" s="8">
        <v>0.83125000000000004</v>
      </c>
      <c r="P373" s="11">
        <v>32.5</v>
      </c>
      <c r="Q373" s="8">
        <f>P373*C197/1000</f>
        <v>0</v>
      </c>
      <c r="R373" s="885"/>
      <c r="S373" s="204"/>
      <c r="T373" s="846"/>
      <c r="U373" s="601"/>
      <c r="V373" s="601"/>
      <c r="W373" s="601"/>
      <c r="X373" s="596"/>
      <c r="Y373" s="8"/>
      <c r="Z373" s="8"/>
      <c r="AA373" s="8"/>
      <c r="AB373" s="8"/>
      <c r="AC373" s="8"/>
      <c r="AD373" s="11"/>
      <c r="AE373" s="11"/>
      <c r="AF373" s="11"/>
      <c r="AG373" s="766"/>
    </row>
    <row r="374" spans="1:33" s="4" customFormat="1" ht="24.95" customHeight="1">
      <c r="A374" s="834"/>
      <c r="B374" s="204"/>
      <c r="C374" s="204"/>
      <c r="D374" s="601"/>
      <c r="E374" s="601"/>
      <c r="F374" s="601"/>
      <c r="G374" s="596"/>
      <c r="H374" s="637">
        <f t="shared" ref="H374:O374" si="31">H375+H376</f>
        <v>13.08</v>
      </c>
      <c r="I374" s="637">
        <f t="shared" si="31"/>
        <v>6.4000000000000001E-2</v>
      </c>
      <c r="J374" s="637">
        <f t="shared" si="31"/>
        <v>8</v>
      </c>
      <c r="K374" s="637">
        <f t="shared" si="31"/>
        <v>0.55000000000000004</v>
      </c>
      <c r="L374" s="637">
        <f t="shared" si="31"/>
        <v>118.2</v>
      </c>
      <c r="M374" s="637">
        <f t="shared" si="31"/>
        <v>94.6</v>
      </c>
      <c r="N374" s="637">
        <f t="shared" si="31"/>
        <v>47.6</v>
      </c>
      <c r="O374" s="637">
        <f t="shared" si="31"/>
        <v>1.9300000000000002</v>
      </c>
      <c r="P374" s="637"/>
      <c r="Q374" s="86">
        <f>Q375+Q376</f>
        <v>12</v>
      </c>
      <c r="R374" s="906"/>
      <c r="S374" s="246"/>
      <c r="T374" s="846"/>
      <c r="U374" s="601"/>
      <c r="V374" s="601"/>
      <c r="W374" s="601"/>
      <c r="X374" s="596"/>
      <c r="Y374" s="8"/>
      <c r="Z374" s="8"/>
      <c r="AA374" s="8"/>
      <c r="AB374" s="8"/>
      <c r="AC374" s="8"/>
      <c r="AD374" s="11"/>
      <c r="AE374" s="11"/>
      <c r="AF374" s="11"/>
      <c r="AG374" s="693"/>
    </row>
    <row r="375" spans="1:33" s="4" customFormat="1" ht="24.95" customHeight="1">
      <c r="A375" s="835"/>
      <c r="B375" s="835"/>
      <c r="C375" s="172"/>
      <c r="D375" s="594"/>
      <c r="E375" s="594"/>
      <c r="F375" s="594"/>
      <c r="G375" s="594"/>
      <c r="H375" s="601">
        <v>12.6</v>
      </c>
      <c r="I375" s="8">
        <v>0.04</v>
      </c>
      <c r="J375" s="601">
        <v>0</v>
      </c>
      <c r="K375" s="8">
        <v>0.55000000000000004</v>
      </c>
      <c r="L375" s="601">
        <v>19</v>
      </c>
      <c r="M375" s="601">
        <v>18.600000000000001</v>
      </c>
      <c r="N375" s="601">
        <v>35.6</v>
      </c>
      <c r="O375" s="601">
        <v>1.85</v>
      </c>
      <c r="P375" s="11">
        <v>66</v>
      </c>
      <c r="Q375" s="8">
        <f>C199*P375/1000</f>
        <v>0</v>
      </c>
      <c r="R375" s="885"/>
      <c r="S375" s="835"/>
      <c r="T375" s="172"/>
      <c r="U375" s="594"/>
      <c r="V375" s="594"/>
      <c r="W375" s="594"/>
      <c r="X375" s="594"/>
      <c r="Y375" s="752"/>
      <c r="Z375" s="752"/>
      <c r="AA375" s="752"/>
      <c r="AB375" s="752"/>
      <c r="AC375" s="752"/>
      <c r="AD375" s="752"/>
      <c r="AE375" s="752"/>
      <c r="AF375" s="752"/>
      <c r="AG375" s="693"/>
    </row>
    <row r="376" spans="1:33" s="4" customFormat="1" ht="24.95" customHeight="1">
      <c r="A376" s="884"/>
      <c r="B376" s="7"/>
      <c r="C376" s="7"/>
      <c r="D376" s="7"/>
      <c r="E376" s="7"/>
      <c r="F376" s="7"/>
      <c r="G376" s="7"/>
      <c r="H376" s="8">
        <v>0.48</v>
      </c>
      <c r="I376" s="8">
        <v>2.4E-2</v>
      </c>
      <c r="J376" s="8">
        <v>8</v>
      </c>
      <c r="K376" s="8">
        <v>0</v>
      </c>
      <c r="L376" s="8">
        <v>99.2</v>
      </c>
      <c r="M376" s="8">
        <v>76</v>
      </c>
      <c r="N376" s="8">
        <v>12</v>
      </c>
      <c r="O376" s="8">
        <v>0.08</v>
      </c>
      <c r="P376" s="11">
        <v>12</v>
      </c>
      <c r="Q376" s="8">
        <f>P376</f>
        <v>12</v>
      </c>
      <c r="R376" s="931"/>
      <c r="S376" s="893"/>
      <c r="T376" s="851"/>
      <c r="U376" s="637"/>
      <c r="V376" s="637"/>
      <c r="W376" s="637"/>
      <c r="X376" s="656"/>
      <c r="Y376" s="601">
        <v>5.61</v>
      </c>
      <c r="Z376" s="8">
        <v>0</v>
      </c>
      <c r="AA376" s="601">
        <v>2.64</v>
      </c>
      <c r="AB376" s="601">
        <v>21.76</v>
      </c>
      <c r="AC376" s="601">
        <v>36.340000000000003</v>
      </c>
      <c r="AD376" s="601">
        <v>20.07</v>
      </c>
      <c r="AE376" s="601">
        <v>0.67</v>
      </c>
      <c r="AF376" s="601">
        <v>0.53</v>
      </c>
      <c r="AG376" s="643"/>
    </row>
    <row r="377" spans="1:33" s="4" customFormat="1" ht="24.95" customHeight="1">
      <c r="A377" s="1183" t="s">
        <v>185</v>
      </c>
      <c r="B377" s="1184"/>
      <c r="C377" s="1184"/>
      <c r="D377" s="1184"/>
      <c r="E377" s="1184"/>
      <c r="F377" s="1184"/>
      <c r="G377" s="1185"/>
      <c r="H377" s="594">
        <f t="shared" ref="H377:O377" si="32">H333+H374</f>
        <v>13.08</v>
      </c>
      <c r="I377" s="594">
        <f t="shared" si="32"/>
        <v>6.4000000000000001E-2</v>
      </c>
      <c r="J377" s="594">
        <f t="shared" si="32"/>
        <v>8</v>
      </c>
      <c r="K377" s="594">
        <f t="shared" si="32"/>
        <v>0.55000000000000004</v>
      </c>
      <c r="L377" s="594">
        <f t="shared" si="32"/>
        <v>118.2</v>
      </c>
      <c r="M377" s="594">
        <f t="shared" si="32"/>
        <v>94.6</v>
      </c>
      <c r="N377" s="594">
        <f t="shared" si="32"/>
        <v>47.6</v>
      </c>
      <c r="O377" s="594">
        <f t="shared" si="32"/>
        <v>1.9300000000000002</v>
      </c>
      <c r="P377" s="564"/>
      <c r="Q377" s="564" t="e">
        <f>Q333+Q374</f>
        <v>#REF!</v>
      </c>
      <c r="R377" s="890"/>
      <c r="S377" s="596"/>
      <c r="T377" s="875"/>
      <c r="U377" s="601"/>
      <c r="V377" s="601"/>
      <c r="W377" s="601"/>
      <c r="X377" s="596"/>
      <c r="Y377" s="40"/>
      <c r="Z377" s="40"/>
      <c r="AA377" s="40"/>
      <c r="AB377" s="40"/>
      <c r="AC377" s="40"/>
      <c r="AD377" s="40"/>
      <c r="AE377" s="40"/>
      <c r="AF377" s="40"/>
      <c r="AG377" s="643"/>
    </row>
    <row r="378" spans="1:33" s="4" customFormat="1" ht="24.95" customHeight="1">
      <c r="A378" s="838" t="s">
        <v>240</v>
      </c>
      <c r="B378" s="204">
        <v>200</v>
      </c>
      <c r="C378" s="875">
        <v>13.65</v>
      </c>
      <c r="D378" s="68"/>
      <c r="E378" s="68"/>
      <c r="F378" s="68"/>
      <c r="G378" s="68"/>
      <c r="H378" s="776"/>
      <c r="I378" s="776"/>
      <c r="J378" s="776"/>
      <c r="K378" s="776"/>
      <c r="L378" s="776"/>
      <c r="M378" s="776"/>
      <c r="N378" s="776"/>
      <c r="O378" s="776"/>
      <c r="P378" s="776"/>
      <c r="Q378" s="777"/>
      <c r="R378" s="838"/>
      <c r="S378" s="838"/>
      <c r="T378" s="904"/>
      <c r="U378" s="601"/>
      <c r="V378" s="601"/>
      <c r="W378" s="601"/>
      <c r="X378" s="614"/>
      <c r="Y378" s="25"/>
      <c r="Z378" s="25"/>
      <c r="AA378" s="25"/>
      <c r="AB378" s="25"/>
      <c r="AC378" s="25"/>
      <c r="AD378" s="25"/>
      <c r="AE378" s="25"/>
      <c r="AF378" s="25"/>
      <c r="AG378" s="643"/>
    </row>
    <row r="379" spans="1:33" s="4" customFormat="1" ht="24.95" customHeight="1">
      <c r="A379" s="884"/>
      <c r="B379" s="7"/>
      <c r="C379" s="875"/>
      <c r="D379" s="7"/>
      <c r="E379" s="7"/>
      <c r="F379" s="7"/>
      <c r="G379" s="7"/>
      <c r="H379" s="1197" t="s">
        <v>740</v>
      </c>
      <c r="I379" s="1197"/>
      <c r="J379" s="1197"/>
      <c r="K379" s="1197"/>
      <c r="L379" s="1197"/>
      <c r="M379" s="1197"/>
      <c r="N379" s="1197"/>
      <c r="O379" s="1197"/>
      <c r="P379" s="997" t="s">
        <v>663</v>
      </c>
      <c r="Q379" s="997" t="s">
        <v>515</v>
      </c>
      <c r="R379" s="838"/>
      <c r="S379" s="875"/>
      <c r="T379" s="875"/>
      <c r="U379" s="639"/>
      <c r="V379" s="639"/>
      <c r="W379" s="639"/>
      <c r="X379" s="596"/>
      <c r="Y379" s="8"/>
      <c r="Z379" s="8"/>
      <c r="AA379" s="8"/>
      <c r="AB379" s="8"/>
      <c r="AC379" s="8"/>
      <c r="AD379" s="11"/>
      <c r="AE379" s="11"/>
      <c r="AF379" s="11"/>
      <c r="AG379" s="681"/>
    </row>
    <row r="380" spans="1:33" s="4" customFormat="1" ht="24.95" customHeight="1">
      <c r="A380" s="838" t="s">
        <v>681</v>
      </c>
      <c r="B380" s="838">
        <v>50</v>
      </c>
      <c r="C380" s="838">
        <v>9.1</v>
      </c>
      <c r="D380" s="7"/>
      <c r="E380" s="7"/>
      <c r="F380" s="7"/>
      <c r="G380" s="7"/>
      <c r="H380" s="1197" t="s">
        <v>742</v>
      </c>
      <c r="I380" s="1197"/>
      <c r="J380" s="1197"/>
      <c r="K380" s="1197"/>
      <c r="L380" s="1197" t="s">
        <v>58</v>
      </c>
      <c r="M380" s="1197"/>
      <c r="N380" s="1197"/>
      <c r="O380" s="1197"/>
      <c r="P380" s="997"/>
      <c r="Q380" s="997"/>
      <c r="R380" s="838"/>
      <c r="S380" s="875"/>
      <c r="T380" s="875"/>
      <c r="U380" s="601"/>
      <c r="V380" s="601"/>
      <c r="W380" s="601"/>
      <c r="X380" s="614"/>
      <c r="Y380" s="9"/>
      <c r="Z380" s="9"/>
      <c r="AA380" s="9"/>
      <c r="AB380" s="9"/>
      <c r="AC380" s="9"/>
      <c r="AD380" s="9"/>
      <c r="AE380" s="9"/>
      <c r="AF380" s="9"/>
      <c r="AG380" s="707"/>
    </row>
    <row r="381" spans="1:33" s="4" customFormat="1" ht="24.95" customHeight="1">
      <c r="A381" s="838" t="s">
        <v>109</v>
      </c>
      <c r="B381" s="838">
        <v>200</v>
      </c>
      <c r="C381" s="838"/>
      <c r="D381" s="7"/>
      <c r="E381" s="7"/>
      <c r="F381" s="7"/>
      <c r="G381" s="7"/>
      <c r="H381" s="92"/>
      <c r="I381" s="92"/>
      <c r="J381" s="92"/>
      <c r="K381" s="92"/>
      <c r="L381" s="92"/>
      <c r="M381" s="92"/>
      <c r="N381" s="92"/>
      <c r="O381" s="92"/>
      <c r="P381" s="997"/>
      <c r="Q381" s="997"/>
      <c r="R381" s="838"/>
      <c r="S381" s="875"/>
      <c r="T381" s="875"/>
      <c r="U381" s="601"/>
      <c r="V381" s="601"/>
      <c r="W381" s="601"/>
      <c r="X381" s="614"/>
      <c r="Y381" s="8">
        <v>0.44</v>
      </c>
      <c r="Z381" s="8">
        <v>0.12320000000000002</v>
      </c>
      <c r="AA381" s="8">
        <v>9.9</v>
      </c>
      <c r="AB381" s="8">
        <v>28.749600000000001</v>
      </c>
      <c r="AC381" s="8">
        <v>100.37280000000001</v>
      </c>
      <c r="AD381" s="8">
        <v>16.244800000000001</v>
      </c>
      <c r="AE381" s="8">
        <v>1.32</v>
      </c>
      <c r="AF381" s="8">
        <v>0.79200000000000004</v>
      </c>
      <c r="AG381" s="715"/>
    </row>
    <row r="382" spans="1:33" s="4" customFormat="1" ht="24.95" customHeight="1">
      <c r="A382" s="838"/>
      <c r="B382" s="838"/>
      <c r="C382" s="838"/>
      <c r="D382" s="7"/>
      <c r="E382" s="7"/>
      <c r="F382" s="7"/>
      <c r="G382" s="7"/>
      <c r="H382" s="92"/>
      <c r="I382" s="92"/>
      <c r="J382" s="92"/>
      <c r="K382" s="92"/>
      <c r="L382" s="92"/>
      <c r="M382" s="92"/>
      <c r="N382" s="92"/>
      <c r="O382" s="92"/>
      <c r="P382" s="997"/>
      <c r="Q382" s="997"/>
      <c r="R382" s="838"/>
      <c r="S382" s="875"/>
      <c r="T382" s="875"/>
      <c r="U382" s="601"/>
      <c r="V382" s="601"/>
      <c r="W382" s="601"/>
      <c r="X382" s="614"/>
      <c r="Y382" s="7"/>
      <c r="Z382" s="7"/>
      <c r="AA382" s="7"/>
      <c r="AB382" s="7"/>
      <c r="AC382" s="7"/>
      <c r="AD382" s="7"/>
      <c r="AE382" s="7"/>
      <c r="AF382" s="7"/>
      <c r="AG382" s="769"/>
    </row>
    <row r="383" spans="1:33" s="4" customFormat="1" ht="24.95" customHeight="1">
      <c r="A383" s="838"/>
      <c r="B383" s="838"/>
      <c r="C383" s="838"/>
      <c r="D383" s="7"/>
      <c r="E383" s="7"/>
      <c r="F383" s="7"/>
      <c r="G383" s="7"/>
      <c r="H383" s="92" t="s">
        <v>59</v>
      </c>
      <c r="I383" s="92" t="s">
        <v>60</v>
      </c>
      <c r="J383" s="92" t="s">
        <v>215</v>
      </c>
      <c r="K383" s="92" t="s">
        <v>216</v>
      </c>
      <c r="L383" s="92" t="s">
        <v>335</v>
      </c>
      <c r="M383" s="92" t="s">
        <v>421</v>
      </c>
      <c r="N383" s="92" t="s">
        <v>649</v>
      </c>
      <c r="O383" s="92" t="s">
        <v>540</v>
      </c>
      <c r="P383" s="997"/>
      <c r="Q383" s="997"/>
      <c r="R383" s="1152" t="s">
        <v>901</v>
      </c>
      <c r="S383" s="1153"/>
      <c r="T383" s="1153"/>
      <c r="U383" s="1153"/>
      <c r="V383" s="1153"/>
      <c r="W383" s="1153"/>
      <c r="X383" s="1154"/>
      <c r="Y383" s="638"/>
      <c r="Z383" s="638"/>
      <c r="AA383" s="638"/>
      <c r="AB383" s="638"/>
      <c r="AC383" s="638"/>
      <c r="AD383" s="638"/>
      <c r="AE383" s="638"/>
      <c r="AF383" s="638"/>
      <c r="AG383" s="770"/>
    </row>
    <row r="384" spans="1:33" s="4" customFormat="1" ht="24.95" customHeight="1">
      <c r="A384" s="884"/>
      <c r="B384" s="7"/>
      <c r="C384" s="7"/>
      <c r="D384" s="7"/>
      <c r="E384" s="7"/>
      <c r="F384" s="7"/>
      <c r="G384" s="7"/>
      <c r="H384" s="637">
        <f t="shared" ref="H384:O384" si="33">H385+H386+H399+H402+H404</f>
        <v>12.6</v>
      </c>
      <c r="I384" s="637">
        <f t="shared" si="33"/>
        <v>7.9375000000000001E-2</v>
      </c>
      <c r="J384" s="637">
        <f t="shared" si="33"/>
        <v>0</v>
      </c>
      <c r="K384" s="637">
        <f t="shared" si="33"/>
        <v>0.85625000000000007</v>
      </c>
      <c r="L384" s="637">
        <f t="shared" si="33"/>
        <v>26.524999999999999</v>
      </c>
      <c r="M384" s="637">
        <f t="shared" si="33"/>
        <v>52.375</v>
      </c>
      <c r="N384" s="637">
        <f t="shared" si="33"/>
        <v>45.662500000000001</v>
      </c>
      <c r="O384" s="637">
        <f t="shared" si="33"/>
        <v>2.6812500000000004</v>
      </c>
      <c r="P384" s="637"/>
      <c r="Q384" s="86" t="e">
        <f>Q385+Q386+Q399+Q402+Q404</f>
        <v>#REF!</v>
      </c>
      <c r="R384" s="842"/>
      <c r="S384" s="204"/>
      <c r="T384" s="204"/>
      <c r="U384" s="601"/>
      <c r="V384" s="601"/>
      <c r="W384" s="601"/>
      <c r="X384" s="596"/>
      <c r="Y384" s="55"/>
      <c r="Z384" s="55"/>
      <c r="AA384" s="55"/>
      <c r="AB384" s="55"/>
      <c r="AC384" s="55"/>
      <c r="AD384" s="55"/>
      <c r="AE384" s="55"/>
      <c r="AF384" s="55"/>
      <c r="AG384" s="770"/>
    </row>
    <row r="385" spans="1:256" s="4" customFormat="1" ht="54.75" customHeight="1">
      <c r="A385" s="1193" t="s">
        <v>874</v>
      </c>
      <c r="B385" s="1193"/>
      <c r="C385" s="1193"/>
      <c r="D385" s="1193"/>
      <c r="E385" s="1193"/>
      <c r="F385" s="1158" t="s">
        <v>248</v>
      </c>
      <c r="G385" s="1158"/>
      <c r="H385" s="1158"/>
      <c r="I385" s="1158"/>
      <c r="J385" s="1158"/>
      <c r="K385" s="1158"/>
      <c r="L385" s="1158"/>
      <c r="M385" s="1158"/>
      <c r="N385" s="1158"/>
      <c r="O385" s="1158"/>
      <c r="P385" s="1158"/>
      <c r="Q385" s="1158"/>
      <c r="R385" s="1158"/>
      <c r="S385" s="1158"/>
      <c r="T385" s="1158"/>
      <c r="U385" s="936"/>
      <c r="V385" s="936"/>
      <c r="W385" s="936"/>
      <c r="X385" s="936"/>
      <c r="Y385" s="55"/>
      <c r="Z385" s="55"/>
      <c r="AA385" s="55"/>
      <c r="AB385" s="55"/>
      <c r="AC385" s="55"/>
      <c r="AD385" s="55"/>
      <c r="AE385" s="55"/>
      <c r="AF385" s="55"/>
      <c r="AG385" s="643"/>
    </row>
    <row r="386" spans="1:256" s="4" customFormat="1" ht="34.5" customHeight="1">
      <c r="A386" s="1246" t="s">
        <v>885</v>
      </c>
      <c r="B386" s="1246"/>
      <c r="C386" s="1246"/>
      <c r="D386" s="1246"/>
      <c r="E386" s="1246"/>
      <c r="F386" s="1246"/>
      <c r="G386" s="1246"/>
      <c r="H386" s="1246"/>
      <c r="I386" s="1246"/>
      <c r="J386" s="1246"/>
      <c r="K386" s="1246"/>
      <c r="L386" s="1246"/>
      <c r="M386" s="1246"/>
      <c r="N386" s="1246"/>
      <c r="O386" s="1246"/>
      <c r="P386" s="1246"/>
      <c r="Q386" s="1246"/>
      <c r="R386" s="1246"/>
      <c r="S386" s="1246"/>
      <c r="T386" s="1246"/>
      <c r="U386" s="1246"/>
      <c r="V386" s="1246"/>
      <c r="W386" s="1246"/>
      <c r="X386" s="1246"/>
      <c r="Y386" s="55"/>
      <c r="Z386" s="55"/>
      <c r="AA386" s="55"/>
      <c r="AB386" s="55"/>
      <c r="AC386" s="55"/>
      <c r="AD386" s="55"/>
      <c r="AE386" s="55"/>
      <c r="AF386" s="55"/>
      <c r="AG386" s="770"/>
      <c r="AM386" s="54"/>
      <c r="AN386" s="54"/>
      <c r="AO386" s="54"/>
      <c r="AP386" s="54"/>
      <c r="AQ386" s="54"/>
      <c r="AR386" s="54"/>
      <c r="AS386" s="54"/>
    </row>
    <row r="387" spans="1:256" s="4" customFormat="1" ht="24.95" customHeight="1">
      <c r="A387" s="856"/>
      <c r="B387" s="857"/>
      <c r="C387" s="857"/>
      <c r="D387" s="857"/>
      <c r="E387" s="857"/>
      <c r="F387" s="857"/>
      <c r="G387" s="857"/>
      <c r="H387" s="22"/>
      <c r="I387" s="22"/>
      <c r="J387" s="22"/>
      <c r="K387" s="22"/>
      <c r="L387" s="22"/>
      <c r="M387" s="22"/>
      <c r="N387" s="22"/>
      <c r="O387" s="22"/>
      <c r="P387" s="23"/>
      <c r="Q387" s="670"/>
      <c r="R387" s="856"/>
      <c r="S387" s="857"/>
      <c r="T387" s="857"/>
      <c r="U387" s="857"/>
      <c r="V387" s="857"/>
      <c r="W387" s="857"/>
      <c r="X387" s="857"/>
      <c r="Y387" s="8">
        <v>2.16</v>
      </c>
      <c r="Z387" s="8">
        <v>0.14000000000000001</v>
      </c>
      <c r="AA387" s="8">
        <v>24.78</v>
      </c>
      <c r="AB387" s="8">
        <v>0.38400000000000001</v>
      </c>
      <c r="AC387" s="8">
        <v>13.560000000000002</v>
      </c>
      <c r="AD387" s="8">
        <v>101.11200000000001</v>
      </c>
      <c r="AE387" s="8">
        <v>76.2</v>
      </c>
      <c r="AF387" s="8">
        <v>2.5</v>
      </c>
      <c r="AG387" s="770"/>
      <c r="AH387" s="54"/>
      <c r="AI387" s="54"/>
      <c r="AJ387" s="54"/>
      <c r="AK387" s="54"/>
      <c r="AM387" s="54"/>
      <c r="AN387" s="54"/>
      <c r="AO387" s="54"/>
      <c r="AP387" s="54"/>
      <c r="AQ387" s="54"/>
      <c r="AR387" s="54"/>
      <c r="AS387" s="54"/>
    </row>
    <row r="388" spans="1:256" s="4" customFormat="1" ht="24.95" customHeight="1">
      <c r="A388" s="1147" t="s">
        <v>778</v>
      </c>
      <c r="B388" s="1148"/>
      <c r="C388" s="1148"/>
      <c r="D388" s="1148"/>
      <c r="E388" s="1148"/>
      <c r="F388" s="1148"/>
      <c r="G388" s="1148"/>
      <c r="H388" s="1148"/>
      <c r="I388" s="1148"/>
      <c r="J388" s="1148"/>
      <c r="K388" s="1148"/>
      <c r="L388" s="1148"/>
      <c r="M388" s="1148"/>
      <c r="N388" s="1148"/>
      <c r="O388" s="1148"/>
      <c r="P388" s="1148"/>
      <c r="Q388" s="1148"/>
      <c r="R388" s="1148"/>
      <c r="S388" s="1148"/>
      <c r="T388" s="1148"/>
      <c r="U388" s="1148"/>
      <c r="V388" s="1148"/>
      <c r="W388" s="1148"/>
      <c r="X388" s="1148"/>
      <c r="Y388" s="55"/>
      <c r="Z388" s="55"/>
      <c r="AA388" s="55"/>
      <c r="AB388" s="55"/>
      <c r="AC388" s="55"/>
      <c r="AD388" s="55"/>
      <c r="AE388" s="55"/>
      <c r="AF388" s="55"/>
      <c r="AG388" s="770"/>
      <c r="AH388" s="54"/>
      <c r="AI388" s="54"/>
      <c r="AJ388" s="54"/>
      <c r="AK388" s="54"/>
      <c r="AL388" s="54"/>
      <c r="AM388" s="21"/>
      <c r="AN388" s="21"/>
      <c r="AO388" s="21"/>
      <c r="AP388" s="21"/>
      <c r="AQ388" s="21"/>
      <c r="AR388" s="21"/>
      <c r="AS388" s="21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BY388" s="54"/>
      <c r="BZ388" s="54"/>
      <c r="CA388" s="54"/>
      <c r="CB388" s="54"/>
      <c r="CC388" s="54"/>
      <c r="CD388" s="54"/>
      <c r="CE388" s="54"/>
      <c r="CF388" s="54"/>
      <c r="CG388" s="54"/>
      <c r="CH388" s="54"/>
      <c r="CI388" s="54"/>
      <c r="CJ388" s="54"/>
      <c r="CK388" s="54"/>
      <c r="CL388" s="54"/>
      <c r="CM388" s="54"/>
      <c r="CN388" s="54"/>
      <c r="CO388" s="54"/>
      <c r="CP388" s="54"/>
      <c r="CQ388" s="54"/>
      <c r="CR388" s="54"/>
      <c r="CS388" s="54"/>
      <c r="CT388" s="54"/>
      <c r="CU388" s="54"/>
      <c r="CV388" s="54"/>
      <c r="CW388" s="54"/>
      <c r="CX388" s="54"/>
      <c r="CY388" s="54"/>
      <c r="CZ388" s="54"/>
      <c r="DA388" s="54"/>
      <c r="DB388" s="54"/>
      <c r="DC388" s="54"/>
      <c r="DD388" s="54"/>
      <c r="DE388" s="54"/>
      <c r="DF388" s="54"/>
      <c r="DG388" s="54"/>
      <c r="DH388" s="54"/>
      <c r="DI388" s="54"/>
      <c r="DJ388" s="54"/>
      <c r="DK388" s="54"/>
      <c r="DL388" s="54"/>
      <c r="DM388" s="54"/>
      <c r="DN388" s="54"/>
      <c r="DO388" s="54"/>
      <c r="DP388" s="54"/>
      <c r="DQ388" s="54"/>
      <c r="DR388" s="54"/>
      <c r="DS388" s="54"/>
      <c r="DT388" s="54"/>
      <c r="DU388" s="54"/>
      <c r="DV388" s="54"/>
      <c r="DW388" s="54"/>
      <c r="DX388" s="54"/>
      <c r="DY388" s="54"/>
      <c r="DZ388" s="54"/>
      <c r="EA388" s="54"/>
      <c r="EB388" s="54"/>
      <c r="EC388" s="54"/>
      <c r="ED388" s="54"/>
      <c r="EE388" s="54"/>
      <c r="EF388" s="54"/>
      <c r="EG388" s="54"/>
      <c r="EH388" s="54"/>
      <c r="EI388" s="54"/>
      <c r="EJ388" s="54"/>
      <c r="EK388" s="54"/>
      <c r="EL388" s="54"/>
      <c r="EM388" s="54"/>
      <c r="EN388" s="54"/>
      <c r="EO388" s="54"/>
      <c r="EP388" s="54"/>
      <c r="EQ388" s="54"/>
      <c r="ER388" s="54"/>
      <c r="ES388" s="54"/>
      <c r="ET388" s="54"/>
      <c r="EU388" s="54"/>
      <c r="EV388" s="54"/>
      <c r="EW388" s="54"/>
      <c r="EX388" s="54"/>
      <c r="EY388" s="54"/>
      <c r="EZ388" s="54"/>
      <c r="FA388" s="54"/>
      <c r="FB388" s="54"/>
      <c r="FC388" s="54"/>
      <c r="FD388" s="54"/>
      <c r="FE388" s="54"/>
      <c r="FF388" s="54"/>
      <c r="FG388" s="54"/>
      <c r="FH388" s="54"/>
      <c r="FI388" s="54"/>
      <c r="FJ388" s="54"/>
      <c r="FK388" s="54"/>
      <c r="FL388" s="54"/>
      <c r="FM388" s="54"/>
      <c r="FN388" s="54"/>
      <c r="FO388" s="54"/>
      <c r="FP388" s="54"/>
      <c r="FQ388" s="54"/>
      <c r="FR388" s="54"/>
      <c r="FS388" s="54"/>
      <c r="FT388" s="54"/>
      <c r="FU388" s="54"/>
      <c r="FV388" s="54"/>
      <c r="FW388" s="54"/>
      <c r="FX388" s="54"/>
      <c r="FY388" s="54"/>
      <c r="FZ388" s="54"/>
      <c r="GA388" s="54"/>
      <c r="GB388" s="54"/>
      <c r="GC388" s="54"/>
      <c r="GD388" s="54"/>
      <c r="GE388" s="54"/>
      <c r="GF388" s="54"/>
      <c r="GG388" s="54"/>
      <c r="GH388" s="54"/>
      <c r="GI388" s="54"/>
      <c r="GJ388" s="54"/>
      <c r="GK388" s="54"/>
      <c r="GL388" s="54"/>
      <c r="GM388" s="54"/>
      <c r="GN388" s="54"/>
      <c r="GO388" s="54"/>
      <c r="GP388" s="54"/>
      <c r="GQ388" s="54"/>
      <c r="GR388" s="54"/>
      <c r="GS388" s="54"/>
      <c r="GT388" s="54"/>
      <c r="GU388" s="54"/>
      <c r="GV388" s="54"/>
      <c r="GW388" s="54"/>
      <c r="GX388" s="54"/>
      <c r="GY388" s="54"/>
      <c r="GZ388" s="54"/>
      <c r="HA388" s="54"/>
      <c r="HB388" s="54"/>
      <c r="HC388" s="54"/>
      <c r="HD388" s="54"/>
      <c r="HE388" s="54"/>
      <c r="HF388" s="54"/>
      <c r="HG388" s="54"/>
      <c r="HH388" s="54"/>
      <c r="HI388" s="54"/>
      <c r="HJ388" s="54"/>
      <c r="HK388" s="54"/>
      <c r="HL388" s="54"/>
      <c r="HM388" s="54"/>
      <c r="HN388" s="54"/>
      <c r="HO388" s="54"/>
      <c r="HP388" s="54"/>
      <c r="HQ388" s="54"/>
      <c r="HR388" s="54"/>
      <c r="HS388" s="54"/>
      <c r="HT388" s="54"/>
      <c r="HU388" s="54"/>
      <c r="HV388" s="54"/>
      <c r="HW388" s="54"/>
      <c r="HX388" s="54"/>
      <c r="HY388" s="54"/>
      <c r="HZ388" s="54"/>
      <c r="IA388" s="54"/>
      <c r="IB388" s="54"/>
      <c r="IC388" s="54"/>
      <c r="ID388" s="54"/>
      <c r="IE388" s="54"/>
      <c r="IF388" s="54"/>
      <c r="IG388" s="54"/>
      <c r="IH388" s="54"/>
      <c r="II388" s="54"/>
      <c r="IJ388" s="54"/>
      <c r="IK388" s="54"/>
      <c r="IL388" s="54"/>
      <c r="IM388" s="54"/>
      <c r="IN388" s="54"/>
      <c r="IO388" s="54"/>
      <c r="IP388" s="54"/>
      <c r="IQ388" s="54"/>
      <c r="IR388" s="54"/>
      <c r="IS388" s="54"/>
      <c r="IT388" s="54"/>
      <c r="IU388" s="54"/>
      <c r="IV388" s="54"/>
    </row>
    <row r="389" spans="1:256" s="4" customFormat="1" ht="24.95" customHeight="1">
      <c r="A389" s="1165" t="s">
        <v>830</v>
      </c>
      <c r="B389" s="1166"/>
      <c r="C389" s="1166"/>
      <c r="D389" s="1166"/>
      <c r="E389" s="1166"/>
      <c r="F389" s="1166"/>
      <c r="G389" s="1167"/>
      <c r="H389" s="11"/>
      <c r="I389" s="11"/>
      <c r="J389" s="11"/>
      <c r="K389" s="11"/>
      <c r="L389" s="11"/>
      <c r="M389" s="11"/>
      <c r="N389" s="11"/>
      <c r="O389" s="11"/>
      <c r="P389" s="606">
        <v>37.049999999999997</v>
      </c>
      <c r="Q389" s="11" t="e">
        <f>#REF!*P389/1000</f>
        <v>#REF!</v>
      </c>
      <c r="R389" s="1165" t="s">
        <v>829</v>
      </c>
      <c r="S389" s="1166"/>
      <c r="T389" s="1166"/>
      <c r="U389" s="1166"/>
      <c r="V389" s="1166"/>
      <c r="W389" s="1166"/>
      <c r="X389" s="1167"/>
      <c r="Y389" s="40"/>
      <c r="Z389" s="40"/>
      <c r="AA389" s="40"/>
      <c r="AB389" s="40"/>
      <c r="AC389" s="40"/>
      <c r="AD389" s="40"/>
      <c r="AE389" s="40"/>
      <c r="AF389" s="40"/>
      <c r="AG389" s="770"/>
      <c r="AH389" s="21"/>
      <c r="AI389" s="21"/>
      <c r="AJ389" s="21"/>
      <c r="AK389" s="21"/>
      <c r="AL389" s="54"/>
      <c r="AM389" s="21"/>
      <c r="AN389" s="21"/>
      <c r="AO389" s="21"/>
      <c r="AP389" s="21"/>
      <c r="AQ389" s="21"/>
      <c r="AR389" s="21"/>
      <c r="AS389" s="21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  <c r="BV389" s="54"/>
      <c r="BW389" s="54"/>
      <c r="BX389" s="54"/>
      <c r="BY389" s="54"/>
      <c r="BZ389" s="54"/>
      <c r="CA389" s="54"/>
      <c r="CB389" s="54"/>
      <c r="CC389" s="54"/>
      <c r="CD389" s="54"/>
      <c r="CE389" s="54"/>
      <c r="CF389" s="54"/>
      <c r="CG389" s="54"/>
      <c r="CH389" s="54"/>
      <c r="CI389" s="54"/>
      <c r="CJ389" s="54"/>
      <c r="CK389" s="54"/>
      <c r="CL389" s="54"/>
      <c r="CM389" s="54"/>
      <c r="CN389" s="54"/>
      <c r="CO389" s="54"/>
      <c r="CP389" s="54"/>
      <c r="CQ389" s="54"/>
      <c r="CR389" s="54"/>
      <c r="CS389" s="54"/>
      <c r="CT389" s="54"/>
      <c r="CU389" s="54"/>
      <c r="CV389" s="54"/>
      <c r="CW389" s="54"/>
      <c r="CX389" s="54"/>
      <c r="CY389" s="54"/>
      <c r="CZ389" s="54"/>
      <c r="DA389" s="54"/>
      <c r="DB389" s="54"/>
      <c r="DC389" s="54"/>
      <c r="DD389" s="54"/>
      <c r="DE389" s="54"/>
      <c r="DF389" s="54"/>
      <c r="DG389" s="54"/>
      <c r="DH389" s="54"/>
      <c r="DI389" s="54"/>
      <c r="DJ389" s="54"/>
      <c r="DK389" s="54"/>
      <c r="DL389" s="54"/>
      <c r="DM389" s="54"/>
      <c r="DN389" s="54"/>
      <c r="DO389" s="54"/>
      <c r="DP389" s="54"/>
      <c r="DQ389" s="54"/>
      <c r="DR389" s="54"/>
      <c r="DS389" s="54"/>
      <c r="DT389" s="54"/>
      <c r="DU389" s="54"/>
      <c r="DV389" s="54"/>
      <c r="DW389" s="54"/>
      <c r="DX389" s="54"/>
      <c r="DY389" s="54"/>
      <c r="DZ389" s="54"/>
      <c r="EA389" s="54"/>
      <c r="EB389" s="54"/>
      <c r="EC389" s="54"/>
      <c r="ED389" s="54"/>
      <c r="EE389" s="54"/>
      <c r="EF389" s="54"/>
      <c r="EG389" s="54"/>
      <c r="EH389" s="54"/>
      <c r="EI389" s="54"/>
      <c r="EJ389" s="54"/>
      <c r="EK389" s="54"/>
      <c r="EL389" s="54"/>
      <c r="EM389" s="54"/>
      <c r="EN389" s="54"/>
      <c r="EO389" s="54"/>
      <c r="EP389" s="54"/>
      <c r="EQ389" s="54"/>
      <c r="ER389" s="54"/>
      <c r="ES389" s="54"/>
      <c r="ET389" s="54"/>
      <c r="EU389" s="54"/>
      <c r="EV389" s="54"/>
      <c r="EW389" s="54"/>
      <c r="EX389" s="54"/>
      <c r="EY389" s="54"/>
      <c r="EZ389" s="54"/>
      <c r="FA389" s="54"/>
      <c r="FB389" s="54"/>
      <c r="FC389" s="54"/>
      <c r="FD389" s="54"/>
      <c r="FE389" s="54"/>
      <c r="FF389" s="54"/>
      <c r="FG389" s="54"/>
      <c r="FH389" s="54"/>
      <c r="FI389" s="54"/>
      <c r="FJ389" s="54"/>
      <c r="FK389" s="54"/>
      <c r="FL389" s="54"/>
      <c r="FM389" s="54"/>
      <c r="FN389" s="54"/>
      <c r="FO389" s="54"/>
      <c r="FP389" s="54"/>
      <c r="FQ389" s="54"/>
      <c r="FR389" s="54"/>
      <c r="FS389" s="54"/>
      <c r="FT389" s="54"/>
      <c r="FU389" s="54"/>
      <c r="FV389" s="54"/>
      <c r="FW389" s="54"/>
      <c r="FX389" s="54"/>
      <c r="FY389" s="54"/>
      <c r="FZ389" s="54"/>
      <c r="GA389" s="54"/>
      <c r="GB389" s="54"/>
      <c r="GC389" s="54"/>
      <c r="GD389" s="54"/>
      <c r="GE389" s="54"/>
      <c r="GF389" s="54"/>
      <c r="GG389" s="54"/>
      <c r="GH389" s="54"/>
      <c r="GI389" s="54"/>
      <c r="GJ389" s="54"/>
      <c r="GK389" s="54"/>
      <c r="GL389" s="54"/>
      <c r="GM389" s="54"/>
      <c r="GN389" s="54"/>
      <c r="GO389" s="54"/>
      <c r="GP389" s="54"/>
      <c r="GQ389" s="54"/>
      <c r="GR389" s="54"/>
      <c r="GS389" s="54"/>
      <c r="GT389" s="54"/>
      <c r="GU389" s="54"/>
      <c r="GV389" s="54"/>
      <c r="GW389" s="54"/>
      <c r="GX389" s="54"/>
      <c r="GY389" s="54"/>
      <c r="GZ389" s="54"/>
      <c r="HA389" s="54"/>
      <c r="HB389" s="54"/>
      <c r="HC389" s="54"/>
      <c r="HD389" s="54"/>
      <c r="HE389" s="54"/>
      <c r="HF389" s="54"/>
      <c r="HG389" s="54"/>
      <c r="HH389" s="54"/>
      <c r="HI389" s="54"/>
      <c r="HJ389" s="54"/>
      <c r="HK389" s="54"/>
      <c r="HL389" s="54"/>
      <c r="HM389" s="54"/>
      <c r="HN389" s="54"/>
      <c r="HO389" s="54"/>
      <c r="HP389" s="54"/>
      <c r="HQ389" s="54"/>
      <c r="HR389" s="54"/>
      <c r="HS389" s="54"/>
      <c r="HT389" s="54"/>
      <c r="HU389" s="54"/>
      <c r="HV389" s="54"/>
      <c r="HW389" s="54"/>
      <c r="HX389" s="54"/>
      <c r="HY389" s="54"/>
      <c r="HZ389" s="54"/>
      <c r="IA389" s="54"/>
      <c r="IB389" s="54"/>
      <c r="IC389" s="54"/>
      <c r="ID389" s="54"/>
      <c r="IE389" s="54"/>
      <c r="IF389" s="54"/>
      <c r="IG389" s="54"/>
      <c r="IH389" s="54"/>
      <c r="II389" s="54"/>
      <c r="IJ389" s="54"/>
      <c r="IK389" s="54"/>
      <c r="IL389" s="54"/>
      <c r="IM389" s="54"/>
      <c r="IN389" s="54"/>
      <c r="IO389" s="54"/>
      <c r="IP389" s="54"/>
      <c r="IQ389" s="54"/>
      <c r="IR389" s="54"/>
      <c r="IS389" s="54"/>
      <c r="IT389" s="54"/>
      <c r="IU389" s="54"/>
      <c r="IV389" s="54"/>
    </row>
    <row r="390" spans="1:256" s="54" customFormat="1" ht="24.95" customHeight="1">
      <c r="A390" s="1245" t="s">
        <v>179</v>
      </c>
      <c r="B390" s="1186" t="s">
        <v>741</v>
      </c>
      <c r="C390" s="1174" t="s">
        <v>67</v>
      </c>
      <c r="D390" s="1174"/>
      <c r="E390" s="1174"/>
      <c r="F390" s="1174"/>
      <c r="G390" s="1174"/>
      <c r="H390" s="11"/>
      <c r="I390" s="11"/>
      <c r="J390" s="11"/>
      <c r="K390" s="11"/>
      <c r="L390" s="11"/>
      <c r="M390" s="11"/>
      <c r="N390" s="11"/>
      <c r="O390" s="11"/>
      <c r="P390" s="606">
        <v>12.48</v>
      </c>
      <c r="Q390" s="11" t="e">
        <f>#REF!*P390/1000</f>
        <v>#REF!</v>
      </c>
      <c r="R390" s="1245" t="s">
        <v>179</v>
      </c>
      <c r="S390" s="1176" t="s">
        <v>741</v>
      </c>
      <c r="T390" s="1174" t="s">
        <v>67</v>
      </c>
      <c r="U390" s="1174"/>
      <c r="V390" s="1174"/>
      <c r="W390" s="1174"/>
      <c r="X390" s="1174"/>
      <c r="Y390" s="597"/>
      <c r="Z390" s="597"/>
      <c r="AA390" s="597"/>
      <c r="AB390" s="597"/>
      <c r="AC390" s="597"/>
      <c r="AD390" s="597"/>
      <c r="AE390" s="597"/>
      <c r="AF390" s="597"/>
      <c r="AG390" s="770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1"/>
      <c r="EB390" s="21"/>
      <c r="EC390" s="21"/>
      <c r="ED390" s="21"/>
      <c r="EE390" s="21"/>
      <c r="EF390" s="21"/>
      <c r="EG390" s="21"/>
      <c r="EH390" s="21"/>
      <c r="EI390" s="21"/>
      <c r="EJ390" s="21"/>
      <c r="EK390" s="21"/>
      <c r="EL390" s="21"/>
      <c r="EM390" s="21"/>
      <c r="EN390" s="21"/>
      <c r="EO390" s="21"/>
      <c r="EP390" s="21"/>
      <c r="EQ390" s="21"/>
      <c r="ER390" s="21"/>
      <c r="ES390" s="21"/>
      <c r="ET390" s="21"/>
      <c r="EU390" s="21"/>
      <c r="EV390" s="21"/>
      <c r="EW390" s="21"/>
      <c r="EX390" s="21"/>
      <c r="EY390" s="21"/>
      <c r="EZ390" s="21"/>
      <c r="FA390" s="21"/>
      <c r="FB390" s="21"/>
      <c r="FC390" s="21"/>
      <c r="FD390" s="21"/>
      <c r="FE390" s="21"/>
      <c r="FF390" s="21"/>
      <c r="FG390" s="21"/>
      <c r="FH390" s="21"/>
      <c r="FI390" s="21"/>
      <c r="FJ390" s="21"/>
      <c r="FK390" s="21"/>
      <c r="FL390" s="21"/>
      <c r="FM390" s="21"/>
      <c r="FN390" s="21"/>
      <c r="FO390" s="21"/>
      <c r="FP390" s="21"/>
      <c r="FQ390" s="21"/>
      <c r="FR390" s="21"/>
      <c r="FS390" s="21"/>
      <c r="FT390" s="21"/>
      <c r="FU390" s="21"/>
      <c r="FV390" s="21"/>
      <c r="FW390" s="21"/>
      <c r="FX390" s="21"/>
      <c r="FY390" s="21"/>
      <c r="FZ390" s="21"/>
      <c r="GA390" s="21"/>
      <c r="GB390" s="21"/>
      <c r="GC390" s="21"/>
      <c r="GD390" s="21"/>
      <c r="GE390" s="21"/>
      <c r="GF390" s="21"/>
      <c r="GG390" s="21"/>
      <c r="GH390" s="21"/>
      <c r="GI390" s="21"/>
      <c r="GJ390" s="21"/>
      <c r="GK390" s="21"/>
      <c r="GL390" s="21"/>
      <c r="GM390" s="21"/>
      <c r="GN390" s="21"/>
      <c r="GO390" s="21"/>
      <c r="GP390" s="21"/>
      <c r="GQ390" s="21"/>
      <c r="GR390" s="21"/>
      <c r="GS390" s="21"/>
      <c r="GT390" s="21"/>
      <c r="GU390" s="21"/>
      <c r="GV390" s="21"/>
      <c r="GW390" s="21"/>
      <c r="GX390" s="21"/>
      <c r="GY390" s="21"/>
      <c r="GZ390" s="21"/>
      <c r="HA390" s="21"/>
      <c r="HB390" s="21"/>
      <c r="HC390" s="21"/>
      <c r="HD390" s="21"/>
      <c r="HE390" s="21"/>
      <c r="HF390" s="21"/>
      <c r="HG390" s="21"/>
      <c r="HH390" s="21"/>
      <c r="HI390" s="21"/>
      <c r="HJ390" s="21"/>
      <c r="HK390" s="21"/>
      <c r="HL390" s="21"/>
      <c r="HM390" s="21"/>
      <c r="HN390" s="21"/>
      <c r="HO390" s="21"/>
      <c r="HP390" s="21"/>
      <c r="HQ390" s="21"/>
      <c r="HR390" s="21"/>
      <c r="HS390" s="21"/>
      <c r="HT390" s="21"/>
      <c r="HU390" s="21"/>
      <c r="HV390" s="21"/>
      <c r="HW390" s="21"/>
      <c r="HX390" s="21"/>
      <c r="HY390" s="21"/>
      <c r="HZ390" s="21"/>
      <c r="IA390" s="21"/>
      <c r="IB390" s="21"/>
      <c r="IC390" s="21"/>
      <c r="ID390" s="21"/>
      <c r="IE390" s="21"/>
      <c r="IF390" s="21"/>
      <c r="IG390" s="21"/>
      <c r="IH390" s="21"/>
      <c r="II390" s="21"/>
      <c r="IJ390" s="21"/>
      <c r="IK390" s="21"/>
      <c r="IL390" s="21"/>
      <c r="IM390" s="21"/>
      <c r="IN390" s="21"/>
      <c r="IO390" s="21"/>
      <c r="IP390" s="21"/>
      <c r="IQ390" s="21"/>
      <c r="IR390" s="21"/>
      <c r="IS390" s="21"/>
      <c r="IT390" s="21"/>
      <c r="IU390" s="21"/>
      <c r="IV390" s="21"/>
    </row>
    <row r="391" spans="1:256" s="54" customFormat="1" ht="24.95" customHeight="1">
      <c r="A391" s="1245"/>
      <c r="B391" s="1187"/>
      <c r="C391" s="1176" t="s">
        <v>597</v>
      </c>
      <c r="D391" s="1174" t="s">
        <v>234</v>
      </c>
      <c r="E391" s="1174" t="s">
        <v>630</v>
      </c>
      <c r="F391" s="1174" t="s">
        <v>631</v>
      </c>
      <c r="G391" s="1174" t="s">
        <v>711</v>
      </c>
      <c r="H391" s="8"/>
      <c r="I391" s="8"/>
      <c r="J391" s="8"/>
      <c r="K391" s="8"/>
      <c r="L391" s="8"/>
      <c r="M391" s="8"/>
      <c r="N391" s="8"/>
      <c r="O391" s="8"/>
      <c r="P391" s="754">
        <v>356.71</v>
      </c>
      <c r="Q391" s="11" t="e">
        <f>#REF!*P391/1000</f>
        <v>#REF!</v>
      </c>
      <c r="R391" s="1245"/>
      <c r="S391" s="1176"/>
      <c r="T391" s="1176" t="s">
        <v>597</v>
      </c>
      <c r="U391" s="1174" t="s">
        <v>234</v>
      </c>
      <c r="V391" s="1174" t="s">
        <v>630</v>
      </c>
      <c r="W391" s="1174" t="s">
        <v>631</v>
      </c>
      <c r="X391" s="1174" t="s">
        <v>711</v>
      </c>
      <c r="Y391" s="92"/>
      <c r="Z391" s="92"/>
      <c r="AA391" s="92"/>
      <c r="AB391" s="92"/>
      <c r="AC391" s="92"/>
      <c r="AD391" s="92"/>
      <c r="AE391" s="92"/>
      <c r="AF391" s="92"/>
      <c r="AG391" s="770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 s="21"/>
      <c r="FC391" s="21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21"/>
      <c r="FU391" s="21"/>
      <c r="FV391" s="21"/>
      <c r="FW391" s="21"/>
      <c r="FX391" s="21"/>
      <c r="FY391" s="21"/>
      <c r="FZ391" s="21"/>
      <c r="GA391" s="21"/>
      <c r="GB391" s="21"/>
      <c r="GC391" s="21"/>
      <c r="GD391" s="21"/>
      <c r="GE391" s="21"/>
      <c r="GF391" s="21"/>
      <c r="GG391" s="21"/>
      <c r="GH391" s="21"/>
      <c r="GI391" s="21"/>
      <c r="GJ391" s="21"/>
      <c r="GK391" s="21"/>
      <c r="GL391" s="21"/>
      <c r="GM391" s="21"/>
      <c r="GN391" s="21"/>
      <c r="GO391" s="21"/>
      <c r="GP391" s="21"/>
      <c r="GQ391" s="21"/>
      <c r="GR391" s="21"/>
      <c r="GS391" s="21"/>
      <c r="GT391" s="21"/>
      <c r="GU391" s="21"/>
      <c r="GV391" s="21"/>
      <c r="GW391" s="21"/>
      <c r="GX391" s="21"/>
      <c r="GY391" s="21"/>
      <c r="GZ391" s="21"/>
      <c r="HA391" s="21"/>
      <c r="HB391" s="21"/>
      <c r="HC391" s="21"/>
      <c r="HD391" s="21"/>
      <c r="HE391" s="21"/>
      <c r="HF391" s="21"/>
      <c r="HG391" s="21"/>
      <c r="HH391" s="21"/>
      <c r="HI391" s="21"/>
      <c r="HJ391" s="21"/>
      <c r="HK391" s="21"/>
      <c r="HL391" s="21"/>
      <c r="HM391" s="21"/>
      <c r="HN391" s="21"/>
      <c r="HO391" s="21"/>
      <c r="HP391" s="21"/>
      <c r="HQ391" s="21"/>
      <c r="HR391" s="21"/>
      <c r="HS391" s="21"/>
      <c r="HT391" s="21"/>
      <c r="HU391" s="21"/>
      <c r="HV391" s="21"/>
      <c r="HW391" s="21"/>
      <c r="HX391" s="21"/>
      <c r="HY391" s="21"/>
      <c r="HZ391" s="21"/>
      <c r="IA391" s="21"/>
      <c r="IB391" s="21"/>
      <c r="IC391" s="21"/>
      <c r="ID391" s="21"/>
      <c r="IE391" s="21"/>
      <c r="IF391" s="21"/>
      <c r="IG391" s="21"/>
      <c r="IH391" s="21"/>
      <c r="II391" s="21"/>
      <c r="IJ391" s="21"/>
      <c r="IK391" s="21"/>
      <c r="IL391" s="21"/>
      <c r="IM391" s="21"/>
      <c r="IN391" s="21"/>
      <c r="IO391" s="21"/>
      <c r="IP391" s="21"/>
      <c r="IQ391" s="21"/>
      <c r="IR391" s="21"/>
      <c r="IS391" s="21"/>
      <c r="IT391" s="21"/>
      <c r="IU391" s="21"/>
      <c r="IV391" s="21"/>
    </row>
    <row r="392" spans="1:256" ht="24.95" customHeight="1">
      <c r="A392" s="1245"/>
      <c r="B392" s="1188"/>
      <c r="C392" s="1176"/>
      <c r="D392" s="1174"/>
      <c r="E392" s="1174"/>
      <c r="F392" s="1174"/>
      <c r="G392" s="1174"/>
      <c r="H392" s="8">
        <v>0.86</v>
      </c>
      <c r="I392" s="8">
        <v>0.02</v>
      </c>
      <c r="J392" s="8">
        <v>10.199999999999999</v>
      </c>
      <c r="K392" s="8">
        <v>0</v>
      </c>
      <c r="L392" s="8">
        <v>58.64</v>
      </c>
      <c r="M392" s="8">
        <v>42.54</v>
      </c>
      <c r="N392" s="8">
        <v>6.74</v>
      </c>
      <c r="O392" s="8">
        <v>0.09</v>
      </c>
      <c r="P392" s="8"/>
      <c r="Q392" s="8" t="e">
        <f>SUM(Q393:Q399)</f>
        <v>#REF!</v>
      </c>
      <c r="R392" s="1245"/>
      <c r="S392" s="1176"/>
      <c r="T392" s="1176"/>
      <c r="U392" s="1174"/>
      <c r="V392" s="1174"/>
      <c r="W392" s="1174"/>
      <c r="X392" s="1174"/>
      <c r="Y392" s="773"/>
      <c r="Z392" s="773"/>
      <c r="AA392" s="773"/>
      <c r="AB392" s="773"/>
      <c r="AC392" s="773"/>
      <c r="AD392" s="773"/>
      <c r="AE392" s="773"/>
      <c r="AF392" s="773"/>
      <c r="AG392" s="770"/>
    </row>
    <row r="393" spans="1:256" ht="26.25" customHeight="1">
      <c r="A393" s="1192" t="s">
        <v>780</v>
      </c>
      <c r="B393" s="1192"/>
      <c r="C393" s="1192"/>
      <c r="D393" s="68">
        <v>18.3</v>
      </c>
      <c r="E393" s="68">
        <v>17.7</v>
      </c>
      <c r="F393" s="68">
        <v>86.9</v>
      </c>
      <c r="G393" s="12">
        <v>580</v>
      </c>
      <c r="H393" s="17"/>
      <c r="I393" s="17"/>
      <c r="J393" s="17"/>
      <c r="K393" s="17"/>
      <c r="L393" s="17"/>
      <c r="M393" s="17"/>
      <c r="N393" s="17"/>
      <c r="O393" s="17"/>
      <c r="P393" s="125">
        <v>230.1</v>
      </c>
      <c r="Q393" s="11" t="e">
        <f>#REF!*P393/1000</f>
        <v>#REF!</v>
      </c>
      <c r="R393" s="1171" t="s">
        <v>781</v>
      </c>
      <c r="S393" s="1172"/>
      <c r="T393" s="1173"/>
      <c r="U393" s="68">
        <v>19.100000000000001</v>
      </c>
      <c r="V393" s="68">
        <v>19.100000000000001</v>
      </c>
      <c r="W393" s="68">
        <v>107</v>
      </c>
      <c r="X393" s="12">
        <v>675</v>
      </c>
      <c r="Y393" s="17"/>
      <c r="Z393" s="17"/>
      <c r="AA393" s="17"/>
      <c r="AB393" s="17"/>
      <c r="AC393" s="17"/>
      <c r="AD393" s="17"/>
      <c r="AE393" s="17"/>
      <c r="AF393" s="17"/>
      <c r="AG393" s="770"/>
    </row>
    <row r="394" spans="1:256" ht="24.95" customHeight="1">
      <c r="A394" s="906" t="s">
        <v>831</v>
      </c>
      <c r="B394" s="204">
        <v>80</v>
      </c>
      <c r="C394" s="7"/>
      <c r="D394" s="68">
        <v>1</v>
      </c>
      <c r="E394" s="68">
        <v>0.1</v>
      </c>
      <c r="F394" s="68">
        <v>12.8</v>
      </c>
      <c r="G394" s="12">
        <v>55.8</v>
      </c>
      <c r="H394" s="8"/>
      <c r="I394" s="8"/>
      <c r="J394" s="8"/>
      <c r="K394" s="8"/>
      <c r="L394" s="8"/>
      <c r="M394" s="8"/>
      <c r="N394" s="8"/>
      <c r="O394" s="8"/>
      <c r="P394" s="606">
        <v>37.049999999999997</v>
      </c>
      <c r="Q394" s="11" t="e">
        <f>#REF!*P394/1000</f>
        <v>#REF!</v>
      </c>
      <c r="R394" s="906" t="s">
        <v>831</v>
      </c>
      <c r="S394" s="204">
        <v>100</v>
      </c>
      <c r="T394" s="7"/>
      <c r="U394" s="68">
        <v>1.2</v>
      </c>
      <c r="V394" s="68">
        <v>0.1</v>
      </c>
      <c r="W394" s="68">
        <v>15</v>
      </c>
      <c r="X394" s="12">
        <v>68</v>
      </c>
      <c r="Y394" s="55"/>
      <c r="Z394" s="55"/>
      <c r="AA394" s="55"/>
      <c r="AB394" s="55"/>
      <c r="AC394" s="55"/>
      <c r="AD394" s="55"/>
      <c r="AE394" s="55"/>
      <c r="AF394" s="55"/>
      <c r="AG394" s="770"/>
    </row>
    <row r="395" spans="1:256" ht="24.95" customHeight="1">
      <c r="A395" s="886" t="s">
        <v>832</v>
      </c>
      <c r="B395" s="204">
        <v>100</v>
      </c>
      <c r="C395" s="11"/>
      <c r="D395" s="68">
        <v>9.1</v>
      </c>
      <c r="E395" s="68">
        <v>7.5</v>
      </c>
      <c r="F395" s="68">
        <v>3.4</v>
      </c>
      <c r="G395" s="613">
        <v>117.5</v>
      </c>
      <c r="H395" s="8"/>
      <c r="I395" s="8"/>
      <c r="J395" s="8"/>
      <c r="K395" s="8"/>
      <c r="L395" s="8"/>
      <c r="M395" s="8"/>
      <c r="N395" s="8"/>
      <c r="O395" s="8"/>
      <c r="P395" s="606">
        <v>37.57</v>
      </c>
      <c r="Q395" s="11" t="e">
        <f>#REF!*P395/1000</f>
        <v>#REF!</v>
      </c>
      <c r="R395" s="886" t="s">
        <v>832</v>
      </c>
      <c r="S395" s="204">
        <v>100</v>
      </c>
      <c r="T395" s="11"/>
      <c r="U395" s="68">
        <v>9.1</v>
      </c>
      <c r="V395" s="68">
        <v>7.5</v>
      </c>
      <c r="W395" s="68">
        <v>3.4</v>
      </c>
      <c r="X395" s="613">
        <v>117.5</v>
      </c>
      <c r="Y395" s="40"/>
      <c r="Z395" s="40"/>
      <c r="AA395" s="40"/>
      <c r="AB395" s="40"/>
      <c r="AC395" s="40"/>
      <c r="AD395" s="40"/>
      <c r="AE395" s="40"/>
      <c r="AF395" s="40"/>
      <c r="AG395" s="770"/>
      <c r="AH395" s="4"/>
    </row>
    <row r="396" spans="1:256" ht="24.95" customHeight="1">
      <c r="A396" s="885" t="s">
        <v>833</v>
      </c>
      <c r="B396" s="458">
        <v>150</v>
      </c>
      <c r="C396" s="7"/>
      <c r="D396" s="661">
        <v>3.1</v>
      </c>
      <c r="E396" s="661">
        <v>6.6</v>
      </c>
      <c r="F396" s="661">
        <v>32</v>
      </c>
      <c r="G396" s="12">
        <v>200</v>
      </c>
      <c r="H396" s="8"/>
      <c r="I396" s="8"/>
      <c r="J396" s="8"/>
      <c r="K396" s="8"/>
      <c r="L396" s="8"/>
      <c r="M396" s="8"/>
      <c r="N396" s="8"/>
      <c r="O396" s="8"/>
      <c r="P396" s="8"/>
      <c r="Q396" s="11" t="e">
        <f>#REF!*P396/1000</f>
        <v>#REF!</v>
      </c>
      <c r="R396" s="885" t="s">
        <v>833</v>
      </c>
      <c r="S396" s="458">
        <v>180</v>
      </c>
      <c r="T396" s="7"/>
      <c r="U396" s="661">
        <v>3.7</v>
      </c>
      <c r="V396" s="661">
        <v>7.9</v>
      </c>
      <c r="W396" s="661">
        <v>50</v>
      </c>
      <c r="X396" s="12">
        <v>286</v>
      </c>
      <c r="Y396" s="8">
        <v>0</v>
      </c>
      <c r="Z396" s="8">
        <v>7.4999999999999997E-2</v>
      </c>
      <c r="AA396" s="8">
        <v>0</v>
      </c>
      <c r="AB396" s="8">
        <v>0</v>
      </c>
      <c r="AC396" s="8">
        <v>3.0750000000000002</v>
      </c>
      <c r="AD396" s="8">
        <v>9.9749999999999996</v>
      </c>
      <c r="AE396" s="8">
        <v>3</v>
      </c>
      <c r="AF396" s="8">
        <v>7.4999999999999997E-2</v>
      </c>
      <c r="AG396" s="770"/>
      <c r="AH396" s="4"/>
      <c r="AM396" s="6"/>
      <c r="AN396" s="6"/>
      <c r="AO396" s="6"/>
      <c r="AP396" s="6"/>
      <c r="AQ396" s="6"/>
      <c r="AR396" s="6"/>
      <c r="AS396" s="6"/>
    </row>
    <row r="397" spans="1:256" ht="24.95" customHeight="1">
      <c r="A397" s="886" t="s">
        <v>205</v>
      </c>
      <c r="B397" s="932">
        <v>200</v>
      </c>
      <c r="C397" s="7"/>
      <c r="D397" s="68">
        <v>3.4</v>
      </c>
      <c r="E397" s="68">
        <v>3.2</v>
      </c>
      <c r="F397" s="68">
        <v>21.2</v>
      </c>
      <c r="G397" s="613">
        <v>127</v>
      </c>
      <c r="H397" s="8"/>
      <c r="I397" s="8"/>
      <c r="J397" s="8"/>
      <c r="K397" s="8"/>
      <c r="L397" s="8"/>
      <c r="M397" s="8"/>
      <c r="N397" s="8"/>
      <c r="O397" s="8"/>
      <c r="P397" s="8"/>
      <c r="Q397" s="11" t="e">
        <f>#REF!*P397/1000</f>
        <v>#REF!</v>
      </c>
      <c r="R397" s="886" t="s">
        <v>205</v>
      </c>
      <c r="S397" s="932">
        <v>200</v>
      </c>
      <c r="T397" s="7"/>
      <c r="U397" s="68">
        <v>3.4</v>
      </c>
      <c r="V397" s="68">
        <v>3.2</v>
      </c>
      <c r="W397" s="68">
        <v>21.2</v>
      </c>
      <c r="X397" s="613">
        <v>127</v>
      </c>
      <c r="Y397" s="710"/>
      <c r="Z397" s="710"/>
      <c r="AA397" s="710"/>
      <c r="AB397" s="710"/>
      <c r="AC397" s="710"/>
      <c r="AD397" s="710"/>
      <c r="AE397" s="710"/>
      <c r="AF397" s="710"/>
      <c r="AG397" s="770"/>
      <c r="AH397" s="2"/>
      <c r="AI397" s="6"/>
      <c r="AJ397" s="6"/>
      <c r="AK397" s="6"/>
      <c r="AM397" s="6"/>
      <c r="AN397" s="6"/>
      <c r="AO397" s="6"/>
      <c r="AP397" s="6"/>
      <c r="AQ397" s="6"/>
      <c r="AR397" s="6"/>
      <c r="AS397" s="6"/>
    </row>
    <row r="398" spans="1:256" ht="24.95" customHeight="1">
      <c r="A398" s="885" t="s">
        <v>667</v>
      </c>
      <c r="B398" s="204">
        <v>20</v>
      </c>
      <c r="C398" s="7"/>
      <c r="D398" s="68">
        <v>1</v>
      </c>
      <c r="E398" s="68">
        <v>0.3</v>
      </c>
      <c r="F398" s="68">
        <v>8.1</v>
      </c>
      <c r="G398" s="12">
        <v>39</v>
      </c>
      <c r="H398" s="11"/>
      <c r="I398" s="11"/>
      <c r="J398" s="11"/>
      <c r="K398" s="11"/>
      <c r="L398" s="11"/>
      <c r="M398" s="11"/>
      <c r="N398" s="11"/>
      <c r="O398" s="11"/>
      <c r="P398" s="11"/>
      <c r="Q398" s="11" t="e">
        <f>#REF!*P398/1000</f>
        <v>#REF!</v>
      </c>
      <c r="R398" s="885" t="s">
        <v>667</v>
      </c>
      <c r="S398" s="204">
        <v>20</v>
      </c>
      <c r="T398" s="7"/>
      <c r="U398" s="68">
        <v>1</v>
      </c>
      <c r="V398" s="68">
        <v>0.3</v>
      </c>
      <c r="W398" s="68">
        <v>8.1</v>
      </c>
      <c r="X398" s="12">
        <v>39</v>
      </c>
      <c r="Y398" s="40">
        <v>0</v>
      </c>
      <c r="Z398" s="40">
        <v>4.4999999999999998E-2</v>
      </c>
      <c r="AA398" s="40">
        <v>0</v>
      </c>
      <c r="AB398" s="40">
        <v>0.34999999999999992</v>
      </c>
      <c r="AC398" s="40">
        <v>8.6</v>
      </c>
      <c r="AD398" s="40">
        <v>38.6</v>
      </c>
      <c r="AE398" s="40">
        <v>11.499999999999998</v>
      </c>
      <c r="AF398" s="40">
        <v>0.95</v>
      </c>
      <c r="AG398" s="770"/>
      <c r="AH398" s="2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  <c r="HT398" s="6"/>
      <c r="HU398" s="6"/>
      <c r="HV398" s="6"/>
      <c r="HW398" s="6"/>
      <c r="HX398" s="6"/>
      <c r="HY398" s="6"/>
      <c r="HZ398" s="6"/>
      <c r="IA398" s="6"/>
      <c r="IB398" s="6"/>
      <c r="IC398" s="6"/>
      <c r="ID398" s="6"/>
      <c r="IE398" s="6"/>
      <c r="IF398" s="6"/>
      <c r="IG398" s="6"/>
      <c r="IH398" s="6"/>
      <c r="II398" s="6"/>
      <c r="IJ398" s="6"/>
      <c r="IK398" s="6"/>
      <c r="IL398" s="6"/>
      <c r="IM398" s="6"/>
      <c r="IN398" s="6"/>
      <c r="IO398" s="6"/>
      <c r="IP398" s="6"/>
      <c r="IQ398" s="6"/>
      <c r="IR398" s="6"/>
      <c r="IS398" s="6"/>
      <c r="IT398" s="6"/>
      <c r="IU398" s="6"/>
      <c r="IV398" s="6"/>
    </row>
    <row r="399" spans="1:256" ht="24.95" customHeight="1">
      <c r="A399" s="885" t="s">
        <v>450</v>
      </c>
      <c r="B399" s="204">
        <v>20</v>
      </c>
      <c r="C399" s="165"/>
      <c r="D399" s="68">
        <v>0.7</v>
      </c>
      <c r="E399" s="68">
        <v>0.1</v>
      </c>
      <c r="F399" s="68">
        <v>9.4</v>
      </c>
      <c r="G399" s="12">
        <v>41</v>
      </c>
      <c r="H399" s="11"/>
      <c r="I399" s="11"/>
      <c r="J399" s="11"/>
      <c r="K399" s="11"/>
      <c r="L399" s="11"/>
      <c r="M399" s="11"/>
      <c r="N399" s="11"/>
      <c r="O399" s="11"/>
      <c r="P399" s="11"/>
      <c r="Q399" s="11" t="e">
        <f>#REF!*P399/1000</f>
        <v>#REF!</v>
      </c>
      <c r="R399" s="885" t="s">
        <v>450</v>
      </c>
      <c r="S399" s="204">
        <v>20</v>
      </c>
      <c r="T399" s="165"/>
      <c r="U399" s="68">
        <v>0.7</v>
      </c>
      <c r="V399" s="68">
        <v>0.1</v>
      </c>
      <c r="W399" s="68">
        <v>9.4</v>
      </c>
      <c r="X399" s="12">
        <v>41</v>
      </c>
      <c r="Y399" s="678">
        <f t="shared" ref="Y399:AF399" si="34">Y400+Y401</f>
        <v>13.2</v>
      </c>
      <c r="Z399" s="678">
        <f t="shared" si="34"/>
        <v>7.0000000000000007E-2</v>
      </c>
      <c r="AA399" s="678">
        <f t="shared" si="34"/>
        <v>10</v>
      </c>
      <c r="AB399" s="678">
        <f t="shared" si="34"/>
        <v>0.55000000000000004</v>
      </c>
      <c r="AC399" s="678">
        <f t="shared" si="34"/>
        <v>143</v>
      </c>
      <c r="AD399" s="678">
        <f t="shared" si="34"/>
        <v>113.6</v>
      </c>
      <c r="AE399" s="678">
        <f t="shared" si="34"/>
        <v>50.6</v>
      </c>
      <c r="AF399" s="678">
        <f t="shared" si="34"/>
        <v>1.9500000000000002</v>
      </c>
      <c r="AG399" s="770"/>
      <c r="AH399" s="2"/>
      <c r="AI399" s="6"/>
      <c r="AJ399" s="6"/>
      <c r="AK399" s="6"/>
      <c r="AL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  <c r="HF399" s="6"/>
      <c r="HG399" s="6"/>
      <c r="HH399" s="6"/>
      <c r="HI399" s="6"/>
      <c r="HJ399" s="6"/>
      <c r="HK399" s="6"/>
      <c r="HL399" s="6"/>
      <c r="HM399" s="6"/>
      <c r="HN399" s="6"/>
      <c r="HO399" s="6"/>
      <c r="HP399" s="6"/>
      <c r="HQ399" s="6"/>
      <c r="HR399" s="6"/>
      <c r="HS399" s="6"/>
      <c r="HT399" s="6"/>
      <c r="HU399" s="6"/>
      <c r="HV399" s="6"/>
      <c r="HW399" s="6"/>
      <c r="HX399" s="6"/>
      <c r="HY399" s="6"/>
      <c r="HZ399" s="6"/>
      <c r="IA399" s="6"/>
      <c r="IB399" s="6"/>
      <c r="IC399" s="6"/>
      <c r="ID399" s="6"/>
      <c r="IE399" s="6"/>
      <c r="IF399" s="6"/>
      <c r="IG399" s="6"/>
      <c r="IH399" s="6"/>
      <c r="II399" s="6"/>
      <c r="IJ399" s="6"/>
      <c r="IK399" s="6"/>
      <c r="IL399" s="6"/>
      <c r="IM399" s="6"/>
      <c r="IN399" s="6"/>
      <c r="IO399" s="6"/>
      <c r="IP399" s="6"/>
      <c r="IQ399" s="6"/>
      <c r="IR399" s="6"/>
      <c r="IS399" s="6"/>
      <c r="IT399" s="6"/>
      <c r="IU399" s="6"/>
      <c r="IV399" s="6"/>
    </row>
    <row r="400" spans="1:256" s="6" customFormat="1" ht="24.95" customHeight="1">
      <c r="A400" s="886"/>
      <c r="B400" s="893"/>
      <c r="C400" s="891"/>
      <c r="D400" s="653"/>
      <c r="E400" s="653"/>
      <c r="F400" s="653"/>
      <c r="G400" s="12"/>
      <c r="H400" s="8">
        <v>0</v>
      </c>
      <c r="I400" s="8">
        <v>0.05</v>
      </c>
      <c r="J400" s="8">
        <v>0</v>
      </c>
      <c r="K400" s="8">
        <v>0</v>
      </c>
      <c r="L400" s="8">
        <v>2.0499999999999998</v>
      </c>
      <c r="M400" s="8">
        <v>6.65</v>
      </c>
      <c r="N400" s="8">
        <v>2</v>
      </c>
      <c r="O400" s="8">
        <v>0.05</v>
      </c>
      <c r="P400" s="11">
        <v>40.299999999999997</v>
      </c>
      <c r="Q400" s="8" t="e">
        <f>C225*P400/1000</f>
        <v>#VALUE!</v>
      </c>
      <c r="R400" s="886"/>
      <c r="S400" s="893"/>
      <c r="T400" s="891"/>
      <c r="U400" s="653"/>
      <c r="V400" s="653"/>
      <c r="W400" s="653"/>
      <c r="X400" s="12"/>
      <c r="Y400" s="40">
        <v>0.6</v>
      </c>
      <c r="Z400" s="40">
        <v>0.03</v>
      </c>
      <c r="AA400" s="40">
        <v>10</v>
      </c>
      <c r="AB400" s="40">
        <v>0</v>
      </c>
      <c r="AC400" s="40">
        <v>124</v>
      </c>
      <c r="AD400" s="40">
        <v>95</v>
      </c>
      <c r="AE400" s="40">
        <v>15</v>
      </c>
      <c r="AF400" s="40">
        <v>0.1</v>
      </c>
      <c r="AG400" s="707"/>
      <c r="AH400" s="21"/>
      <c r="AI400" s="21"/>
      <c r="AJ400" s="21"/>
      <c r="AK400" s="21"/>
      <c r="AM400" s="21"/>
      <c r="AN400" s="21"/>
      <c r="AO400" s="21"/>
      <c r="AP400" s="21"/>
      <c r="AQ400" s="21"/>
      <c r="AR400" s="21"/>
      <c r="AS400" s="21"/>
    </row>
    <row r="401" spans="1:256" s="6" customFormat="1" ht="24.95" customHeight="1">
      <c r="A401" s="834" t="s">
        <v>381</v>
      </c>
      <c r="B401" s="596"/>
      <c r="C401" s="656"/>
      <c r="D401" s="598"/>
      <c r="E401" s="598"/>
      <c r="F401" s="598"/>
      <c r="G401" s="614"/>
      <c r="H401" s="601"/>
      <c r="I401" s="601"/>
      <c r="J401" s="601"/>
      <c r="K401" s="601"/>
      <c r="L401" s="601"/>
      <c r="M401" s="601"/>
      <c r="N401" s="601"/>
      <c r="O401" s="601"/>
      <c r="P401" s="7"/>
      <c r="Q401" s="7"/>
      <c r="R401" s="834" t="s">
        <v>381</v>
      </c>
      <c r="S401" s="596"/>
      <c r="T401" s="656"/>
      <c r="U401" s="598"/>
      <c r="V401" s="598"/>
      <c r="W401" s="598"/>
      <c r="X401" s="614"/>
      <c r="Y401" s="601">
        <v>12.6</v>
      </c>
      <c r="Z401" s="8">
        <v>0.04</v>
      </c>
      <c r="AA401" s="601">
        <v>0</v>
      </c>
      <c r="AB401" s="8">
        <v>0.55000000000000004</v>
      </c>
      <c r="AC401" s="601">
        <v>19</v>
      </c>
      <c r="AD401" s="601">
        <v>18.600000000000001</v>
      </c>
      <c r="AE401" s="601">
        <v>35.6</v>
      </c>
      <c r="AF401" s="601">
        <v>1.85</v>
      </c>
      <c r="AG401" s="774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  <c r="EF401" s="21"/>
      <c r="EG401" s="21"/>
      <c r="EH401" s="21"/>
      <c r="EI401" s="21"/>
      <c r="EJ401" s="21"/>
      <c r="EK401" s="21"/>
      <c r="EL401" s="21"/>
      <c r="EM401" s="21"/>
      <c r="EN401" s="21"/>
      <c r="EO401" s="21"/>
      <c r="EP401" s="21"/>
      <c r="EQ401" s="21"/>
      <c r="ER401" s="21"/>
      <c r="ES401" s="21"/>
      <c r="ET401" s="21"/>
      <c r="EU401" s="21"/>
      <c r="EV401" s="21"/>
      <c r="EW401" s="21"/>
      <c r="EX401" s="21"/>
      <c r="EY401" s="21"/>
      <c r="EZ401" s="21"/>
      <c r="FA401" s="21"/>
      <c r="FB401" s="21"/>
      <c r="FC401" s="21"/>
      <c r="FD401" s="21"/>
      <c r="FE401" s="21"/>
      <c r="FF401" s="21"/>
      <c r="FG401" s="21"/>
      <c r="FH401" s="21"/>
      <c r="FI401" s="21"/>
      <c r="FJ401" s="21"/>
      <c r="FK401" s="21"/>
      <c r="FL401" s="21"/>
      <c r="FM401" s="21"/>
      <c r="FN401" s="21"/>
      <c r="FO401" s="21"/>
      <c r="FP401" s="21"/>
      <c r="FQ401" s="21"/>
      <c r="FR401" s="21"/>
      <c r="FS401" s="21"/>
      <c r="FT401" s="21"/>
      <c r="FU401" s="21"/>
      <c r="FV401" s="21"/>
      <c r="FW401" s="21"/>
      <c r="FX401" s="21"/>
      <c r="FY401" s="21"/>
      <c r="FZ401" s="21"/>
      <c r="GA401" s="21"/>
      <c r="GB401" s="21"/>
      <c r="GC401" s="21"/>
      <c r="GD401" s="21"/>
      <c r="GE401" s="21"/>
      <c r="GF401" s="21"/>
      <c r="GG401" s="21"/>
      <c r="GH401" s="21"/>
      <c r="GI401" s="21"/>
      <c r="GJ401" s="21"/>
      <c r="GK401" s="21"/>
      <c r="GL401" s="21"/>
      <c r="GM401" s="21"/>
      <c r="GN401" s="21"/>
      <c r="GO401" s="21"/>
      <c r="GP401" s="21"/>
      <c r="GQ401" s="21"/>
      <c r="GR401" s="21"/>
      <c r="GS401" s="21"/>
      <c r="GT401" s="21"/>
      <c r="GU401" s="21"/>
      <c r="GV401" s="21"/>
      <c r="GW401" s="21"/>
      <c r="GX401" s="21"/>
      <c r="GY401" s="21"/>
      <c r="GZ401" s="21"/>
      <c r="HA401" s="21"/>
      <c r="HB401" s="21"/>
      <c r="HC401" s="21"/>
      <c r="HD401" s="21"/>
      <c r="HE401" s="21"/>
      <c r="HF401" s="21"/>
      <c r="HG401" s="21"/>
      <c r="HH401" s="21"/>
      <c r="HI401" s="21"/>
      <c r="HJ401" s="21"/>
      <c r="HK401" s="21"/>
      <c r="HL401" s="21"/>
      <c r="HM401" s="21"/>
      <c r="HN401" s="21"/>
      <c r="HO401" s="21"/>
      <c r="HP401" s="21"/>
      <c r="HQ401" s="21"/>
      <c r="HR401" s="21"/>
      <c r="HS401" s="21"/>
      <c r="HT401" s="21"/>
      <c r="HU401" s="21"/>
      <c r="HV401" s="21"/>
      <c r="HW401" s="21"/>
      <c r="HX401" s="21"/>
      <c r="HY401" s="21"/>
      <c r="HZ401" s="21"/>
      <c r="IA401" s="21"/>
      <c r="IB401" s="21"/>
      <c r="IC401" s="21"/>
      <c r="ID401" s="21"/>
      <c r="IE401" s="21"/>
      <c r="IF401" s="21"/>
      <c r="IG401" s="21"/>
      <c r="IH401" s="21"/>
      <c r="II401" s="21"/>
      <c r="IJ401" s="21"/>
      <c r="IK401" s="21"/>
      <c r="IL401" s="21"/>
      <c r="IM401" s="21"/>
      <c r="IN401" s="21"/>
      <c r="IO401" s="21"/>
      <c r="IP401" s="21"/>
      <c r="IQ401" s="21"/>
      <c r="IR401" s="21"/>
      <c r="IS401" s="21"/>
      <c r="IT401" s="21"/>
      <c r="IU401" s="21"/>
      <c r="IV401" s="21"/>
    </row>
    <row r="402" spans="1:256" s="6" customFormat="1" ht="24.95" customHeight="1">
      <c r="A402" s="886"/>
      <c r="B402" s="893"/>
      <c r="C402" s="535"/>
      <c r="D402" s="600"/>
      <c r="E402" s="600"/>
      <c r="F402" s="600"/>
      <c r="G402" s="596"/>
      <c r="H402" s="8">
        <v>0</v>
      </c>
      <c r="I402" s="8">
        <v>3.9375E-2</v>
      </c>
      <c r="J402" s="8">
        <v>0</v>
      </c>
      <c r="K402" s="8">
        <v>0.30625000000000002</v>
      </c>
      <c r="L402" s="8">
        <v>7.5250000000000004</v>
      </c>
      <c r="M402" s="8">
        <v>33.774999999999999</v>
      </c>
      <c r="N402" s="8">
        <v>10.062499999999998</v>
      </c>
      <c r="O402" s="8">
        <v>0.83125000000000004</v>
      </c>
      <c r="P402" s="11">
        <v>32.5</v>
      </c>
      <c r="Q402" s="8" t="e">
        <f>P402*C226/1000</f>
        <v>#VALUE!</v>
      </c>
      <c r="R402" s="885"/>
      <c r="S402" s="204"/>
      <c r="T402" s="846"/>
      <c r="U402" s="601"/>
      <c r="V402" s="601"/>
      <c r="W402" s="601"/>
      <c r="X402" s="596"/>
      <c r="Y402" s="699">
        <f t="shared" ref="Y402:AF402" si="35">Y367+Y399</f>
        <v>21.41</v>
      </c>
      <c r="Z402" s="699">
        <f t="shared" si="35"/>
        <v>0.45320000000000005</v>
      </c>
      <c r="AA402" s="699">
        <f t="shared" si="35"/>
        <v>47.32</v>
      </c>
      <c r="AB402" s="699">
        <f t="shared" si="35"/>
        <v>51.793600000000005</v>
      </c>
      <c r="AC402" s="699">
        <f t="shared" si="35"/>
        <v>304.94780000000003</v>
      </c>
      <c r="AD402" s="699">
        <f t="shared" si="35"/>
        <v>299.60180000000003</v>
      </c>
      <c r="AE402" s="699">
        <f t="shared" si="35"/>
        <v>143.29</v>
      </c>
      <c r="AF402" s="699">
        <f t="shared" si="35"/>
        <v>6.7970000000000006</v>
      </c>
      <c r="AG402" s="707"/>
      <c r="AH402" s="21"/>
      <c r="AI402" s="21"/>
      <c r="AJ402" s="21"/>
      <c r="AK402" s="21"/>
      <c r="AL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  <c r="EI402" s="21"/>
      <c r="EJ402" s="21"/>
      <c r="EK402" s="21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21"/>
      <c r="EY402" s="21"/>
      <c r="EZ402" s="21"/>
      <c r="FA402" s="21"/>
      <c r="FB402" s="21"/>
      <c r="FC402" s="21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  <c r="FS402" s="21"/>
      <c r="FT402" s="21"/>
      <c r="FU402" s="21"/>
      <c r="FV402" s="21"/>
      <c r="FW402" s="21"/>
      <c r="FX402" s="21"/>
      <c r="FY402" s="21"/>
      <c r="FZ402" s="21"/>
      <c r="GA402" s="21"/>
      <c r="GB402" s="21"/>
      <c r="GC402" s="21"/>
      <c r="GD402" s="21"/>
      <c r="GE402" s="21"/>
      <c r="GF402" s="21"/>
      <c r="GG402" s="21"/>
      <c r="GH402" s="21"/>
      <c r="GI402" s="21"/>
      <c r="GJ402" s="21"/>
      <c r="GK402" s="21"/>
      <c r="GL402" s="21"/>
      <c r="GM402" s="21"/>
      <c r="GN402" s="21"/>
      <c r="GO402" s="21"/>
      <c r="GP402" s="21"/>
      <c r="GQ402" s="21"/>
      <c r="GR402" s="21"/>
      <c r="GS402" s="21"/>
      <c r="GT402" s="21"/>
      <c r="GU402" s="21"/>
      <c r="GV402" s="21"/>
      <c r="GW402" s="21"/>
      <c r="GX402" s="21"/>
      <c r="GY402" s="21"/>
      <c r="GZ402" s="21"/>
      <c r="HA402" s="21"/>
      <c r="HB402" s="21"/>
      <c r="HC402" s="21"/>
      <c r="HD402" s="21"/>
      <c r="HE402" s="21"/>
      <c r="HF402" s="21"/>
      <c r="HG402" s="21"/>
      <c r="HH402" s="21"/>
      <c r="HI402" s="21"/>
      <c r="HJ402" s="21"/>
      <c r="HK402" s="21"/>
      <c r="HL402" s="21"/>
      <c r="HM402" s="21"/>
      <c r="HN402" s="21"/>
      <c r="HO402" s="21"/>
      <c r="HP402" s="21"/>
      <c r="HQ402" s="21"/>
      <c r="HR402" s="21"/>
      <c r="HS402" s="21"/>
      <c r="HT402" s="21"/>
      <c r="HU402" s="21"/>
      <c r="HV402" s="21"/>
      <c r="HW402" s="21"/>
      <c r="HX402" s="21"/>
      <c r="HY402" s="21"/>
      <c r="HZ402" s="21"/>
      <c r="IA402" s="21"/>
      <c r="IB402" s="21"/>
      <c r="IC402" s="21"/>
      <c r="ID402" s="21"/>
      <c r="IE402" s="21"/>
      <c r="IF402" s="21"/>
      <c r="IG402" s="21"/>
      <c r="IH402" s="21"/>
      <c r="II402" s="21"/>
      <c r="IJ402" s="21"/>
      <c r="IK402" s="21"/>
      <c r="IL402" s="21"/>
      <c r="IM402" s="21"/>
      <c r="IN402" s="21"/>
      <c r="IO402" s="21"/>
      <c r="IP402" s="21"/>
      <c r="IQ402" s="21"/>
      <c r="IR402" s="21"/>
      <c r="IS402" s="21"/>
      <c r="IT402" s="21"/>
      <c r="IU402" s="21"/>
      <c r="IV402" s="21"/>
    </row>
    <row r="403" spans="1:256" ht="24.95" customHeight="1">
      <c r="A403" s="834"/>
      <c r="B403" s="204"/>
      <c r="C403" s="204"/>
      <c r="D403" s="601"/>
      <c r="E403" s="601"/>
      <c r="F403" s="601"/>
      <c r="G403" s="596"/>
      <c r="H403" s="637">
        <f t="shared" ref="H403:O403" si="36">H404+H405</f>
        <v>13.08</v>
      </c>
      <c r="I403" s="637">
        <f t="shared" si="36"/>
        <v>6.4000000000000001E-2</v>
      </c>
      <c r="J403" s="637">
        <f t="shared" si="36"/>
        <v>8</v>
      </c>
      <c r="K403" s="637">
        <f t="shared" si="36"/>
        <v>0.55000000000000004</v>
      </c>
      <c r="L403" s="637">
        <f t="shared" si="36"/>
        <v>118.2</v>
      </c>
      <c r="M403" s="637">
        <f t="shared" si="36"/>
        <v>94.6</v>
      </c>
      <c r="N403" s="637">
        <f t="shared" si="36"/>
        <v>47.6</v>
      </c>
      <c r="O403" s="637">
        <f t="shared" si="36"/>
        <v>1.9300000000000002</v>
      </c>
      <c r="P403" s="637"/>
      <c r="Q403" s="86">
        <f>Q404+Q405</f>
        <v>12</v>
      </c>
      <c r="R403" s="906"/>
      <c r="S403" s="246"/>
      <c r="T403" s="846"/>
      <c r="U403" s="601"/>
      <c r="V403" s="601"/>
      <c r="W403" s="601"/>
      <c r="X403" s="596"/>
      <c r="Y403" s="707"/>
      <c r="Z403" s="707"/>
      <c r="AA403" s="707"/>
      <c r="AB403" s="707"/>
      <c r="AC403" s="707"/>
      <c r="AD403" s="707"/>
      <c r="AE403" s="707"/>
      <c r="AF403" s="707"/>
      <c r="AG403" s="693"/>
      <c r="AH403" s="6"/>
      <c r="AI403" s="6"/>
      <c r="AJ403" s="6"/>
      <c r="AK403" s="6"/>
      <c r="AM403" s="6"/>
      <c r="AN403" s="6"/>
      <c r="AO403" s="6"/>
      <c r="AP403" s="6"/>
      <c r="AQ403" s="6"/>
      <c r="AR403" s="6"/>
      <c r="AS403" s="6"/>
    </row>
    <row r="404" spans="1:256" ht="35.25" customHeight="1">
      <c r="A404" s="835"/>
      <c r="B404" s="835"/>
      <c r="C404" s="172"/>
      <c r="D404" s="594"/>
      <c r="E404" s="594"/>
      <c r="F404" s="594"/>
      <c r="G404" s="594"/>
      <c r="H404" s="601">
        <v>12.6</v>
      </c>
      <c r="I404" s="8">
        <v>0.04</v>
      </c>
      <c r="J404" s="601">
        <v>0</v>
      </c>
      <c r="K404" s="8">
        <v>0.55000000000000004</v>
      </c>
      <c r="L404" s="601">
        <v>19</v>
      </c>
      <c r="M404" s="601">
        <v>18.600000000000001</v>
      </c>
      <c r="N404" s="601">
        <v>35.6</v>
      </c>
      <c r="O404" s="601">
        <v>1.85</v>
      </c>
      <c r="P404" s="11">
        <v>66</v>
      </c>
      <c r="Q404" s="8">
        <f>C228*P404/1000</f>
        <v>0</v>
      </c>
      <c r="R404" s="885"/>
      <c r="S404" s="835"/>
      <c r="T404" s="172"/>
      <c r="U404" s="594"/>
      <c r="V404" s="594"/>
      <c r="W404" s="594"/>
      <c r="X404" s="594"/>
      <c r="Y404" s="1197" t="s">
        <v>740</v>
      </c>
      <c r="Z404" s="1197"/>
      <c r="AA404" s="1197"/>
      <c r="AB404" s="1197"/>
      <c r="AC404" s="1197"/>
      <c r="AD404" s="1197"/>
      <c r="AE404" s="1197"/>
      <c r="AF404" s="1197"/>
      <c r="AG404" s="693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  <c r="HG404" s="6"/>
      <c r="HH404" s="6"/>
      <c r="HI404" s="6"/>
      <c r="HJ404" s="6"/>
      <c r="HK404" s="6"/>
      <c r="HL404" s="6"/>
      <c r="HM404" s="6"/>
      <c r="HN404" s="6"/>
      <c r="HO404" s="6"/>
      <c r="HP404" s="6"/>
      <c r="HQ404" s="6"/>
      <c r="HR404" s="6"/>
      <c r="HS404" s="6"/>
      <c r="HT404" s="6"/>
      <c r="HU404" s="6"/>
      <c r="HV404" s="6"/>
      <c r="HW404" s="6"/>
      <c r="HX404" s="6"/>
      <c r="HY404" s="6"/>
      <c r="HZ404" s="6"/>
      <c r="IA404" s="6"/>
      <c r="IB404" s="6"/>
      <c r="IC404" s="6"/>
      <c r="ID404" s="6"/>
      <c r="IE404" s="6"/>
      <c r="IF404" s="6"/>
      <c r="IG404" s="6"/>
      <c r="IH404" s="6"/>
      <c r="II404" s="6"/>
      <c r="IJ404" s="6"/>
      <c r="IK404" s="6"/>
      <c r="IL404" s="6"/>
      <c r="IM404" s="6"/>
      <c r="IN404" s="6"/>
      <c r="IO404" s="6"/>
      <c r="IP404" s="6"/>
      <c r="IQ404" s="6"/>
      <c r="IR404" s="6"/>
      <c r="IS404" s="6"/>
      <c r="IT404" s="6"/>
      <c r="IU404" s="6"/>
      <c r="IV404" s="6"/>
    </row>
    <row r="405" spans="1:256" ht="24.95" customHeight="1">
      <c r="A405" s="884"/>
      <c r="B405" s="7"/>
      <c r="C405" s="7"/>
      <c r="D405" s="7"/>
      <c r="E405" s="7"/>
      <c r="F405" s="7"/>
      <c r="G405" s="7"/>
      <c r="H405" s="8">
        <v>0.48</v>
      </c>
      <c r="I405" s="8">
        <v>2.4E-2</v>
      </c>
      <c r="J405" s="8">
        <v>8</v>
      </c>
      <c r="K405" s="8">
        <v>0</v>
      </c>
      <c r="L405" s="8">
        <v>99.2</v>
      </c>
      <c r="M405" s="8">
        <v>76</v>
      </c>
      <c r="N405" s="8">
        <v>12</v>
      </c>
      <c r="O405" s="8">
        <v>0.08</v>
      </c>
      <c r="P405" s="11">
        <v>12</v>
      </c>
      <c r="Q405" s="8">
        <f>P405</f>
        <v>12</v>
      </c>
      <c r="R405" s="931"/>
      <c r="S405" s="893"/>
      <c r="T405" s="851"/>
      <c r="U405" s="637"/>
      <c r="V405" s="637"/>
      <c r="W405" s="637"/>
      <c r="X405" s="656"/>
      <c r="Y405" s="1197" t="s">
        <v>742</v>
      </c>
      <c r="Z405" s="1197"/>
      <c r="AA405" s="1197"/>
      <c r="AB405" s="1197"/>
      <c r="AC405" s="1197" t="s">
        <v>58</v>
      </c>
      <c r="AD405" s="1197"/>
      <c r="AE405" s="1197"/>
      <c r="AF405" s="1197"/>
      <c r="AG405" s="693"/>
      <c r="AH405" s="6"/>
      <c r="AI405" s="6"/>
      <c r="AJ405" s="6"/>
      <c r="AK405" s="6"/>
      <c r="AL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/>
      <c r="IE405" s="6"/>
      <c r="IF405" s="6"/>
      <c r="IG405" s="6"/>
      <c r="IH405" s="6"/>
      <c r="II405" s="6"/>
      <c r="IJ405" s="6"/>
      <c r="IK405" s="6"/>
      <c r="IL405" s="6"/>
      <c r="IM405" s="6"/>
      <c r="IN405" s="6"/>
      <c r="IO405" s="6"/>
      <c r="IP405" s="6"/>
      <c r="IQ405" s="6"/>
      <c r="IR405" s="6"/>
      <c r="IS405" s="6"/>
      <c r="IT405" s="6"/>
      <c r="IU405" s="6"/>
      <c r="IV405" s="6"/>
    </row>
    <row r="406" spans="1:256" s="6" customFormat="1" ht="24.95" customHeight="1">
      <c r="A406" s="1183" t="s">
        <v>185</v>
      </c>
      <c r="B406" s="1184"/>
      <c r="C406" s="1184"/>
      <c r="D406" s="1184"/>
      <c r="E406" s="1184"/>
      <c r="F406" s="1184"/>
      <c r="G406" s="1185"/>
      <c r="H406" s="594">
        <f t="shared" ref="H406:O406" si="37">H362+H403</f>
        <v>13.08</v>
      </c>
      <c r="I406" s="594">
        <f t="shared" si="37"/>
        <v>6.4000000000000001E-2</v>
      </c>
      <c r="J406" s="594">
        <f t="shared" si="37"/>
        <v>8</v>
      </c>
      <c r="K406" s="594">
        <f t="shared" si="37"/>
        <v>0.55000000000000004</v>
      </c>
      <c r="L406" s="594">
        <f t="shared" si="37"/>
        <v>118.2</v>
      </c>
      <c r="M406" s="594">
        <f t="shared" si="37"/>
        <v>94.6</v>
      </c>
      <c r="N406" s="594">
        <f t="shared" si="37"/>
        <v>47.6</v>
      </c>
      <c r="O406" s="594">
        <f t="shared" si="37"/>
        <v>1.9300000000000002</v>
      </c>
      <c r="P406" s="564"/>
      <c r="Q406" s="564" t="e">
        <f>Q362+Q403</f>
        <v>#REF!</v>
      </c>
      <c r="R406" s="890"/>
      <c r="S406" s="596"/>
      <c r="T406" s="875"/>
      <c r="U406" s="601"/>
      <c r="V406" s="601"/>
      <c r="W406" s="601"/>
      <c r="X406" s="596"/>
      <c r="Y406" s="92" t="s">
        <v>59</v>
      </c>
      <c r="Z406" s="92" t="s">
        <v>60</v>
      </c>
      <c r="AA406" s="92" t="s">
        <v>215</v>
      </c>
      <c r="AB406" s="92" t="s">
        <v>216</v>
      </c>
      <c r="AC406" s="92" t="s">
        <v>335</v>
      </c>
      <c r="AD406" s="92" t="s">
        <v>421</v>
      </c>
      <c r="AE406" s="92" t="s">
        <v>649</v>
      </c>
      <c r="AF406" s="92" t="s">
        <v>540</v>
      </c>
      <c r="AG406" s="693"/>
      <c r="AH406" s="21"/>
      <c r="AI406" s="21"/>
      <c r="AJ406" s="21"/>
      <c r="AK406" s="21"/>
      <c r="AM406" s="21"/>
      <c r="AN406" s="21"/>
      <c r="AO406" s="21"/>
      <c r="AP406" s="21"/>
      <c r="AQ406" s="21"/>
      <c r="AR406" s="21"/>
      <c r="AS406" s="21"/>
    </row>
    <row r="407" spans="1:256" s="6" customFormat="1" ht="24.95" customHeight="1">
      <c r="A407" s="838" t="s">
        <v>834</v>
      </c>
      <c r="B407" s="204" t="s">
        <v>697</v>
      </c>
      <c r="C407" s="875"/>
      <c r="D407" s="68"/>
      <c r="E407" s="68"/>
      <c r="F407" s="68"/>
      <c r="G407" s="68"/>
      <c r="H407" s="776"/>
      <c r="I407" s="776"/>
      <c r="J407" s="776"/>
      <c r="K407" s="776"/>
      <c r="L407" s="776"/>
      <c r="M407" s="776"/>
      <c r="N407" s="776"/>
      <c r="O407" s="776"/>
      <c r="P407" s="776"/>
      <c r="Q407" s="777"/>
      <c r="R407" s="838"/>
      <c r="S407" s="838"/>
      <c r="T407" s="904"/>
      <c r="U407" s="601"/>
      <c r="V407" s="601"/>
      <c r="W407" s="601"/>
      <c r="X407" s="614"/>
      <c r="Y407" s="678">
        <f t="shared" ref="Y407:AF407" si="38">Y408+Y411+Y424+Y427+Y429</f>
        <v>0.59222222222222221</v>
      </c>
      <c r="Z407" s="678">
        <f t="shared" si="38"/>
        <v>0.21138888888888888</v>
      </c>
      <c r="AA407" s="678">
        <f t="shared" si="38"/>
        <v>107.61333333333333</v>
      </c>
      <c r="AB407" s="678">
        <f t="shared" si="38"/>
        <v>1.4494444444444445</v>
      </c>
      <c r="AC407" s="678">
        <f t="shared" si="38"/>
        <v>415.15444444444438</v>
      </c>
      <c r="AD407" s="678">
        <f t="shared" si="38"/>
        <v>488.41888888888889</v>
      </c>
      <c r="AE407" s="678">
        <f t="shared" si="38"/>
        <v>67.284444444444446</v>
      </c>
      <c r="AF407" s="678">
        <f t="shared" si="38"/>
        <v>2.4605555555555552</v>
      </c>
      <c r="AG407" s="693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  <c r="EI407" s="21"/>
      <c r="EJ407" s="21"/>
      <c r="EK407" s="21"/>
      <c r="EL407" s="21"/>
      <c r="EM407" s="21"/>
      <c r="EN407" s="21"/>
      <c r="EO407" s="21"/>
      <c r="EP407" s="21"/>
      <c r="EQ407" s="21"/>
      <c r="ER407" s="21"/>
      <c r="ES407" s="21"/>
      <c r="ET407" s="21"/>
      <c r="EU407" s="21"/>
      <c r="EV407" s="21"/>
      <c r="EW407" s="21"/>
      <c r="EX407" s="21"/>
      <c r="EY407" s="21"/>
      <c r="EZ407" s="21"/>
      <c r="FA407" s="21"/>
      <c r="FB407" s="21"/>
      <c r="FC407" s="21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  <c r="FS407" s="21"/>
      <c r="FT407" s="21"/>
      <c r="FU407" s="21"/>
      <c r="FV407" s="21"/>
      <c r="FW407" s="21"/>
      <c r="FX407" s="21"/>
      <c r="FY407" s="21"/>
      <c r="FZ407" s="21"/>
      <c r="GA407" s="21"/>
      <c r="GB407" s="21"/>
      <c r="GC407" s="21"/>
      <c r="GD407" s="21"/>
      <c r="GE407" s="21"/>
      <c r="GF407" s="21"/>
      <c r="GG407" s="21"/>
      <c r="GH407" s="21"/>
      <c r="GI407" s="21"/>
      <c r="GJ407" s="21"/>
      <c r="GK407" s="21"/>
      <c r="GL407" s="21"/>
      <c r="GM407" s="21"/>
      <c r="GN407" s="21"/>
      <c r="GO407" s="21"/>
      <c r="GP407" s="21"/>
      <c r="GQ407" s="21"/>
      <c r="GR407" s="21"/>
      <c r="GS407" s="21"/>
      <c r="GT407" s="21"/>
      <c r="GU407" s="21"/>
      <c r="GV407" s="21"/>
      <c r="GW407" s="21"/>
      <c r="GX407" s="21"/>
      <c r="GY407" s="21"/>
      <c r="GZ407" s="21"/>
      <c r="HA407" s="21"/>
      <c r="HB407" s="21"/>
      <c r="HC407" s="21"/>
      <c r="HD407" s="21"/>
      <c r="HE407" s="21"/>
      <c r="HF407" s="21"/>
      <c r="HG407" s="21"/>
      <c r="HH407" s="21"/>
      <c r="HI407" s="21"/>
      <c r="HJ407" s="21"/>
      <c r="HK407" s="21"/>
      <c r="HL407" s="21"/>
      <c r="HM407" s="21"/>
      <c r="HN407" s="21"/>
      <c r="HO407" s="21"/>
      <c r="HP407" s="21"/>
      <c r="HQ407" s="21"/>
      <c r="HR407" s="21"/>
      <c r="HS407" s="21"/>
      <c r="HT407" s="21"/>
      <c r="HU407" s="21"/>
      <c r="HV407" s="21"/>
      <c r="HW407" s="21"/>
      <c r="HX407" s="21"/>
      <c r="HY407" s="21"/>
      <c r="HZ407" s="21"/>
      <c r="IA407" s="21"/>
      <c r="IB407" s="21"/>
      <c r="IC407" s="21"/>
      <c r="ID407" s="21"/>
      <c r="IE407" s="21"/>
      <c r="IF407" s="21"/>
      <c r="IG407" s="21"/>
      <c r="IH407" s="21"/>
      <c r="II407" s="21"/>
      <c r="IJ407" s="21"/>
      <c r="IK407" s="21"/>
      <c r="IL407" s="21"/>
      <c r="IM407" s="21"/>
      <c r="IN407" s="21"/>
      <c r="IO407" s="21"/>
      <c r="IP407" s="21"/>
      <c r="IQ407" s="21"/>
      <c r="IR407" s="21"/>
      <c r="IS407" s="21"/>
      <c r="IT407" s="21"/>
      <c r="IU407" s="21"/>
      <c r="IV407" s="21"/>
    </row>
    <row r="408" spans="1:256" s="6" customFormat="1" ht="33" customHeight="1">
      <c r="A408" s="884"/>
      <c r="B408" s="7"/>
      <c r="C408" s="875"/>
      <c r="D408" s="7"/>
      <c r="E408" s="7"/>
      <c r="F408" s="7"/>
      <c r="G408" s="7"/>
      <c r="H408" s="1197" t="s">
        <v>740</v>
      </c>
      <c r="I408" s="1197"/>
      <c r="J408" s="1197"/>
      <c r="K408" s="1197"/>
      <c r="L408" s="1197"/>
      <c r="M408" s="1197"/>
      <c r="N408" s="1197"/>
      <c r="O408" s="1197"/>
      <c r="P408" s="997" t="s">
        <v>663</v>
      </c>
      <c r="Q408" s="997" t="s">
        <v>515</v>
      </c>
      <c r="R408" s="838"/>
      <c r="S408" s="875"/>
      <c r="T408" s="875"/>
      <c r="U408" s="639"/>
      <c r="V408" s="639"/>
      <c r="W408" s="639"/>
      <c r="X408" s="596"/>
      <c r="Y408" s="8">
        <v>7.0000000000000007E-2</v>
      </c>
      <c r="Z408" s="8">
        <v>0.05</v>
      </c>
      <c r="AA408" s="8">
        <v>20.58</v>
      </c>
      <c r="AB408" s="8">
        <v>0.43</v>
      </c>
      <c r="AC408" s="8">
        <v>104.76</v>
      </c>
      <c r="AD408" s="8">
        <v>84.38</v>
      </c>
      <c r="AE408" s="8">
        <v>15.09</v>
      </c>
      <c r="AF408" s="8">
        <v>0.66</v>
      </c>
      <c r="AG408" s="775"/>
      <c r="AH408" s="461"/>
      <c r="AI408" s="461"/>
      <c r="AJ408" s="461"/>
      <c r="AK408" s="46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  <c r="DQ408" s="21"/>
      <c r="DR408" s="21"/>
      <c r="DS408" s="21"/>
      <c r="DT408" s="21"/>
      <c r="DU408" s="21"/>
      <c r="DV408" s="21"/>
      <c r="DW408" s="21"/>
      <c r="DX408" s="21"/>
      <c r="DY408" s="21"/>
      <c r="DZ408" s="21"/>
      <c r="EA408" s="21"/>
      <c r="EB408" s="21"/>
      <c r="EC408" s="21"/>
      <c r="ED408" s="21"/>
      <c r="EE408" s="21"/>
      <c r="EF408" s="21"/>
      <c r="EG408" s="21"/>
      <c r="EH408" s="21"/>
      <c r="EI408" s="21"/>
      <c r="EJ408" s="21"/>
      <c r="EK408" s="21"/>
      <c r="EL408" s="21"/>
      <c r="EM408" s="21"/>
      <c r="EN408" s="21"/>
      <c r="EO408" s="21"/>
      <c r="EP408" s="21"/>
      <c r="EQ408" s="21"/>
      <c r="ER408" s="21"/>
      <c r="ES408" s="21"/>
      <c r="ET408" s="21"/>
      <c r="EU408" s="21"/>
      <c r="EV408" s="21"/>
      <c r="EW408" s="21"/>
      <c r="EX408" s="21"/>
      <c r="EY408" s="21"/>
      <c r="EZ408" s="21"/>
      <c r="FA408" s="21"/>
      <c r="FB408" s="21"/>
      <c r="FC408" s="21"/>
      <c r="FD408" s="21"/>
      <c r="FE408" s="21"/>
      <c r="FF408" s="21"/>
      <c r="FG408" s="21"/>
      <c r="FH408" s="21"/>
      <c r="FI408" s="21"/>
      <c r="FJ408" s="21"/>
      <c r="FK408" s="21"/>
      <c r="FL408" s="21"/>
      <c r="FM408" s="21"/>
      <c r="FN408" s="21"/>
      <c r="FO408" s="21"/>
      <c r="FP408" s="21"/>
      <c r="FQ408" s="21"/>
      <c r="FR408" s="21"/>
      <c r="FS408" s="21"/>
      <c r="FT408" s="21"/>
      <c r="FU408" s="21"/>
      <c r="FV408" s="21"/>
      <c r="FW408" s="21"/>
      <c r="FX408" s="21"/>
      <c r="FY408" s="21"/>
      <c r="FZ408" s="21"/>
      <c r="GA408" s="21"/>
      <c r="GB408" s="21"/>
      <c r="GC408" s="21"/>
      <c r="GD408" s="21"/>
      <c r="GE408" s="21"/>
      <c r="GF408" s="21"/>
      <c r="GG408" s="21"/>
      <c r="GH408" s="21"/>
      <c r="GI408" s="21"/>
      <c r="GJ408" s="21"/>
      <c r="GK408" s="21"/>
      <c r="GL408" s="21"/>
      <c r="GM408" s="21"/>
      <c r="GN408" s="21"/>
      <c r="GO408" s="21"/>
      <c r="GP408" s="21"/>
      <c r="GQ408" s="21"/>
      <c r="GR408" s="21"/>
      <c r="GS408" s="21"/>
      <c r="GT408" s="21"/>
      <c r="GU408" s="21"/>
      <c r="GV408" s="21"/>
      <c r="GW408" s="21"/>
      <c r="GX408" s="21"/>
      <c r="GY408" s="21"/>
      <c r="GZ408" s="21"/>
      <c r="HA408" s="21"/>
      <c r="HB408" s="21"/>
      <c r="HC408" s="21"/>
      <c r="HD408" s="21"/>
      <c r="HE408" s="21"/>
      <c r="HF408" s="21"/>
      <c r="HG408" s="21"/>
      <c r="HH408" s="21"/>
      <c r="HI408" s="21"/>
      <c r="HJ408" s="21"/>
      <c r="HK408" s="21"/>
      <c r="HL408" s="21"/>
      <c r="HM408" s="21"/>
      <c r="HN408" s="21"/>
      <c r="HO408" s="21"/>
      <c r="HP408" s="21"/>
      <c r="HQ408" s="21"/>
      <c r="HR408" s="21"/>
      <c r="HS408" s="21"/>
      <c r="HT408" s="21"/>
      <c r="HU408" s="21"/>
      <c r="HV408" s="21"/>
      <c r="HW408" s="21"/>
      <c r="HX408" s="21"/>
      <c r="HY408" s="21"/>
      <c r="HZ408" s="21"/>
      <c r="IA408" s="21"/>
      <c r="IB408" s="21"/>
      <c r="IC408" s="21"/>
      <c r="ID408" s="21"/>
      <c r="IE408" s="21"/>
      <c r="IF408" s="21"/>
      <c r="IG408" s="21"/>
      <c r="IH408" s="21"/>
      <c r="II408" s="21"/>
      <c r="IJ408" s="21"/>
      <c r="IK408" s="21"/>
      <c r="IL408" s="21"/>
      <c r="IM408" s="21"/>
      <c r="IN408" s="21"/>
      <c r="IO408" s="21"/>
      <c r="IP408" s="21"/>
      <c r="IQ408" s="21"/>
      <c r="IR408" s="21"/>
      <c r="IS408" s="21"/>
      <c r="IT408" s="21"/>
      <c r="IU408" s="21"/>
      <c r="IV408" s="21"/>
    </row>
    <row r="409" spans="1:256" ht="24.95" customHeight="1">
      <c r="A409" s="838" t="s">
        <v>681</v>
      </c>
      <c r="B409" s="838">
        <v>50</v>
      </c>
      <c r="C409" s="838"/>
      <c r="D409" s="7"/>
      <c r="E409" s="7"/>
      <c r="F409" s="7"/>
      <c r="G409" s="7"/>
      <c r="H409" s="1197" t="s">
        <v>742</v>
      </c>
      <c r="I409" s="1197"/>
      <c r="J409" s="1197"/>
      <c r="K409" s="1197"/>
      <c r="L409" s="1197" t="s">
        <v>58</v>
      </c>
      <c r="M409" s="1197"/>
      <c r="N409" s="1197"/>
      <c r="O409" s="1197"/>
      <c r="P409" s="997"/>
      <c r="Q409" s="997"/>
      <c r="R409" s="838"/>
      <c r="S409" s="875"/>
      <c r="T409" s="875"/>
      <c r="U409" s="601"/>
      <c r="V409" s="601"/>
      <c r="W409" s="601"/>
      <c r="X409" s="614"/>
      <c r="Y409" s="40"/>
      <c r="Z409" s="40"/>
      <c r="AA409" s="40"/>
      <c r="AB409" s="40"/>
      <c r="AC409" s="40"/>
      <c r="AD409" s="40"/>
      <c r="AE409" s="40"/>
      <c r="AF409" s="40"/>
      <c r="AH409" s="461"/>
      <c r="AI409" s="461"/>
      <c r="AJ409" s="461"/>
      <c r="AK409" s="461"/>
      <c r="AM409" s="6"/>
      <c r="AN409" s="6"/>
      <c r="AO409" s="6"/>
      <c r="AP409" s="6"/>
      <c r="AQ409" s="6"/>
      <c r="AR409" s="6"/>
      <c r="AS409" s="6"/>
    </row>
    <row r="410" spans="1:256" ht="24.95" customHeight="1">
      <c r="A410" s="838"/>
      <c r="B410" s="838"/>
      <c r="C410" s="838"/>
      <c r="D410" s="7"/>
      <c r="E410" s="7"/>
      <c r="F410" s="7"/>
      <c r="G410" s="7"/>
      <c r="H410" s="92"/>
      <c r="I410" s="92"/>
      <c r="J410" s="92"/>
      <c r="K410" s="92"/>
      <c r="L410" s="92"/>
      <c r="M410" s="92"/>
      <c r="N410" s="92"/>
      <c r="O410" s="92"/>
      <c r="P410" s="997"/>
      <c r="Q410" s="997"/>
      <c r="R410" s="838"/>
      <c r="S410" s="875"/>
      <c r="T410" s="875"/>
      <c r="U410" s="601"/>
      <c r="V410" s="601"/>
      <c r="W410" s="601"/>
      <c r="X410" s="614"/>
      <c r="Y410" s="8"/>
      <c r="Z410" s="8"/>
      <c r="AA410" s="8"/>
      <c r="AB410" s="8"/>
      <c r="AC410" s="8"/>
      <c r="AD410" s="8"/>
      <c r="AE410" s="8"/>
      <c r="AF410" s="8"/>
      <c r="AH410" s="490"/>
      <c r="AI410" s="490"/>
      <c r="AJ410" s="490"/>
      <c r="AK410" s="490"/>
      <c r="AM410" s="6"/>
      <c r="AN410" s="6"/>
      <c r="AO410" s="6"/>
      <c r="AP410" s="6"/>
      <c r="AQ410" s="6"/>
      <c r="AR410" s="6"/>
      <c r="AS410" s="6"/>
    </row>
    <row r="411" spans="1:256" ht="24.95" customHeight="1">
      <c r="A411" s="838"/>
      <c r="B411" s="838"/>
      <c r="C411" s="838"/>
      <c r="D411" s="7"/>
      <c r="E411" s="7"/>
      <c r="F411" s="7"/>
      <c r="G411" s="7"/>
      <c r="H411" s="92"/>
      <c r="I411" s="92"/>
      <c r="J411" s="92"/>
      <c r="K411" s="92"/>
      <c r="L411" s="92"/>
      <c r="M411" s="92"/>
      <c r="N411" s="92"/>
      <c r="O411" s="92"/>
      <c r="P411" s="997"/>
      <c r="Q411" s="997"/>
      <c r="R411" s="838"/>
      <c r="S411" s="875"/>
      <c r="T411" s="875"/>
      <c r="U411" s="601"/>
      <c r="V411" s="601"/>
      <c r="W411" s="601"/>
      <c r="X411" s="614"/>
      <c r="Y411" s="40">
        <v>0.52222222222222225</v>
      </c>
      <c r="Z411" s="40">
        <v>8.8888888888888892E-2</v>
      </c>
      <c r="AA411" s="40">
        <v>87.033333333333331</v>
      </c>
      <c r="AB411" s="40">
        <v>0.84444444444444444</v>
      </c>
      <c r="AC411" s="40">
        <v>303.84444444444438</v>
      </c>
      <c r="AD411" s="40">
        <v>378.0888888888889</v>
      </c>
      <c r="AE411" s="40">
        <v>44.444444444444443</v>
      </c>
      <c r="AF411" s="40">
        <v>1.2555555555555553</v>
      </c>
      <c r="AH411" s="490"/>
      <c r="AI411" s="490"/>
      <c r="AJ411" s="490"/>
      <c r="AK411" s="490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  <c r="HL411" s="6"/>
      <c r="HM411" s="6"/>
      <c r="HN411" s="6"/>
      <c r="HO411" s="6"/>
      <c r="HP411" s="6"/>
      <c r="HQ411" s="6"/>
      <c r="HR411" s="6"/>
      <c r="HS411" s="6"/>
      <c r="HT411" s="6"/>
      <c r="HU411" s="6"/>
      <c r="HV411" s="6"/>
      <c r="HW411" s="6"/>
      <c r="HX411" s="6"/>
      <c r="HY411" s="6"/>
      <c r="HZ411" s="6"/>
      <c r="IA411" s="6"/>
      <c r="IB411" s="6"/>
      <c r="IC411" s="6"/>
      <c r="ID411" s="6"/>
      <c r="IE411" s="6"/>
      <c r="IF411" s="6"/>
      <c r="IG411" s="6"/>
      <c r="IH411" s="6"/>
      <c r="II411" s="6"/>
      <c r="IJ411" s="6"/>
      <c r="IK411" s="6"/>
      <c r="IL411" s="6"/>
      <c r="IM411" s="6"/>
      <c r="IN411" s="6"/>
      <c r="IO411" s="6"/>
      <c r="IP411" s="6"/>
      <c r="IQ411" s="6"/>
      <c r="IR411" s="6"/>
      <c r="IS411" s="6"/>
      <c r="IT411" s="6"/>
      <c r="IU411" s="6"/>
      <c r="IV411" s="6"/>
    </row>
    <row r="412" spans="1:256" ht="24.95" customHeight="1">
      <c r="A412" s="838"/>
      <c r="B412" s="838"/>
      <c r="C412" s="838"/>
      <c r="D412" s="7"/>
      <c r="E412" s="7"/>
      <c r="F412" s="7"/>
      <c r="G412" s="7"/>
      <c r="H412" s="92" t="s">
        <v>59</v>
      </c>
      <c r="I412" s="92" t="s">
        <v>60</v>
      </c>
      <c r="J412" s="92" t="s">
        <v>215</v>
      </c>
      <c r="K412" s="92" t="s">
        <v>216</v>
      </c>
      <c r="L412" s="92" t="s">
        <v>335</v>
      </c>
      <c r="M412" s="92" t="s">
        <v>421</v>
      </c>
      <c r="N412" s="92" t="s">
        <v>649</v>
      </c>
      <c r="O412" s="92" t="s">
        <v>540</v>
      </c>
      <c r="P412" s="997"/>
      <c r="Q412" s="997"/>
      <c r="R412" s="1152" t="s">
        <v>892</v>
      </c>
      <c r="S412" s="1153"/>
      <c r="T412" s="1153"/>
      <c r="U412" s="1153"/>
      <c r="V412" s="1153"/>
      <c r="W412" s="1153"/>
      <c r="X412" s="1154"/>
      <c r="Y412" s="9"/>
      <c r="Z412" s="9"/>
      <c r="AA412" s="9"/>
      <c r="AB412" s="9"/>
      <c r="AC412" s="9"/>
      <c r="AD412" s="9"/>
      <c r="AE412" s="9"/>
      <c r="AF412" s="9"/>
      <c r="AH412" s="490"/>
      <c r="AI412" s="490"/>
      <c r="AJ412" s="490"/>
      <c r="AK412" s="490"/>
      <c r="AL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  <c r="ID412" s="6"/>
      <c r="IE412" s="6"/>
      <c r="IF412" s="6"/>
      <c r="IG412" s="6"/>
      <c r="IH412" s="6"/>
      <c r="II412" s="6"/>
      <c r="IJ412" s="6"/>
      <c r="IK412" s="6"/>
      <c r="IL412" s="6"/>
      <c r="IM412" s="6"/>
      <c r="IN412" s="6"/>
      <c r="IO412" s="6"/>
      <c r="IP412" s="6"/>
      <c r="IQ412" s="6"/>
      <c r="IR412" s="6"/>
      <c r="IS412" s="6"/>
      <c r="IT412" s="6"/>
      <c r="IU412" s="6"/>
      <c r="IV412" s="6"/>
    </row>
    <row r="413" spans="1:256" s="6" customFormat="1" ht="24.95" customHeight="1">
      <c r="A413" s="884"/>
      <c r="B413" s="7"/>
      <c r="C413" s="7"/>
      <c r="D413" s="7"/>
      <c r="E413" s="7"/>
      <c r="F413" s="7"/>
      <c r="G413" s="7"/>
      <c r="H413" s="637">
        <f t="shared" ref="H413:O413" si="39">H414+H415+H428+H431+H433</f>
        <v>12.6</v>
      </c>
      <c r="I413" s="637">
        <f t="shared" si="39"/>
        <v>7.9375000000000001E-2</v>
      </c>
      <c r="J413" s="637">
        <f t="shared" si="39"/>
        <v>0</v>
      </c>
      <c r="K413" s="637">
        <f t="shared" si="39"/>
        <v>0.85625000000000007</v>
      </c>
      <c r="L413" s="637">
        <f t="shared" si="39"/>
        <v>26.524999999999999</v>
      </c>
      <c r="M413" s="637">
        <f t="shared" si="39"/>
        <v>52.375</v>
      </c>
      <c r="N413" s="637">
        <f t="shared" si="39"/>
        <v>45.662500000000001</v>
      </c>
      <c r="O413" s="637">
        <f t="shared" si="39"/>
        <v>2.6812500000000004</v>
      </c>
      <c r="P413" s="637"/>
      <c r="Q413" s="86" t="e">
        <f>Q414+Q415+Q428+Q431+Q433</f>
        <v>#REF!</v>
      </c>
      <c r="R413" s="842"/>
      <c r="S413" s="204"/>
      <c r="T413" s="204"/>
      <c r="U413" s="601"/>
      <c r="V413" s="601"/>
      <c r="W413" s="601"/>
      <c r="X413" s="596"/>
      <c r="Y413" s="15"/>
      <c r="Z413" s="15"/>
      <c r="AA413" s="15"/>
      <c r="AB413" s="15"/>
      <c r="AC413" s="15"/>
      <c r="AD413" s="15"/>
      <c r="AE413" s="15"/>
      <c r="AF413" s="15"/>
      <c r="AG413" s="670"/>
      <c r="AH413" s="461"/>
      <c r="AI413" s="461"/>
      <c r="AJ413" s="461"/>
      <c r="AK413" s="461"/>
      <c r="AM413" s="21"/>
      <c r="AN413" s="21"/>
      <c r="AO413" s="21"/>
      <c r="AP413" s="21"/>
      <c r="AQ413" s="21"/>
      <c r="AR413" s="21"/>
      <c r="AS413" s="21"/>
    </row>
    <row r="414" spans="1:256" s="6" customFormat="1" ht="51" customHeight="1">
      <c r="A414" s="1193" t="s">
        <v>874</v>
      </c>
      <c r="B414" s="1193"/>
      <c r="C414" s="1193"/>
      <c r="D414" s="1193"/>
      <c r="E414" s="1193"/>
      <c r="F414" s="1158" t="s">
        <v>248</v>
      </c>
      <c r="G414" s="1158"/>
      <c r="H414" s="1158"/>
      <c r="I414" s="1158"/>
      <c r="J414" s="1158"/>
      <c r="K414" s="1158"/>
      <c r="L414" s="1158"/>
      <c r="M414" s="1158"/>
      <c r="N414" s="1158"/>
      <c r="O414" s="1158"/>
      <c r="P414" s="1158"/>
      <c r="Q414" s="1158"/>
      <c r="R414" s="1158"/>
      <c r="S414" s="1158"/>
      <c r="T414" s="1158"/>
      <c r="U414" s="936"/>
      <c r="V414" s="936"/>
      <c r="W414" s="936"/>
      <c r="X414" s="936"/>
      <c r="Y414" s="170"/>
      <c r="Z414" s="170"/>
      <c r="AA414" s="170"/>
      <c r="AB414" s="170"/>
      <c r="AC414" s="170"/>
      <c r="AD414" s="170"/>
      <c r="AE414" s="170"/>
      <c r="AF414" s="170"/>
      <c r="AG414" s="670"/>
      <c r="AH414" s="461"/>
      <c r="AI414" s="461"/>
      <c r="AJ414" s="461"/>
      <c r="AK414" s="46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  <c r="DK414" s="21"/>
      <c r="DL414" s="21"/>
      <c r="DM414" s="21"/>
      <c r="DN414" s="21"/>
      <c r="DO414" s="21"/>
      <c r="DP414" s="21"/>
      <c r="DQ414" s="21"/>
      <c r="DR414" s="21"/>
      <c r="DS414" s="21"/>
      <c r="DT414" s="21"/>
      <c r="DU414" s="21"/>
      <c r="DV414" s="21"/>
      <c r="DW414" s="21"/>
      <c r="DX414" s="21"/>
      <c r="DY414" s="21"/>
      <c r="DZ414" s="21"/>
      <c r="EA414" s="21"/>
      <c r="EB414" s="21"/>
      <c r="EC414" s="21"/>
      <c r="ED414" s="21"/>
      <c r="EE414" s="21"/>
      <c r="EF414" s="21"/>
      <c r="EG414" s="21"/>
      <c r="EH414" s="21"/>
      <c r="EI414" s="21"/>
      <c r="EJ414" s="21"/>
      <c r="EK414" s="21"/>
      <c r="EL414" s="21"/>
      <c r="EM414" s="21"/>
      <c r="EN414" s="21"/>
      <c r="EO414" s="21"/>
      <c r="EP414" s="21"/>
      <c r="EQ414" s="21"/>
      <c r="ER414" s="21"/>
      <c r="ES414" s="21"/>
      <c r="ET414" s="21"/>
      <c r="EU414" s="21"/>
      <c r="EV414" s="21"/>
      <c r="EW414" s="21"/>
      <c r="EX414" s="21"/>
      <c r="EY414" s="21"/>
      <c r="EZ414" s="21"/>
      <c r="FA414" s="21"/>
      <c r="FB414" s="21"/>
      <c r="FC414" s="21"/>
      <c r="FD414" s="21"/>
      <c r="FE414" s="21"/>
      <c r="FF414" s="21"/>
      <c r="FG414" s="21"/>
      <c r="FH414" s="21"/>
      <c r="FI414" s="21"/>
      <c r="FJ414" s="21"/>
      <c r="FK414" s="21"/>
      <c r="FL414" s="21"/>
      <c r="FM414" s="21"/>
      <c r="FN414" s="21"/>
      <c r="FO414" s="21"/>
      <c r="FP414" s="21"/>
      <c r="FQ414" s="21"/>
      <c r="FR414" s="21"/>
      <c r="FS414" s="21"/>
      <c r="FT414" s="21"/>
      <c r="FU414" s="21"/>
      <c r="FV414" s="21"/>
      <c r="FW414" s="21"/>
      <c r="FX414" s="21"/>
      <c r="FY414" s="21"/>
      <c r="FZ414" s="21"/>
      <c r="GA414" s="21"/>
      <c r="GB414" s="21"/>
      <c r="GC414" s="21"/>
      <c r="GD414" s="21"/>
      <c r="GE414" s="21"/>
      <c r="GF414" s="21"/>
      <c r="GG414" s="21"/>
      <c r="GH414" s="21"/>
      <c r="GI414" s="21"/>
      <c r="GJ414" s="21"/>
      <c r="GK414" s="21"/>
      <c r="GL414" s="21"/>
      <c r="GM414" s="21"/>
      <c r="GN414" s="21"/>
      <c r="GO414" s="21"/>
      <c r="GP414" s="21"/>
      <c r="GQ414" s="21"/>
      <c r="GR414" s="21"/>
      <c r="GS414" s="21"/>
      <c r="GT414" s="21"/>
      <c r="GU414" s="21"/>
      <c r="GV414" s="21"/>
      <c r="GW414" s="21"/>
      <c r="GX414" s="21"/>
      <c r="GY414" s="21"/>
      <c r="GZ414" s="21"/>
      <c r="HA414" s="21"/>
      <c r="HB414" s="21"/>
      <c r="HC414" s="21"/>
      <c r="HD414" s="21"/>
      <c r="HE414" s="21"/>
      <c r="HF414" s="21"/>
      <c r="HG414" s="21"/>
      <c r="HH414" s="21"/>
      <c r="HI414" s="21"/>
      <c r="HJ414" s="21"/>
      <c r="HK414" s="21"/>
      <c r="HL414" s="21"/>
      <c r="HM414" s="21"/>
      <c r="HN414" s="21"/>
      <c r="HO414" s="21"/>
      <c r="HP414" s="21"/>
      <c r="HQ414" s="21"/>
      <c r="HR414" s="21"/>
      <c r="HS414" s="21"/>
      <c r="HT414" s="21"/>
      <c r="HU414" s="21"/>
      <c r="HV414" s="21"/>
      <c r="HW414" s="21"/>
      <c r="HX414" s="21"/>
      <c r="HY414" s="21"/>
      <c r="HZ414" s="21"/>
      <c r="IA414" s="21"/>
      <c r="IB414" s="21"/>
      <c r="IC414" s="21"/>
      <c r="ID414" s="21"/>
      <c r="IE414" s="21"/>
      <c r="IF414" s="21"/>
      <c r="IG414" s="21"/>
      <c r="IH414" s="21"/>
      <c r="II414" s="21"/>
      <c r="IJ414" s="21"/>
      <c r="IK414" s="21"/>
      <c r="IL414" s="21"/>
      <c r="IM414" s="21"/>
      <c r="IN414" s="21"/>
      <c r="IO414" s="21"/>
      <c r="IP414" s="21"/>
      <c r="IQ414" s="21"/>
      <c r="IR414" s="21"/>
      <c r="IS414" s="21"/>
      <c r="IT414" s="21"/>
      <c r="IU414" s="21"/>
      <c r="IV414" s="21"/>
    </row>
    <row r="415" spans="1:256" s="6" customFormat="1" ht="24.95" customHeight="1">
      <c r="A415" s="1246" t="s">
        <v>886</v>
      </c>
      <c r="B415" s="1246"/>
      <c r="C415" s="1246"/>
      <c r="D415" s="1246"/>
      <c r="E415" s="1246"/>
      <c r="F415" s="1246"/>
      <c r="G415" s="1246"/>
      <c r="H415" s="1246"/>
      <c r="I415" s="1246"/>
      <c r="J415" s="1246"/>
      <c r="K415" s="1246"/>
      <c r="L415" s="1246"/>
      <c r="M415" s="1246"/>
      <c r="N415" s="1246"/>
      <c r="O415" s="1246"/>
      <c r="P415" s="1246"/>
      <c r="Q415" s="1246"/>
      <c r="R415" s="1246"/>
      <c r="S415" s="1246"/>
      <c r="T415" s="1246"/>
      <c r="U415" s="1246"/>
      <c r="V415" s="1246"/>
      <c r="W415" s="1246"/>
      <c r="X415" s="1246"/>
      <c r="Y415" s="55"/>
      <c r="Z415" s="55"/>
      <c r="AA415" s="55"/>
      <c r="AB415" s="55"/>
      <c r="AC415" s="55"/>
      <c r="AD415" s="55"/>
      <c r="AE415" s="55"/>
      <c r="AF415" s="55"/>
      <c r="AG415" s="670"/>
      <c r="AH415" s="461"/>
      <c r="AI415" s="461"/>
      <c r="AJ415" s="461"/>
      <c r="AK415" s="46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  <c r="DK415" s="21"/>
      <c r="DL415" s="21"/>
      <c r="DM415" s="21"/>
      <c r="DN415" s="21"/>
      <c r="DO415" s="21"/>
      <c r="DP415" s="21"/>
      <c r="DQ415" s="21"/>
      <c r="DR415" s="21"/>
      <c r="DS415" s="21"/>
      <c r="DT415" s="21"/>
      <c r="DU415" s="21"/>
      <c r="DV415" s="21"/>
      <c r="DW415" s="21"/>
      <c r="DX415" s="21"/>
      <c r="DY415" s="21"/>
      <c r="DZ415" s="21"/>
      <c r="EA415" s="21"/>
      <c r="EB415" s="21"/>
      <c r="EC415" s="21"/>
      <c r="ED415" s="21"/>
      <c r="EE415" s="21"/>
      <c r="EF415" s="21"/>
      <c r="EG415" s="21"/>
      <c r="EH415" s="21"/>
      <c r="EI415" s="21"/>
      <c r="EJ415" s="21"/>
      <c r="EK415" s="21"/>
      <c r="EL415" s="21"/>
      <c r="EM415" s="21"/>
      <c r="EN415" s="21"/>
      <c r="EO415" s="21"/>
      <c r="EP415" s="21"/>
      <c r="EQ415" s="21"/>
      <c r="ER415" s="21"/>
      <c r="ES415" s="21"/>
      <c r="ET415" s="21"/>
      <c r="EU415" s="21"/>
      <c r="EV415" s="21"/>
      <c r="EW415" s="21"/>
      <c r="EX415" s="21"/>
      <c r="EY415" s="21"/>
      <c r="EZ415" s="21"/>
      <c r="FA415" s="21"/>
      <c r="FB415" s="21"/>
      <c r="FC415" s="21"/>
      <c r="FD415" s="21"/>
      <c r="FE415" s="21"/>
      <c r="FF415" s="21"/>
      <c r="FG415" s="21"/>
      <c r="FH415" s="21"/>
      <c r="FI415" s="21"/>
      <c r="FJ415" s="21"/>
      <c r="FK415" s="21"/>
      <c r="FL415" s="21"/>
      <c r="FM415" s="21"/>
      <c r="FN415" s="21"/>
      <c r="FO415" s="21"/>
      <c r="FP415" s="21"/>
      <c r="FQ415" s="21"/>
      <c r="FR415" s="21"/>
      <c r="FS415" s="21"/>
      <c r="FT415" s="21"/>
      <c r="FU415" s="21"/>
      <c r="FV415" s="21"/>
      <c r="FW415" s="21"/>
      <c r="FX415" s="21"/>
      <c r="FY415" s="21"/>
      <c r="FZ415" s="21"/>
      <c r="GA415" s="21"/>
      <c r="GB415" s="21"/>
      <c r="GC415" s="21"/>
      <c r="GD415" s="21"/>
      <c r="GE415" s="21"/>
      <c r="GF415" s="21"/>
      <c r="GG415" s="21"/>
      <c r="GH415" s="21"/>
      <c r="GI415" s="21"/>
      <c r="GJ415" s="21"/>
      <c r="GK415" s="21"/>
      <c r="GL415" s="21"/>
      <c r="GM415" s="21"/>
      <c r="GN415" s="21"/>
      <c r="GO415" s="21"/>
      <c r="GP415" s="21"/>
      <c r="GQ415" s="21"/>
      <c r="GR415" s="21"/>
      <c r="GS415" s="21"/>
      <c r="GT415" s="21"/>
      <c r="GU415" s="21"/>
      <c r="GV415" s="21"/>
      <c r="GW415" s="21"/>
      <c r="GX415" s="21"/>
      <c r="GY415" s="21"/>
      <c r="GZ415" s="21"/>
      <c r="HA415" s="21"/>
      <c r="HB415" s="21"/>
      <c r="HC415" s="21"/>
      <c r="HD415" s="21"/>
      <c r="HE415" s="21"/>
      <c r="HF415" s="21"/>
      <c r="HG415" s="21"/>
      <c r="HH415" s="21"/>
      <c r="HI415" s="21"/>
      <c r="HJ415" s="21"/>
      <c r="HK415" s="21"/>
      <c r="HL415" s="21"/>
      <c r="HM415" s="21"/>
      <c r="HN415" s="21"/>
      <c r="HO415" s="21"/>
      <c r="HP415" s="21"/>
      <c r="HQ415" s="21"/>
      <c r="HR415" s="21"/>
      <c r="HS415" s="21"/>
      <c r="HT415" s="21"/>
      <c r="HU415" s="21"/>
      <c r="HV415" s="21"/>
      <c r="HW415" s="21"/>
      <c r="HX415" s="21"/>
      <c r="HY415" s="21"/>
      <c r="HZ415" s="21"/>
      <c r="IA415" s="21"/>
      <c r="IB415" s="21"/>
      <c r="IC415" s="21"/>
      <c r="ID415" s="21"/>
      <c r="IE415" s="21"/>
      <c r="IF415" s="21"/>
      <c r="IG415" s="21"/>
      <c r="IH415" s="21"/>
      <c r="II415" s="21"/>
      <c r="IJ415" s="21"/>
      <c r="IK415" s="21"/>
      <c r="IL415" s="21"/>
      <c r="IM415" s="21"/>
      <c r="IN415" s="21"/>
      <c r="IO415" s="21"/>
      <c r="IP415" s="21"/>
      <c r="IQ415" s="21"/>
      <c r="IR415" s="21"/>
      <c r="IS415" s="21"/>
      <c r="IT415" s="21"/>
      <c r="IU415" s="21"/>
      <c r="IV415" s="21"/>
    </row>
    <row r="416" spans="1:256" ht="24.95" customHeight="1">
      <c r="A416" s="856"/>
      <c r="B416" s="857"/>
      <c r="C416" s="857"/>
      <c r="D416" s="857"/>
      <c r="E416" s="857"/>
      <c r="F416" s="857"/>
      <c r="G416" s="857"/>
      <c r="H416" s="22"/>
      <c r="I416" s="22"/>
      <c r="J416" s="22"/>
      <c r="K416" s="22"/>
      <c r="L416" s="22"/>
      <c r="M416" s="22"/>
      <c r="N416" s="22"/>
      <c r="O416" s="22"/>
      <c r="Q416" s="670"/>
      <c r="R416" s="856"/>
      <c r="S416" s="857"/>
      <c r="T416" s="857"/>
      <c r="U416" s="857"/>
      <c r="V416" s="857"/>
      <c r="W416" s="857"/>
      <c r="X416" s="857"/>
      <c r="Y416" s="17"/>
      <c r="Z416" s="17"/>
      <c r="AA416" s="17"/>
      <c r="AB416" s="17"/>
      <c r="AC416" s="17"/>
      <c r="AD416" s="17"/>
      <c r="AE416" s="17"/>
      <c r="AF416" s="17"/>
      <c r="AG416" s="693"/>
      <c r="AH416" s="461"/>
      <c r="AI416" s="461"/>
      <c r="AJ416" s="461"/>
      <c r="AK416" s="461"/>
    </row>
    <row r="417" spans="1:256" ht="46.5" customHeight="1">
      <c r="A417" s="1147" t="s">
        <v>778</v>
      </c>
      <c r="B417" s="1148"/>
      <c r="C417" s="1148"/>
      <c r="D417" s="1148"/>
      <c r="E417" s="1148"/>
      <c r="F417" s="1148"/>
      <c r="G417" s="1148"/>
      <c r="H417" s="1148"/>
      <c r="I417" s="1148"/>
      <c r="J417" s="1148"/>
      <c r="K417" s="1148"/>
      <c r="L417" s="1148"/>
      <c r="M417" s="1148"/>
      <c r="N417" s="1148"/>
      <c r="O417" s="1148"/>
      <c r="P417" s="1148"/>
      <c r="Q417" s="1148"/>
      <c r="R417" s="1148"/>
      <c r="S417" s="1148"/>
      <c r="T417" s="1148"/>
      <c r="U417" s="1148"/>
      <c r="V417" s="1148"/>
      <c r="W417" s="1148"/>
      <c r="X417" s="1148"/>
      <c r="Y417" s="55"/>
      <c r="Z417" s="55"/>
      <c r="AA417" s="55"/>
      <c r="AB417" s="55"/>
      <c r="AC417" s="55"/>
      <c r="AD417" s="55"/>
      <c r="AE417" s="55"/>
      <c r="AF417" s="55"/>
      <c r="AH417" s="461"/>
      <c r="AI417" s="461"/>
      <c r="AJ417" s="461"/>
      <c r="AK417" s="461"/>
    </row>
    <row r="418" spans="1:256" ht="24.75" customHeight="1">
      <c r="A418" s="1165" t="s">
        <v>836</v>
      </c>
      <c r="B418" s="1166"/>
      <c r="C418" s="1166"/>
      <c r="D418" s="1166"/>
      <c r="E418" s="1166"/>
      <c r="F418" s="1166"/>
      <c r="G418" s="1167"/>
      <c r="H418" s="11"/>
      <c r="I418" s="11"/>
      <c r="J418" s="11"/>
      <c r="K418" s="11"/>
      <c r="L418" s="11"/>
      <c r="M418" s="11"/>
      <c r="N418" s="11"/>
      <c r="O418" s="11"/>
      <c r="P418" s="606">
        <v>37.049999999999997</v>
      </c>
      <c r="Q418" s="11" t="e">
        <f>#REF!*P418/1000</f>
        <v>#REF!</v>
      </c>
      <c r="R418" s="1165" t="s">
        <v>835</v>
      </c>
      <c r="S418" s="1166"/>
      <c r="T418" s="1166"/>
      <c r="U418" s="1166"/>
      <c r="V418" s="1166"/>
      <c r="W418" s="1166"/>
      <c r="X418" s="1167"/>
      <c r="Y418" s="55"/>
      <c r="Z418" s="55"/>
      <c r="AA418" s="55"/>
      <c r="AB418" s="55"/>
      <c r="AC418" s="55"/>
      <c r="AD418" s="55"/>
      <c r="AE418" s="55"/>
      <c r="AF418" s="55"/>
      <c r="AG418" s="707"/>
      <c r="AH418" s="461"/>
      <c r="AI418" s="461"/>
      <c r="AJ418" s="461"/>
      <c r="AK418" s="461"/>
    </row>
    <row r="419" spans="1:256" ht="30.75" customHeight="1">
      <c r="A419" s="1245" t="s">
        <v>179</v>
      </c>
      <c r="B419" s="1186" t="s">
        <v>741</v>
      </c>
      <c r="C419" s="1174" t="s">
        <v>67</v>
      </c>
      <c r="D419" s="1174"/>
      <c r="E419" s="1174"/>
      <c r="F419" s="1174"/>
      <c r="G419" s="1174"/>
      <c r="H419" s="11"/>
      <c r="I419" s="11"/>
      <c r="J419" s="11"/>
      <c r="K419" s="11"/>
      <c r="L419" s="11"/>
      <c r="M419" s="11"/>
      <c r="N419" s="11"/>
      <c r="O419" s="11"/>
      <c r="P419" s="606">
        <v>12.48</v>
      </c>
      <c r="Q419" s="11" t="e">
        <f>#REF!*P419/1000</f>
        <v>#REF!</v>
      </c>
      <c r="R419" s="1245" t="s">
        <v>179</v>
      </c>
      <c r="S419" s="1176" t="s">
        <v>741</v>
      </c>
      <c r="T419" s="1174" t="s">
        <v>67</v>
      </c>
      <c r="U419" s="1174"/>
      <c r="V419" s="1174"/>
      <c r="W419" s="1174"/>
      <c r="X419" s="1174"/>
      <c r="Y419" s="55"/>
      <c r="Z419" s="55"/>
      <c r="AA419" s="55"/>
      <c r="AB419" s="55"/>
      <c r="AC419" s="55"/>
      <c r="AD419" s="55"/>
      <c r="AE419" s="55"/>
      <c r="AF419" s="55"/>
      <c r="AG419" s="707"/>
      <c r="AH419" s="461"/>
      <c r="AI419" s="461"/>
      <c r="AJ419" s="461"/>
      <c r="AK419" s="461"/>
    </row>
    <row r="420" spans="1:256" ht="12.75" customHeight="1">
      <c r="A420" s="1245"/>
      <c r="B420" s="1187"/>
      <c r="C420" s="1176" t="s">
        <v>597</v>
      </c>
      <c r="D420" s="1174" t="s">
        <v>234</v>
      </c>
      <c r="E420" s="1174" t="s">
        <v>630</v>
      </c>
      <c r="F420" s="1174" t="s">
        <v>631</v>
      </c>
      <c r="G420" s="1174" t="s">
        <v>711</v>
      </c>
      <c r="H420" s="8"/>
      <c r="I420" s="8"/>
      <c r="J420" s="8"/>
      <c r="K420" s="8"/>
      <c r="L420" s="8"/>
      <c r="M420" s="8"/>
      <c r="N420" s="8"/>
      <c r="O420" s="8"/>
      <c r="P420" s="754">
        <v>356.71</v>
      </c>
      <c r="Q420" s="11" t="e">
        <f>#REF!*P420/1000</f>
        <v>#REF!</v>
      </c>
      <c r="R420" s="1245"/>
      <c r="S420" s="1176"/>
      <c r="T420" s="1176" t="s">
        <v>597</v>
      </c>
      <c r="U420" s="1174" t="s">
        <v>234</v>
      </c>
      <c r="V420" s="1174" t="s">
        <v>630</v>
      </c>
      <c r="W420" s="1174" t="s">
        <v>631</v>
      </c>
      <c r="X420" s="1174" t="s">
        <v>711</v>
      </c>
      <c r="Y420" s="40"/>
      <c r="Z420" s="40"/>
      <c r="AA420" s="40"/>
      <c r="AB420" s="40"/>
      <c r="AC420" s="40"/>
      <c r="AD420" s="40"/>
      <c r="AE420" s="40"/>
      <c r="AF420" s="40"/>
      <c r="AG420" s="707"/>
      <c r="AH420" s="461"/>
      <c r="AI420" s="461"/>
      <c r="AJ420" s="461"/>
      <c r="AK420" s="461"/>
    </row>
    <row r="421" spans="1:256" ht="26.25" customHeight="1">
      <c r="A421" s="1245"/>
      <c r="B421" s="1188"/>
      <c r="C421" s="1176"/>
      <c r="D421" s="1174"/>
      <c r="E421" s="1174"/>
      <c r="F421" s="1174"/>
      <c r="G421" s="1174"/>
      <c r="H421" s="8">
        <v>0.86</v>
      </c>
      <c r="I421" s="8">
        <v>0.02</v>
      </c>
      <c r="J421" s="8">
        <v>10.199999999999999</v>
      </c>
      <c r="K421" s="8">
        <v>0</v>
      </c>
      <c r="L421" s="8">
        <v>58.64</v>
      </c>
      <c r="M421" s="8">
        <v>42.54</v>
      </c>
      <c r="N421" s="8">
        <v>6.74</v>
      </c>
      <c r="O421" s="8">
        <v>0.09</v>
      </c>
      <c r="P421" s="8"/>
      <c r="Q421" s="8" t="e">
        <f>SUM(Q422:Q428)</f>
        <v>#REF!</v>
      </c>
      <c r="R421" s="1245"/>
      <c r="S421" s="1176"/>
      <c r="T421" s="1176"/>
      <c r="U421" s="1174"/>
      <c r="V421" s="1174"/>
      <c r="W421" s="1174"/>
      <c r="X421" s="1174"/>
      <c r="Y421" s="40"/>
      <c r="Z421" s="40"/>
      <c r="AA421" s="40"/>
      <c r="AB421" s="40"/>
      <c r="AC421" s="40"/>
      <c r="AD421" s="40"/>
      <c r="AE421" s="40"/>
      <c r="AF421" s="40"/>
      <c r="AG421" s="693"/>
      <c r="AH421" s="461"/>
      <c r="AI421" s="461"/>
      <c r="AJ421" s="461"/>
      <c r="AK421" s="461"/>
    </row>
    <row r="422" spans="1:256" ht="24.95" customHeight="1">
      <c r="A422" s="1192" t="s">
        <v>780</v>
      </c>
      <c r="B422" s="1192"/>
      <c r="C422" s="1192"/>
      <c r="D422" s="637"/>
      <c r="E422" s="637"/>
      <c r="F422" s="637"/>
      <c r="G422" s="656"/>
      <c r="H422" s="17"/>
      <c r="I422" s="17"/>
      <c r="J422" s="17"/>
      <c r="K422" s="17"/>
      <c r="L422" s="17"/>
      <c r="M422" s="17"/>
      <c r="N422" s="17"/>
      <c r="O422" s="17"/>
      <c r="P422" s="125">
        <v>230.1</v>
      </c>
      <c r="Q422" s="11" t="e">
        <f>#REF!*P422/1000</f>
        <v>#REF!</v>
      </c>
      <c r="R422" s="1171" t="s">
        <v>781</v>
      </c>
      <c r="S422" s="1172"/>
      <c r="T422" s="1173"/>
      <c r="U422" s="637"/>
      <c r="V422" s="637"/>
      <c r="W422" s="637"/>
      <c r="X422" s="656"/>
      <c r="Y422" s="40"/>
      <c r="Z422" s="40"/>
      <c r="AA422" s="40"/>
      <c r="AB422" s="40"/>
      <c r="AC422" s="40"/>
      <c r="AD422" s="40"/>
      <c r="AE422" s="40"/>
      <c r="AF422" s="40"/>
      <c r="AG422" s="707"/>
      <c r="AH422" s="461"/>
      <c r="AI422" s="461"/>
      <c r="AJ422" s="461"/>
      <c r="AK422" s="461"/>
    </row>
    <row r="423" spans="1:256" ht="24.95" customHeight="1">
      <c r="A423" s="969" t="s">
        <v>822</v>
      </c>
      <c r="B423" s="204">
        <v>60</v>
      </c>
      <c r="C423" s="875"/>
      <c r="D423" s="601">
        <v>1.8</v>
      </c>
      <c r="E423" s="601">
        <v>1.5</v>
      </c>
      <c r="F423" s="601">
        <v>4.5</v>
      </c>
      <c r="G423" s="596">
        <v>39</v>
      </c>
      <c r="H423" s="8"/>
      <c r="I423" s="8"/>
      <c r="J423" s="8"/>
      <c r="K423" s="8"/>
      <c r="L423" s="8"/>
      <c r="M423" s="8"/>
      <c r="N423" s="8"/>
      <c r="O423" s="8"/>
      <c r="P423" s="606">
        <v>37.049999999999997</v>
      </c>
      <c r="Q423" s="11" t="e">
        <f>#REF!*P423/1000</f>
        <v>#REF!</v>
      </c>
      <c r="R423" s="969" t="s">
        <v>822</v>
      </c>
      <c r="S423" s="204">
        <v>100</v>
      </c>
      <c r="T423" s="875"/>
      <c r="U423" s="601">
        <v>1.8</v>
      </c>
      <c r="V423" s="601">
        <v>1.5</v>
      </c>
      <c r="W423" s="601">
        <v>4.5</v>
      </c>
      <c r="X423" s="596">
        <v>39</v>
      </c>
      <c r="Y423" s="9"/>
      <c r="Z423" s="9"/>
      <c r="AA423" s="9"/>
      <c r="AB423" s="9"/>
      <c r="AC423" s="9"/>
      <c r="AD423" s="9"/>
      <c r="AE423" s="9"/>
      <c r="AF423" s="9"/>
      <c r="AG423" s="707"/>
      <c r="AH423" s="461"/>
      <c r="AI423" s="461"/>
      <c r="AJ423" s="461"/>
      <c r="AK423" s="461"/>
      <c r="AM423" s="6"/>
      <c r="AN423" s="6"/>
      <c r="AO423" s="6"/>
      <c r="AP423" s="6"/>
      <c r="AQ423" s="6"/>
      <c r="AR423" s="6"/>
      <c r="AS423" s="6"/>
    </row>
    <row r="424" spans="1:256" ht="24.95" customHeight="1">
      <c r="A424" s="970" t="s">
        <v>891</v>
      </c>
      <c r="B424" s="204">
        <v>90</v>
      </c>
      <c r="C424" s="634"/>
      <c r="D424" s="601">
        <v>13</v>
      </c>
      <c r="E424" s="601">
        <v>12.1</v>
      </c>
      <c r="F424" s="601">
        <v>0.6</v>
      </c>
      <c r="G424" s="614">
        <v>163</v>
      </c>
      <c r="H424" s="8"/>
      <c r="I424" s="8"/>
      <c r="J424" s="8"/>
      <c r="K424" s="8"/>
      <c r="L424" s="8"/>
      <c r="M424" s="8"/>
      <c r="N424" s="8"/>
      <c r="O424" s="8"/>
      <c r="P424" s="606">
        <v>37.57</v>
      </c>
      <c r="Q424" s="11" t="e">
        <f>#REF!*P424/1000</f>
        <v>#REF!</v>
      </c>
      <c r="R424" s="970" t="s">
        <v>891</v>
      </c>
      <c r="S424" s="204">
        <v>120</v>
      </c>
      <c r="T424" s="875"/>
      <c r="U424" s="601">
        <v>16.2</v>
      </c>
      <c r="V424" s="601">
        <v>15.1</v>
      </c>
      <c r="W424" s="601">
        <v>0.7</v>
      </c>
      <c r="X424" s="614">
        <v>204</v>
      </c>
      <c r="Y424" s="40">
        <v>0</v>
      </c>
      <c r="Z424" s="40">
        <v>0</v>
      </c>
      <c r="AA424" s="40">
        <v>0</v>
      </c>
      <c r="AB424" s="40">
        <v>0</v>
      </c>
      <c r="AC424" s="40">
        <v>0.2</v>
      </c>
      <c r="AD424" s="40">
        <v>0</v>
      </c>
      <c r="AE424" s="40">
        <v>0</v>
      </c>
      <c r="AF424" s="40">
        <v>0.02</v>
      </c>
      <c r="AG424" s="632"/>
      <c r="AH424" s="6"/>
      <c r="AI424" s="6"/>
      <c r="AJ424" s="490"/>
      <c r="AK424" s="490"/>
      <c r="AM424" s="6"/>
      <c r="AN424" s="6"/>
      <c r="AO424" s="6"/>
      <c r="AP424" s="6"/>
      <c r="AQ424" s="6"/>
      <c r="AR424" s="6"/>
      <c r="AS424" s="6"/>
    </row>
    <row r="425" spans="1:256" ht="24.95" customHeight="1">
      <c r="A425" s="969" t="s">
        <v>32</v>
      </c>
      <c r="B425" s="458">
        <v>150</v>
      </c>
      <c r="C425" s="875"/>
      <c r="D425" s="639">
        <v>2.1</v>
      </c>
      <c r="E425" s="639">
        <v>4.5</v>
      </c>
      <c r="F425" s="639">
        <v>24.9</v>
      </c>
      <c r="G425" s="596">
        <v>149</v>
      </c>
      <c r="H425" s="8"/>
      <c r="I425" s="8"/>
      <c r="J425" s="8"/>
      <c r="K425" s="8"/>
      <c r="L425" s="8"/>
      <c r="M425" s="8"/>
      <c r="N425" s="8"/>
      <c r="O425" s="8"/>
      <c r="P425" s="8"/>
      <c r="Q425" s="11" t="e">
        <f>#REF!*P425/1000</f>
        <v>#REF!</v>
      </c>
      <c r="R425" s="969" t="s">
        <v>32</v>
      </c>
      <c r="S425" s="458">
        <v>180</v>
      </c>
      <c r="T425" s="875"/>
      <c r="U425" s="639">
        <v>3.1</v>
      </c>
      <c r="V425" s="639">
        <v>6.6</v>
      </c>
      <c r="W425" s="639">
        <v>25</v>
      </c>
      <c r="X425" s="596">
        <v>172</v>
      </c>
      <c r="Y425" s="40"/>
      <c r="Z425" s="40"/>
      <c r="AA425" s="40"/>
      <c r="AB425" s="40"/>
      <c r="AC425" s="40"/>
      <c r="AD425" s="40"/>
      <c r="AE425" s="40"/>
      <c r="AF425" s="40"/>
      <c r="AG425" s="676"/>
      <c r="AH425" s="6"/>
      <c r="AI425" s="6"/>
      <c r="AJ425" s="490"/>
      <c r="AK425" s="490"/>
      <c r="AL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  <c r="HL425" s="6"/>
      <c r="HM425" s="6"/>
      <c r="HN425" s="6"/>
      <c r="HO425" s="6"/>
      <c r="HP425" s="6"/>
      <c r="HQ425" s="6"/>
      <c r="HR425" s="6"/>
      <c r="HS425" s="6"/>
      <c r="HT425" s="6"/>
      <c r="HU425" s="6"/>
      <c r="HV425" s="6"/>
      <c r="HW425" s="6"/>
      <c r="HX425" s="6"/>
      <c r="HY425" s="6"/>
      <c r="HZ425" s="6"/>
      <c r="IA425" s="6"/>
      <c r="IB425" s="6"/>
      <c r="IC425" s="6"/>
      <c r="ID425" s="6"/>
      <c r="IE425" s="6"/>
      <c r="IF425" s="6"/>
      <c r="IG425" s="6"/>
      <c r="IH425" s="6"/>
      <c r="II425" s="6"/>
      <c r="IJ425" s="6"/>
      <c r="IK425" s="6"/>
      <c r="IL425" s="6"/>
      <c r="IM425" s="6"/>
      <c r="IN425" s="6"/>
      <c r="IO425" s="6"/>
      <c r="IP425" s="6"/>
      <c r="IQ425" s="6"/>
      <c r="IR425" s="6"/>
      <c r="IS425" s="6"/>
      <c r="IT425" s="6"/>
      <c r="IU425" s="6"/>
      <c r="IV425" s="6"/>
    </row>
    <row r="426" spans="1:256" ht="24.95" customHeight="1">
      <c r="A426" s="970" t="s">
        <v>634</v>
      </c>
      <c r="B426" s="204">
        <v>200</v>
      </c>
      <c r="C426" s="875"/>
      <c r="D426" s="601">
        <v>0.6</v>
      </c>
      <c r="E426" s="601">
        <v>0.2</v>
      </c>
      <c r="F426" s="601">
        <v>15.8</v>
      </c>
      <c r="G426" s="614">
        <v>67</v>
      </c>
      <c r="H426" s="8"/>
      <c r="I426" s="8"/>
      <c r="J426" s="8"/>
      <c r="K426" s="8"/>
      <c r="L426" s="8"/>
      <c r="M426" s="8"/>
      <c r="N426" s="8"/>
      <c r="O426" s="8"/>
      <c r="P426" s="8"/>
      <c r="Q426" s="11" t="e">
        <f>#REF!*P426/1000</f>
        <v>#REF!</v>
      </c>
      <c r="R426" s="970" t="s">
        <v>634</v>
      </c>
      <c r="S426" s="204">
        <v>200</v>
      </c>
      <c r="T426" s="875"/>
      <c r="U426" s="601">
        <v>0.6</v>
      </c>
      <c r="V426" s="601">
        <v>0.2</v>
      </c>
      <c r="W426" s="601">
        <v>15.8</v>
      </c>
      <c r="X426" s="614">
        <v>67</v>
      </c>
      <c r="Y426" s="40"/>
      <c r="Z426" s="40"/>
      <c r="AA426" s="40"/>
      <c r="AB426" s="40"/>
      <c r="AC426" s="40"/>
      <c r="AD426" s="40"/>
      <c r="AE426" s="40"/>
      <c r="AF426" s="40"/>
      <c r="AG426" s="715"/>
      <c r="AJ426" s="461"/>
      <c r="AK426" s="461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  <c r="GT426" s="6"/>
      <c r="GU426" s="6"/>
      <c r="GV426" s="6"/>
      <c r="GW426" s="6"/>
      <c r="GX426" s="6"/>
      <c r="GY426" s="6"/>
      <c r="GZ426" s="6"/>
      <c r="HA426" s="6"/>
      <c r="HB426" s="6"/>
      <c r="HC426" s="6"/>
      <c r="HD426" s="6"/>
      <c r="HE426" s="6"/>
      <c r="HF426" s="6"/>
      <c r="HG426" s="6"/>
      <c r="HH426" s="6"/>
      <c r="HI426" s="6"/>
      <c r="HJ426" s="6"/>
      <c r="HK426" s="6"/>
      <c r="HL426" s="6"/>
      <c r="HM426" s="6"/>
      <c r="HN426" s="6"/>
      <c r="HO426" s="6"/>
      <c r="HP426" s="6"/>
      <c r="HQ426" s="6"/>
      <c r="HR426" s="6"/>
      <c r="HS426" s="6"/>
      <c r="HT426" s="6"/>
      <c r="HU426" s="6"/>
      <c r="HV426" s="6"/>
      <c r="HW426" s="6"/>
      <c r="HX426" s="6"/>
      <c r="HY426" s="6"/>
      <c r="HZ426" s="6"/>
      <c r="IA426" s="6"/>
      <c r="IB426" s="6"/>
      <c r="IC426" s="6"/>
      <c r="ID426" s="6"/>
      <c r="IE426" s="6"/>
      <c r="IF426" s="6"/>
      <c r="IG426" s="6"/>
      <c r="IH426" s="6"/>
      <c r="II426" s="6"/>
      <c r="IJ426" s="6"/>
      <c r="IK426" s="6"/>
      <c r="IL426" s="6"/>
      <c r="IM426" s="6"/>
      <c r="IN426" s="6"/>
      <c r="IO426" s="6"/>
      <c r="IP426" s="6"/>
      <c r="IQ426" s="6"/>
      <c r="IR426" s="6"/>
      <c r="IS426" s="6"/>
      <c r="IT426" s="6"/>
      <c r="IU426" s="6"/>
      <c r="IV426" s="6"/>
    </row>
    <row r="427" spans="1:256" s="6" customFormat="1" ht="24.95" customHeight="1">
      <c r="A427" s="969" t="s">
        <v>478</v>
      </c>
      <c r="B427" s="204">
        <v>20</v>
      </c>
      <c r="C427" s="875"/>
      <c r="D427" s="601">
        <v>3.3</v>
      </c>
      <c r="E427" s="601">
        <v>0.6</v>
      </c>
      <c r="F427" s="601">
        <v>14.4</v>
      </c>
      <c r="G427" s="596">
        <v>76</v>
      </c>
      <c r="H427" s="11"/>
      <c r="I427" s="11"/>
      <c r="J427" s="11"/>
      <c r="K427" s="11"/>
      <c r="L427" s="11"/>
      <c r="M427" s="11"/>
      <c r="N427" s="11"/>
      <c r="O427" s="11"/>
      <c r="P427" s="11"/>
      <c r="Q427" s="11" t="e">
        <f>#REF!*P427/1000</f>
        <v>#REF!</v>
      </c>
      <c r="R427" s="969" t="s">
        <v>478</v>
      </c>
      <c r="S427" s="204">
        <v>20</v>
      </c>
      <c r="T427" s="875"/>
      <c r="U427" s="601">
        <v>3.3</v>
      </c>
      <c r="V427" s="601">
        <v>0.6</v>
      </c>
      <c r="W427" s="601">
        <v>14.4</v>
      </c>
      <c r="X427" s="596">
        <v>76</v>
      </c>
      <c r="Y427" s="8">
        <v>0</v>
      </c>
      <c r="Z427" s="8">
        <v>0.05</v>
      </c>
      <c r="AA427" s="8">
        <v>0</v>
      </c>
      <c r="AB427" s="8">
        <v>0</v>
      </c>
      <c r="AC427" s="8">
        <v>2.0499999999999998</v>
      </c>
      <c r="AD427" s="8">
        <v>6.65</v>
      </c>
      <c r="AE427" s="8">
        <v>2</v>
      </c>
      <c r="AF427" s="8">
        <v>0.05</v>
      </c>
      <c r="AG427" s="715"/>
      <c r="AJ427" s="490"/>
      <c r="AK427" s="490"/>
      <c r="AL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  <c r="DH427" s="21"/>
      <c r="DI427" s="21"/>
      <c r="DJ427" s="21"/>
      <c r="DK427" s="21"/>
      <c r="DL427" s="21"/>
      <c r="DM427" s="21"/>
      <c r="DN427" s="21"/>
      <c r="DO427" s="21"/>
      <c r="DP427" s="21"/>
      <c r="DQ427" s="21"/>
      <c r="DR427" s="21"/>
      <c r="DS427" s="21"/>
      <c r="DT427" s="21"/>
      <c r="DU427" s="21"/>
      <c r="DV427" s="21"/>
      <c r="DW427" s="21"/>
      <c r="DX427" s="21"/>
      <c r="DY427" s="21"/>
      <c r="DZ427" s="21"/>
      <c r="EA427" s="21"/>
      <c r="EB427" s="21"/>
      <c r="EC427" s="21"/>
      <c r="ED427" s="21"/>
      <c r="EE427" s="21"/>
      <c r="EF427" s="21"/>
      <c r="EG427" s="21"/>
      <c r="EH427" s="21"/>
      <c r="EI427" s="21"/>
      <c r="EJ427" s="21"/>
      <c r="EK427" s="21"/>
      <c r="EL427" s="21"/>
      <c r="EM427" s="21"/>
      <c r="EN427" s="21"/>
      <c r="EO427" s="21"/>
      <c r="EP427" s="21"/>
      <c r="EQ427" s="21"/>
      <c r="ER427" s="21"/>
      <c r="ES427" s="21"/>
      <c r="ET427" s="21"/>
      <c r="EU427" s="21"/>
      <c r="EV427" s="21"/>
      <c r="EW427" s="21"/>
      <c r="EX427" s="21"/>
      <c r="EY427" s="21"/>
      <c r="EZ427" s="21"/>
      <c r="FA427" s="21"/>
      <c r="FB427" s="21"/>
      <c r="FC427" s="21"/>
      <c r="FD427" s="21"/>
      <c r="FE427" s="21"/>
      <c r="FF427" s="21"/>
      <c r="FG427" s="21"/>
      <c r="FH427" s="21"/>
      <c r="FI427" s="21"/>
      <c r="FJ427" s="21"/>
      <c r="FK427" s="21"/>
      <c r="FL427" s="21"/>
      <c r="FM427" s="21"/>
      <c r="FN427" s="21"/>
      <c r="FO427" s="21"/>
      <c r="FP427" s="21"/>
      <c r="FQ427" s="21"/>
      <c r="FR427" s="21"/>
      <c r="FS427" s="21"/>
      <c r="FT427" s="21"/>
      <c r="FU427" s="21"/>
      <c r="FV427" s="21"/>
      <c r="FW427" s="21"/>
      <c r="FX427" s="21"/>
      <c r="FY427" s="21"/>
      <c r="FZ427" s="21"/>
      <c r="GA427" s="21"/>
      <c r="GB427" s="21"/>
      <c r="GC427" s="21"/>
      <c r="GD427" s="21"/>
      <c r="GE427" s="21"/>
      <c r="GF427" s="21"/>
      <c r="GG427" s="21"/>
      <c r="GH427" s="21"/>
      <c r="GI427" s="21"/>
      <c r="GJ427" s="21"/>
      <c r="GK427" s="21"/>
      <c r="GL427" s="21"/>
      <c r="GM427" s="21"/>
      <c r="GN427" s="21"/>
      <c r="GO427" s="21"/>
      <c r="GP427" s="21"/>
      <c r="GQ427" s="21"/>
      <c r="GR427" s="21"/>
      <c r="GS427" s="21"/>
      <c r="GT427" s="21"/>
      <c r="GU427" s="21"/>
      <c r="GV427" s="21"/>
      <c r="GW427" s="21"/>
      <c r="GX427" s="21"/>
      <c r="GY427" s="21"/>
      <c r="GZ427" s="21"/>
      <c r="HA427" s="21"/>
      <c r="HB427" s="21"/>
      <c r="HC427" s="21"/>
      <c r="HD427" s="21"/>
      <c r="HE427" s="21"/>
      <c r="HF427" s="21"/>
      <c r="HG427" s="21"/>
      <c r="HH427" s="21"/>
      <c r="HI427" s="21"/>
      <c r="HJ427" s="21"/>
      <c r="HK427" s="21"/>
      <c r="HL427" s="21"/>
      <c r="HM427" s="21"/>
      <c r="HN427" s="21"/>
      <c r="HO427" s="21"/>
      <c r="HP427" s="21"/>
      <c r="HQ427" s="21"/>
      <c r="HR427" s="21"/>
      <c r="HS427" s="21"/>
      <c r="HT427" s="21"/>
      <c r="HU427" s="21"/>
      <c r="HV427" s="21"/>
      <c r="HW427" s="21"/>
      <c r="HX427" s="21"/>
      <c r="HY427" s="21"/>
      <c r="HZ427" s="21"/>
      <c r="IA427" s="21"/>
      <c r="IB427" s="21"/>
      <c r="IC427" s="21"/>
      <c r="ID427" s="21"/>
      <c r="IE427" s="21"/>
      <c r="IF427" s="21"/>
      <c r="IG427" s="21"/>
      <c r="IH427" s="21"/>
      <c r="II427" s="21"/>
      <c r="IJ427" s="21"/>
      <c r="IK427" s="21"/>
      <c r="IL427" s="21"/>
      <c r="IM427" s="21"/>
      <c r="IN427" s="21"/>
      <c r="IO427" s="21"/>
      <c r="IP427" s="21"/>
      <c r="IQ427" s="21"/>
      <c r="IR427" s="21"/>
      <c r="IS427" s="21"/>
      <c r="IT427" s="21"/>
      <c r="IU427" s="21"/>
      <c r="IV427" s="21"/>
    </row>
    <row r="428" spans="1:256" s="6" customFormat="1" ht="24.95" customHeight="1">
      <c r="A428" s="969" t="s">
        <v>466</v>
      </c>
      <c r="B428" s="204">
        <v>20</v>
      </c>
      <c r="C428" s="904"/>
      <c r="D428" s="601">
        <v>1.4</v>
      </c>
      <c r="E428" s="601">
        <v>0.3</v>
      </c>
      <c r="F428" s="601">
        <v>13.1</v>
      </c>
      <c r="G428" s="596">
        <v>61</v>
      </c>
      <c r="H428" s="11"/>
      <c r="I428" s="11"/>
      <c r="J428" s="11"/>
      <c r="K428" s="11"/>
      <c r="L428" s="11"/>
      <c r="M428" s="11"/>
      <c r="N428" s="11"/>
      <c r="O428" s="11"/>
      <c r="P428" s="11"/>
      <c r="Q428" s="11" t="e">
        <f>#REF!*P428/1000</f>
        <v>#REF!</v>
      </c>
      <c r="R428" s="969" t="s">
        <v>466</v>
      </c>
      <c r="S428" s="204">
        <v>20</v>
      </c>
      <c r="T428" s="875"/>
      <c r="U428" s="601">
        <v>2.4</v>
      </c>
      <c r="V428" s="601">
        <v>0.5</v>
      </c>
      <c r="W428" s="601">
        <v>21.9</v>
      </c>
      <c r="X428" s="596">
        <v>101</v>
      </c>
      <c r="Y428" s="710"/>
      <c r="Z428" s="710"/>
      <c r="AA428" s="710"/>
      <c r="AB428" s="710"/>
      <c r="AC428" s="710"/>
      <c r="AD428" s="710"/>
      <c r="AE428" s="710"/>
      <c r="AF428" s="710"/>
      <c r="AG428" s="715"/>
      <c r="AJ428" s="490"/>
      <c r="AK428" s="490"/>
      <c r="AM428" s="21"/>
      <c r="AN428" s="21"/>
      <c r="AO428" s="21"/>
      <c r="AP428" s="21"/>
      <c r="AQ428" s="21"/>
      <c r="AR428" s="21"/>
      <c r="AS428" s="21"/>
    </row>
    <row r="429" spans="1:256" ht="24.95" customHeight="1">
      <c r="A429" s="886"/>
      <c r="B429" s="893"/>
      <c r="C429" s="945"/>
      <c r="D429" s="600"/>
      <c r="E429" s="600"/>
      <c r="F429" s="600"/>
      <c r="G429" s="596"/>
      <c r="H429" s="8">
        <v>0</v>
      </c>
      <c r="I429" s="8">
        <v>0.05</v>
      </c>
      <c r="J429" s="8">
        <v>0</v>
      </c>
      <c r="K429" s="8">
        <v>0</v>
      </c>
      <c r="L429" s="8">
        <v>2.0499999999999998</v>
      </c>
      <c r="M429" s="8">
        <v>6.65</v>
      </c>
      <c r="N429" s="8">
        <v>2</v>
      </c>
      <c r="O429" s="8">
        <v>0.05</v>
      </c>
      <c r="P429" s="11">
        <v>40.299999999999997</v>
      </c>
      <c r="Q429" s="8">
        <f>C254*P429/1000</f>
        <v>0.36672999999999994</v>
      </c>
      <c r="R429" s="885"/>
      <c r="S429" s="204"/>
      <c r="T429" s="875"/>
      <c r="U429" s="601"/>
      <c r="V429" s="601"/>
      <c r="W429" s="601"/>
      <c r="X429" s="596"/>
      <c r="Y429" s="40">
        <v>0</v>
      </c>
      <c r="Z429" s="40">
        <v>2.2499999999999999E-2</v>
      </c>
      <c r="AA429" s="40">
        <v>0</v>
      </c>
      <c r="AB429" s="40">
        <v>0.17499999999999999</v>
      </c>
      <c r="AC429" s="40">
        <v>4.3</v>
      </c>
      <c r="AD429" s="40">
        <v>19.3</v>
      </c>
      <c r="AE429" s="40">
        <v>5.7499999999999991</v>
      </c>
      <c r="AF429" s="40">
        <v>0.47499999999999998</v>
      </c>
      <c r="AG429" s="681"/>
      <c r="AJ429" s="461"/>
      <c r="AK429" s="461"/>
      <c r="AL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/>
      <c r="HA429" s="6"/>
      <c r="HB429" s="6"/>
      <c r="HC429" s="6"/>
      <c r="HD429" s="6"/>
      <c r="HE429" s="6"/>
      <c r="HF429" s="6"/>
      <c r="HG429" s="6"/>
      <c r="HH429" s="6"/>
      <c r="HI429" s="6"/>
      <c r="HJ429" s="6"/>
      <c r="HK429" s="6"/>
      <c r="HL429" s="6"/>
      <c r="HM429" s="6"/>
      <c r="HN429" s="6"/>
      <c r="HO429" s="6"/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  <c r="ID429" s="6"/>
      <c r="IE429" s="6"/>
      <c r="IF429" s="6"/>
      <c r="IG429" s="6"/>
      <c r="IH429" s="6"/>
      <c r="II429" s="6"/>
      <c r="IJ429" s="6"/>
      <c r="IK429" s="6"/>
      <c r="IL429" s="6"/>
      <c r="IM429" s="6"/>
      <c r="IN429" s="6"/>
      <c r="IO429" s="6"/>
      <c r="IP429" s="6"/>
      <c r="IQ429" s="6"/>
      <c r="IR429" s="6"/>
      <c r="IS429" s="6"/>
      <c r="IT429" s="6"/>
      <c r="IU429" s="6"/>
      <c r="IV429" s="6"/>
    </row>
    <row r="430" spans="1:256" s="6" customFormat="1" ht="24.95" customHeight="1">
      <c r="A430" s="889"/>
      <c r="B430" s="596"/>
      <c r="C430" s="656"/>
      <c r="D430" s="598"/>
      <c r="E430" s="598"/>
      <c r="F430" s="598"/>
      <c r="G430" s="614"/>
      <c r="H430" s="601"/>
      <c r="I430" s="601"/>
      <c r="J430" s="601"/>
      <c r="K430" s="601"/>
      <c r="L430" s="601"/>
      <c r="M430" s="601"/>
      <c r="N430" s="601"/>
      <c r="O430" s="601"/>
      <c r="P430" s="7"/>
      <c r="Q430" s="7"/>
      <c r="R430" s="889"/>
      <c r="S430" s="914"/>
      <c r="T430" s="875"/>
      <c r="U430" s="598"/>
      <c r="V430" s="598"/>
      <c r="W430" s="598"/>
      <c r="X430" s="614"/>
      <c r="Y430" s="678">
        <f t="shared" ref="Y430:AF430" si="40">Y431+Y432</f>
        <v>1.22</v>
      </c>
      <c r="Z430" s="678">
        <f t="shared" si="40"/>
        <v>0.192</v>
      </c>
      <c r="AA430" s="678">
        <f t="shared" si="40"/>
        <v>48.768000000000001</v>
      </c>
      <c r="AB430" s="678">
        <f t="shared" si="40"/>
        <v>1.2</v>
      </c>
      <c r="AC430" s="678">
        <f t="shared" si="40"/>
        <v>266.64</v>
      </c>
      <c r="AD430" s="678">
        <f t="shared" si="40"/>
        <v>261.51599999999996</v>
      </c>
      <c r="AE430" s="678">
        <f t="shared" si="40"/>
        <v>42.072000000000003</v>
      </c>
      <c r="AF430" s="678">
        <f t="shared" si="40"/>
        <v>1.2979999999999998</v>
      </c>
      <c r="AG430" s="707"/>
      <c r="AH430" s="21"/>
      <c r="AI430" s="21"/>
      <c r="AJ430" s="461"/>
      <c r="AK430" s="46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  <c r="DC430" s="21"/>
      <c r="DD430" s="21"/>
      <c r="DE430" s="21"/>
      <c r="DF430" s="21"/>
      <c r="DG430" s="21"/>
      <c r="DH430" s="21"/>
      <c r="DI430" s="21"/>
      <c r="DJ430" s="21"/>
      <c r="DK430" s="21"/>
      <c r="DL430" s="21"/>
      <c r="DM430" s="21"/>
      <c r="DN430" s="21"/>
      <c r="DO430" s="21"/>
      <c r="DP430" s="21"/>
      <c r="DQ430" s="21"/>
      <c r="DR430" s="21"/>
      <c r="DS430" s="21"/>
      <c r="DT430" s="21"/>
      <c r="DU430" s="21"/>
      <c r="DV430" s="21"/>
      <c r="DW430" s="21"/>
      <c r="DX430" s="21"/>
      <c r="DY430" s="21"/>
      <c r="DZ430" s="21"/>
      <c r="EA430" s="21"/>
      <c r="EB430" s="21"/>
      <c r="EC430" s="21"/>
      <c r="ED430" s="21"/>
      <c r="EE430" s="21"/>
      <c r="EF430" s="21"/>
      <c r="EG430" s="21"/>
      <c r="EH430" s="21"/>
      <c r="EI430" s="21"/>
      <c r="EJ430" s="21"/>
      <c r="EK430" s="21"/>
      <c r="EL430" s="21"/>
      <c r="EM430" s="21"/>
      <c r="EN430" s="21"/>
      <c r="EO430" s="21"/>
      <c r="EP430" s="21"/>
      <c r="EQ430" s="21"/>
      <c r="ER430" s="21"/>
      <c r="ES430" s="21"/>
      <c r="ET430" s="21"/>
      <c r="EU430" s="21"/>
      <c r="EV430" s="21"/>
      <c r="EW430" s="21"/>
      <c r="EX430" s="21"/>
      <c r="EY430" s="21"/>
      <c r="EZ430" s="21"/>
      <c r="FA430" s="21"/>
      <c r="FB430" s="21"/>
      <c r="FC430" s="21"/>
      <c r="FD430" s="21"/>
      <c r="FE430" s="21"/>
      <c r="FF430" s="21"/>
      <c r="FG430" s="21"/>
      <c r="FH430" s="21"/>
      <c r="FI430" s="21"/>
      <c r="FJ430" s="21"/>
      <c r="FK430" s="21"/>
      <c r="FL430" s="21"/>
      <c r="FM430" s="21"/>
      <c r="FN430" s="21"/>
      <c r="FO430" s="21"/>
      <c r="FP430" s="21"/>
      <c r="FQ430" s="21"/>
      <c r="FR430" s="21"/>
      <c r="FS430" s="21"/>
      <c r="FT430" s="21"/>
      <c r="FU430" s="21"/>
      <c r="FV430" s="21"/>
      <c r="FW430" s="21"/>
      <c r="FX430" s="21"/>
      <c r="FY430" s="21"/>
      <c r="FZ430" s="21"/>
      <c r="GA430" s="21"/>
      <c r="GB430" s="21"/>
      <c r="GC430" s="21"/>
      <c r="GD430" s="21"/>
      <c r="GE430" s="21"/>
      <c r="GF430" s="21"/>
      <c r="GG430" s="21"/>
      <c r="GH430" s="21"/>
      <c r="GI430" s="21"/>
      <c r="GJ430" s="21"/>
      <c r="GK430" s="21"/>
      <c r="GL430" s="21"/>
      <c r="GM430" s="21"/>
      <c r="GN430" s="21"/>
      <c r="GO430" s="21"/>
      <c r="GP430" s="21"/>
      <c r="GQ430" s="21"/>
      <c r="GR430" s="21"/>
      <c r="GS430" s="21"/>
      <c r="GT430" s="21"/>
      <c r="GU430" s="21"/>
      <c r="GV430" s="21"/>
      <c r="GW430" s="21"/>
      <c r="GX430" s="21"/>
      <c r="GY430" s="21"/>
      <c r="GZ430" s="21"/>
      <c r="HA430" s="21"/>
      <c r="HB430" s="21"/>
      <c r="HC430" s="21"/>
      <c r="HD430" s="21"/>
      <c r="HE430" s="21"/>
      <c r="HF430" s="21"/>
      <c r="HG430" s="21"/>
      <c r="HH430" s="21"/>
      <c r="HI430" s="21"/>
      <c r="HJ430" s="21"/>
      <c r="HK430" s="21"/>
      <c r="HL430" s="21"/>
      <c r="HM430" s="21"/>
      <c r="HN430" s="21"/>
      <c r="HO430" s="21"/>
      <c r="HP430" s="21"/>
      <c r="HQ430" s="21"/>
      <c r="HR430" s="21"/>
      <c r="HS430" s="21"/>
      <c r="HT430" s="21"/>
      <c r="HU430" s="21"/>
      <c r="HV430" s="21"/>
      <c r="HW430" s="21"/>
      <c r="HX430" s="21"/>
      <c r="HY430" s="21"/>
      <c r="HZ430" s="21"/>
      <c r="IA430" s="21"/>
      <c r="IB430" s="21"/>
      <c r="IC430" s="21"/>
      <c r="ID430" s="21"/>
      <c r="IE430" s="21"/>
      <c r="IF430" s="21"/>
      <c r="IG430" s="21"/>
      <c r="IH430" s="21"/>
      <c r="II430" s="21"/>
      <c r="IJ430" s="21"/>
      <c r="IK430" s="21"/>
      <c r="IL430" s="21"/>
      <c r="IM430" s="21"/>
      <c r="IN430" s="21"/>
      <c r="IO430" s="21"/>
      <c r="IP430" s="21"/>
      <c r="IQ430" s="21"/>
      <c r="IR430" s="21"/>
      <c r="IS430" s="21"/>
      <c r="IT430" s="21"/>
      <c r="IU430" s="21"/>
      <c r="IV430" s="21"/>
    </row>
    <row r="431" spans="1:256" s="6" customFormat="1" ht="24.95" customHeight="1">
      <c r="A431" s="886"/>
      <c r="B431" s="893"/>
      <c r="C431" s="535"/>
      <c r="D431" s="600"/>
      <c r="E431" s="600"/>
      <c r="F431" s="600"/>
      <c r="G431" s="596"/>
      <c r="H431" s="8">
        <v>0</v>
      </c>
      <c r="I431" s="8">
        <v>3.9375E-2</v>
      </c>
      <c r="J431" s="8">
        <v>0</v>
      </c>
      <c r="K431" s="8">
        <v>0.30625000000000002</v>
      </c>
      <c r="L431" s="8">
        <v>7.5250000000000004</v>
      </c>
      <c r="M431" s="8">
        <v>33.774999999999999</v>
      </c>
      <c r="N431" s="8">
        <v>10.062499999999998</v>
      </c>
      <c r="O431" s="8">
        <v>0.83125000000000004</v>
      </c>
      <c r="P431" s="11">
        <v>32.5</v>
      </c>
      <c r="Q431" s="8">
        <f>P431*C255/1000</f>
        <v>0.10725</v>
      </c>
      <c r="R431" s="885"/>
      <c r="S431" s="204"/>
      <c r="T431" s="846"/>
      <c r="U431" s="601"/>
      <c r="V431" s="601"/>
      <c r="W431" s="601"/>
      <c r="X431" s="596"/>
      <c r="Y431" s="40">
        <v>0.18</v>
      </c>
      <c r="Z431" s="40">
        <v>0.13200000000000001</v>
      </c>
      <c r="AA431" s="40">
        <v>24.768000000000001</v>
      </c>
      <c r="AB431" s="40">
        <v>1.2</v>
      </c>
      <c r="AC431" s="40">
        <v>55.44</v>
      </c>
      <c r="AD431" s="40">
        <v>104.916</v>
      </c>
      <c r="AE431" s="40">
        <v>17.712</v>
      </c>
      <c r="AF431" s="40">
        <v>1.1279999999999999</v>
      </c>
      <c r="AG431" s="707"/>
      <c r="AH431" s="21"/>
      <c r="AI431" s="21"/>
      <c r="AJ431" s="461"/>
      <c r="AK431" s="461"/>
      <c r="AL431" s="21"/>
      <c r="AM431" s="54"/>
      <c r="AN431" s="54"/>
      <c r="AO431" s="54"/>
      <c r="AP431" s="54"/>
      <c r="AQ431" s="54"/>
      <c r="AR431" s="54"/>
      <c r="AS431" s="54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  <c r="DC431" s="21"/>
      <c r="DD431" s="21"/>
      <c r="DE431" s="21"/>
      <c r="DF431" s="21"/>
      <c r="DG431" s="21"/>
      <c r="DH431" s="21"/>
      <c r="DI431" s="21"/>
      <c r="DJ431" s="21"/>
      <c r="DK431" s="21"/>
      <c r="DL431" s="21"/>
      <c r="DM431" s="21"/>
      <c r="DN431" s="21"/>
      <c r="DO431" s="21"/>
      <c r="DP431" s="21"/>
      <c r="DQ431" s="21"/>
      <c r="DR431" s="21"/>
      <c r="DS431" s="21"/>
      <c r="DT431" s="21"/>
      <c r="DU431" s="21"/>
      <c r="DV431" s="21"/>
      <c r="DW431" s="21"/>
      <c r="DX431" s="21"/>
      <c r="DY431" s="21"/>
      <c r="DZ431" s="21"/>
      <c r="EA431" s="21"/>
      <c r="EB431" s="21"/>
      <c r="EC431" s="21"/>
      <c r="ED431" s="21"/>
      <c r="EE431" s="21"/>
      <c r="EF431" s="21"/>
      <c r="EG431" s="21"/>
      <c r="EH431" s="21"/>
      <c r="EI431" s="21"/>
      <c r="EJ431" s="21"/>
      <c r="EK431" s="21"/>
      <c r="EL431" s="21"/>
      <c r="EM431" s="21"/>
      <c r="EN431" s="21"/>
      <c r="EO431" s="21"/>
      <c r="EP431" s="21"/>
      <c r="EQ431" s="21"/>
      <c r="ER431" s="21"/>
      <c r="ES431" s="21"/>
      <c r="ET431" s="21"/>
      <c r="EU431" s="21"/>
      <c r="EV431" s="21"/>
      <c r="EW431" s="21"/>
      <c r="EX431" s="21"/>
      <c r="EY431" s="21"/>
      <c r="EZ431" s="21"/>
      <c r="FA431" s="21"/>
      <c r="FB431" s="21"/>
      <c r="FC431" s="21"/>
      <c r="FD431" s="21"/>
      <c r="FE431" s="21"/>
      <c r="FF431" s="21"/>
      <c r="FG431" s="21"/>
      <c r="FH431" s="21"/>
      <c r="FI431" s="21"/>
      <c r="FJ431" s="21"/>
      <c r="FK431" s="21"/>
      <c r="FL431" s="21"/>
      <c r="FM431" s="21"/>
      <c r="FN431" s="21"/>
      <c r="FO431" s="21"/>
      <c r="FP431" s="21"/>
      <c r="FQ431" s="21"/>
      <c r="FR431" s="21"/>
      <c r="FS431" s="21"/>
      <c r="FT431" s="21"/>
      <c r="FU431" s="21"/>
      <c r="FV431" s="21"/>
      <c r="FW431" s="21"/>
      <c r="FX431" s="21"/>
      <c r="FY431" s="21"/>
      <c r="FZ431" s="21"/>
      <c r="GA431" s="21"/>
      <c r="GB431" s="21"/>
      <c r="GC431" s="21"/>
      <c r="GD431" s="21"/>
      <c r="GE431" s="21"/>
      <c r="GF431" s="21"/>
      <c r="GG431" s="21"/>
      <c r="GH431" s="21"/>
      <c r="GI431" s="21"/>
      <c r="GJ431" s="21"/>
      <c r="GK431" s="21"/>
      <c r="GL431" s="21"/>
      <c r="GM431" s="21"/>
      <c r="GN431" s="21"/>
      <c r="GO431" s="21"/>
      <c r="GP431" s="21"/>
      <c r="GQ431" s="21"/>
      <c r="GR431" s="21"/>
      <c r="GS431" s="21"/>
      <c r="GT431" s="21"/>
      <c r="GU431" s="21"/>
      <c r="GV431" s="21"/>
      <c r="GW431" s="21"/>
      <c r="GX431" s="21"/>
      <c r="GY431" s="21"/>
      <c r="GZ431" s="21"/>
      <c r="HA431" s="21"/>
      <c r="HB431" s="21"/>
      <c r="HC431" s="21"/>
      <c r="HD431" s="21"/>
      <c r="HE431" s="21"/>
      <c r="HF431" s="21"/>
      <c r="HG431" s="21"/>
      <c r="HH431" s="21"/>
      <c r="HI431" s="21"/>
      <c r="HJ431" s="21"/>
      <c r="HK431" s="21"/>
      <c r="HL431" s="21"/>
      <c r="HM431" s="21"/>
      <c r="HN431" s="21"/>
      <c r="HO431" s="21"/>
      <c r="HP431" s="21"/>
      <c r="HQ431" s="21"/>
      <c r="HR431" s="21"/>
      <c r="HS431" s="21"/>
      <c r="HT431" s="21"/>
      <c r="HU431" s="21"/>
      <c r="HV431" s="21"/>
      <c r="HW431" s="21"/>
      <c r="HX431" s="21"/>
      <c r="HY431" s="21"/>
      <c r="HZ431" s="21"/>
      <c r="IA431" s="21"/>
      <c r="IB431" s="21"/>
      <c r="IC431" s="21"/>
      <c r="ID431" s="21"/>
      <c r="IE431" s="21"/>
      <c r="IF431" s="21"/>
      <c r="IG431" s="21"/>
      <c r="IH431" s="21"/>
      <c r="II431" s="21"/>
      <c r="IJ431" s="21"/>
      <c r="IK431" s="21"/>
      <c r="IL431" s="21"/>
      <c r="IM431" s="21"/>
      <c r="IN431" s="21"/>
      <c r="IO431" s="21"/>
      <c r="IP431" s="21"/>
      <c r="IQ431" s="21"/>
      <c r="IR431" s="21"/>
      <c r="IS431" s="21"/>
      <c r="IT431" s="21"/>
      <c r="IU431" s="21"/>
      <c r="IV431" s="21"/>
    </row>
    <row r="432" spans="1:256" ht="24.95" customHeight="1">
      <c r="A432" s="834" t="s">
        <v>381</v>
      </c>
      <c r="B432" s="204"/>
      <c r="C432" s="204"/>
      <c r="D432" s="601">
        <v>24.7</v>
      </c>
      <c r="E432" s="601">
        <v>26.6</v>
      </c>
      <c r="F432" s="601">
        <v>102.8</v>
      </c>
      <c r="G432" s="596">
        <v>750</v>
      </c>
      <c r="H432" s="637">
        <f t="shared" ref="H432:O432" si="41">H433+H434</f>
        <v>13.08</v>
      </c>
      <c r="I432" s="637">
        <f t="shared" si="41"/>
        <v>6.4000000000000001E-2</v>
      </c>
      <c r="J432" s="637">
        <f t="shared" si="41"/>
        <v>8</v>
      </c>
      <c r="K432" s="637">
        <f t="shared" si="41"/>
        <v>0.55000000000000004</v>
      </c>
      <c r="L432" s="637">
        <f t="shared" si="41"/>
        <v>118.2</v>
      </c>
      <c r="M432" s="637">
        <f t="shared" si="41"/>
        <v>94.6</v>
      </c>
      <c r="N432" s="637">
        <f t="shared" si="41"/>
        <v>47.6</v>
      </c>
      <c r="O432" s="637">
        <f t="shared" si="41"/>
        <v>1.9300000000000002</v>
      </c>
      <c r="P432" s="637"/>
      <c r="Q432" s="86">
        <f>Q433+Q434</f>
        <v>12</v>
      </c>
      <c r="R432" s="906" t="s">
        <v>381</v>
      </c>
      <c r="S432" s="246"/>
      <c r="T432" s="846"/>
      <c r="U432" s="601">
        <v>29.9</v>
      </c>
      <c r="V432" s="601">
        <v>31.9</v>
      </c>
      <c r="W432" s="601">
        <v>111.8</v>
      </c>
      <c r="X432" s="596">
        <v>854</v>
      </c>
      <c r="Y432" s="8">
        <v>1.04</v>
      </c>
      <c r="Z432" s="8">
        <v>0.06</v>
      </c>
      <c r="AA432" s="8">
        <v>24</v>
      </c>
      <c r="AB432" s="8">
        <v>0</v>
      </c>
      <c r="AC432" s="8">
        <v>211.2</v>
      </c>
      <c r="AD432" s="8">
        <v>156.6</v>
      </c>
      <c r="AE432" s="8">
        <v>24.36</v>
      </c>
      <c r="AF432" s="8">
        <v>0.17</v>
      </c>
      <c r="AG432" s="707"/>
      <c r="AH432" s="54"/>
      <c r="AI432" s="54"/>
      <c r="AJ432" s="54"/>
      <c r="AK432" s="54"/>
    </row>
    <row r="433" spans="1:256" ht="24.95" customHeight="1">
      <c r="A433" s="835"/>
      <c r="B433" s="835"/>
      <c r="C433" s="172"/>
      <c r="D433" s="594"/>
      <c r="E433" s="594"/>
      <c r="F433" s="594"/>
      <c r="G433" s="594"/>
      <c r="H433" s="601">
        <v>12.6</v>
      </c>
      <c r="I433" s="8">
        <v>0.04</v>
      </c>
      <c r="J433" s="601">
        <v>0</v>
      </c>
      <c r="K433" s="8">
        <v>0.55000000000000004</v>
      </c>
      <c r="L433" s="601">
        <v>19</v>
      </c>
      <c r="M433" s="601">
        <v>18.600000000000001</v>
      </c>
      <c r="N433" s="601">
        <v>35.6</v>
      </c>
      <c r="O433" s="601">
        <v>1.85</v>
      </c>
      <c r="P433" s="11">
        <v>66</v>
      </c>
      <c r="Q433" s="8">
        <f>C257*P433/1000</f>
        <v>0</v>
      </c>
      <c r="R433" s="885"/>
      <c r="S433" s="835"/>
      <c r="T433" s="172"/>
      <c r="U433" s="594"/>
      <c r="V433" s="594"/>
      <c r="W433" s="594"/>
      <c r="X433" s="594"/>
      <c r="Y433" s="8"/>
      <c r="Z433" s="8"/>
      <c r="AA433" s="8"/>
      <c r="AB433" s="8"/>
      <c r="AC433" s="8"/>
      <c r="AD433" s="8"/>
      <c r="AE433" s="8"/>
      <c r="AF433" s="8"/>
      <c r="AG433" s="693"/>
      <c r="AL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BY433" s="54"/>
      <c r="BZ433" s="54"/>
      <c r="CA433" s="54"/>
      <c r="CB433" s="54"/>
      <c r="CC433" s="54"/>
      <c r="CD433" s="54"/>
      <c r="CE433" s="54"/>
      <c r="CF433" s="54"/>
      <c r="CG433" s="54"/>
      <c r="CH433" s="54"/>
      <c r="CI433" s="54"/>
      <c r="CJ433" s="54"/>
      <c r="CK433" s="54"/>
      <c r="CL433" s="54"/>
      <c r="CM433" s="54"/>
      <c r="CN433" s="54"/>
      <c r="CO433" s="54"/>
      <c r="CP433" s="54"/>
      <c r="CQ433" s="54"/>
      <c r="CR433" s="54"/>
      <c r="CS433" s="54"/>
      <c r="CT433" s="54"/>
      <c r="CU433" s="54"/>
      <c r="CV433" s="54"/>
      <c r="CW433" s="54"/>
      <c r="CX433" s="54"/>
      <c r="CY433" s="54"/>
      <c r="CZ433" s="54"/>
      <c r="DA433" s="54"/>
      <c r="DB433" s="54"/>
      <c r="DC433" s="54"/>
      <c r="DD433" s="54"/>
      <c r="DE433" s="54"/>
      <c r="DF433" s="54"/>
      <c r="DG433" s="54"/>
      <c r="DH433" s="54"/>
      <c r="DI433" s="54"/>
      <c r="DJ433" s="54"/>
      <c r="DK433" s="54"/>
      <c r="DL433" s="54"/>
      <c r="DM433" s="54"/>
      <c r="DN433" s="54"/>
      <c r="DO433" s="54"/>
      <c r="DP433" s="54"/>
      <c r="DQ433" s="54"/>
      <c r="DR433" s="54"/>
      <c r="DS433" s="54"/>
      <c r="DT433" s="54"/>
      <c r="DU433" s="54"/>
      <c r="DV433" s="54"/>
      <c r="DW433" s="54"/>
      <c r="DX433" s="54"/>
      <c r="DY433" s="54"/>
      <c r="DZ433" s="54"/>
      <c r="EA433" s="54"/>
      <c r="EB433" s="54"/>
      <c r="EC433" s="54"/>
      <c r="ED433" s="54"/>
      <c r="EE433" s="54"/>
      <c r="EF433" s="54"/>
      <c r="EG433" s="54"/>
      <c r="EH433" s="54"/>
      <c r="EI433" s="54"/>
      <c r="EJ433" s="54"/>
      <c r="EK433" s="54"/>
      <c r="EL433" s="54"/>
      <c r="EM433" s="54"/>
      <c r="EN433" s="54"/>
      <c r="EO433" s="54"/>
      <c r="EP433" s="54"/>
      <c r="EQ433" s="54"/>
      <c r="ER433" s="54"/>
      <c r="ES433" s="54"/>
      <c r="ET433" s="54"/>
      <c r="EU433" s="54"/>
      <c r="EV433" s="54"/>
      <c r="EW433" s="54"/>
      <c r="EX433" s="54"/>
      <c r="EY433" s="54"/>
      <c r="EZ433" s="54"/>
      <c r="FA433" s="54"/>
      <c r="FB433" s="54"/>
      <c r="FC433" s="54"/>
      <c r="FD433" s="54"/>
      <c r="FE433" s="54"/>
      <c r="FF433" s="54"/>
      <c r="FG433" s="54"/>
      <c r="FH433" s="54"/>
      <c r="FI433" s="54"/>
      <c r="FJ433" s="54"/>
      <c r="FK433" s="54"/>
      <c r="FL433" s="54"/>
      <c r="FM433" s="54"/>
      <c r="FN433" s="54"/>
      <c r="FO433" s="54"/>
      <c r="FP433" s="54"/>
      <c r="FQ433" s="54"/>
      <c r="FR433" s="54"/>
      <c r="FS433" s="54"/>
      <c r="FT433" s="54"/>
      <c r="FU433" s="54"/>
      <c r="FV433" s="54"/>
      <c r="FW433" s="54"/>
      <c r="FX433" s="54"/>
      <c r="FY433" s="54"/>
      <c r="FZ433" s="54"/>
      <c r="GA433" s="54"/>
      <c r="GB433" s="54"/>
      <c r="GC433" s="54"/>
      <c r="GD433" s="54"/>
      <c r="GE433" s="54"/>
      <c r="GF433" s="54"/>
      <c r="GG433" s="54"/>
      <c r="GH433" s="54"/>
      <c r="GI433" s="54"/>
      <c r="GJ433" s="54"/>
      <c r="GK433" s="54"/>
      <c r="GL433" s="54"/>
      <c r="GM433" s="54"/>
      <c r="GN433" s="54"/>
      <c r="GO433" s="54"/>
      <c r="GP433" s="54"/>
      <c r="GQ433" s="54"/>
      <c r="GR433" s="54"/>
      <c r="GS433" s="54"/>
      <c r="GT433" s="54"/>
      <c r="GU433" s="54"/>
      <c r="GV433" s="54"/>
      <c r="GW433" s="54"/>
      <c r="GX433" s="54"/>
      <c r="GY433" s="54"/>
      <c r="GZ433" s="54"/>
      <c r="HA433" s="54"/>
      <c r="HB433" s="54"/>
      <c r="HC433" s="54"/>
      <c r="HD433" s="54"/>
      <c r="HE433" s="54"/>
      <c r="HF433" s="54"/>
      <c r="HG433" s="54"/>
      <c r="HH433" s="54"/>
      <c r="HI433" s="54"/>
      <c r="HJ433" s="54"/>
      <c r="HK433" s="54"/>
      <c r="HL433" s="54"/>
      <c r="HM433" s="54"/>
      <c r="HN433" s="54"/>
      <c r="HO433" s="54"/>
      <c r="HP433" s="54"/>
      <c r="HQ433" s="54"/>
      <c r="HR433" s="54"/>
      <c r="HS433" s="54"/>
      <c r="HT433" s="54"/>
      <c r="HU433" s="54"/>
      <c r="HV433" s="54"/>
      <c r="HW433" s="54"/>
      <c r="HX433" s="54"/>
      <c r="HY433" s="54"/>
      <c r="HZ433" s="54"/>
      <c r="IA433" s="54"/>
      <c r="IB433" s="54"/>
      <c r="IC433" s="54"/>
      <c r="ID433" s="54"/>
      <c r="IE433" s="54"/>
      <c r="IF433" s="54"/>
      <c r="IG433" s="54"/>
      <c r="IH433" s="54"/>
      <c r="II433" s="54"/>
      <c r="IJ433" s="54"/>
      <c r="IK433" s="54"/>
      <c r="IL433" s="54"/>
      <c r="IM433" s="54"/>
      <c r="IN433" s="54"/>
      <c r="IO433" s="54"/>
      <c r="IP433" s="54"/>
      <c r="IQ433" s="54"/>
      <c r="IR433" s="54"/>
      <c r="IS433" s="54"/>
      <c r="IT433" s="54"/>
      <c r="IU433" s="54"/>
      <c r="IV433" s="54"/>
    </row>
    <row r="434" spans="1:256" ht="24.95" customHeight="1">
      <c r="A434" s="884"/>
      <c r="B434" s="7"/>
      <c r="C434" s="7"/>
      <c r="D434" s="7"/>
      <c r="E434" s="7"/>
      <c r="F434" s="7"/>
      <c r="G434" s="7"/>
      <c r="H434" s="8">
        <v>0.48</v>
      </c>
      <c r="I434" s="8">
        <v>2.4E-2</v>
      </c>
      <c r="J434" s="8">
        <v>8</v>
      </c>
      <c r="K434" s="8">
        <v>0</v>
      </c>
      <c r="L434" s="8">
        <v>99.2</v>
      </c>
      <c r="M434" s="8">
        <v>76</v>
      </c>
      <c r="N434" s="8">
        <v>12</v>
      </c>
      <c r="O434" s="8">
        <v>0.08</v>
      </c>
      <c r="P434" s="11">
        <v>12</v>
      </c>
      <c r="Q434" s="8">
        <f>P434</f>
        <v>12</v>
      </c>
      <c r="R434" s="931"/>
      <c r="S434" s="893"/>
      <c r="T434" s="851"/>
      <c r="U434" s="637"/>
      <c r="V434" s="637"/>
      <c r="W434" s="637"/>
      <c r="X434" s="656"/>
      <c r="Y434" s="712">
        <f t="shared" ref="Y434:AF434" si="42">Y407+Y430</f>
        <v>1.8122222222222222</v>
      </c>
      <c r="Z434" s="712">
        <f t="shared" si="42"/>
        <v>0.40338888888888891</v>
      </c>
      <c r="AA434" s="712">
        <f t="shared" si="42"/>
        <v>156.38133333333332</v>
      </c>
      <c r="AB434" s="712">
        <f t="shared" si="42"/>
        <v>2.6494444444444447</v>
      </c>
      <c r="AC434" s="712">
        <f t="shared" si="42"/>
        <v>681.79444444444437</v>
      </c>
      <c r="AD434" s="712">
        <f t="shared" si="42"/>
        <v>749.93488888888885</v>
      </c>
      <c r="AE434" s="712">
        <f t="shared" si="42"/>
        <v>109.35644444444445</v>
      </c>
      <c r="AF434" s="712">
        <f t="shared" si="42"/>
        <v>3.7585555555555548</v>
      </c>
      <c r="AG434" s="693"/>
      <c r="AM434" s="4"/>
      <c r="AN434" s="4"/>
      <c r="AO434" s="4"/>
      <c r="AP434" s="4"/>
      <c r="AQ434" s="4"/>
      <c r="AR434" s="4"/>
      <c r="AS434" s="4"/>
    </row>
    <row r="435" spans="1:256" s="54" customFormat="1" ht="24.95" customHeight="1">
      <c r="A435" s="1183" t="s">
        <v>185</v>
      </c>
      <c r="B435" s="1184"/>
      <c r="C435" s="1184"/>
      <c r="D435" s="1184"/>
      <c r="E435" s="1184"/>
      <c r="F435" s="1184"/>
      <c r="G435" s="1185"/>
      <c r="H435" s="594">
        <f t="shared" ref="H435:O435" si="43">H391+H432</f>
        <v>13.08</v>
      </c>
      <c r="I435" s="594">
        <f t="shared" si="43"/>
        <v>6.4000000000000001E-2</v>
      </c>
      <c r="J435" s="594">
        <f t="shared" si="43"/>
        <v>8</v>
      </c>
      <c r="K435" s="594">
        <f t="shared" si="43"/>
        <v>0.55000000000000004</v>
      </c>
      <c r="L435" s="594">
        <f t="shared" si="43"/>
        <v>118.2</v>
      </c>
      <c r="M435" s="594">
        <f t="shared" si="43"/>
        <v>94.6</v>
      </c>
      <c r="N435" s="594">
        <f t="shared" si="43"/>
        <v>47.6</v>
      </c>
      <c r="O435" s="594">
        <f t="shared" si="43"/>
        <v>1.9300000000000002</v>
      </c>
      <c r="P435" s="564"/>
      <c r="Q435" s="564" t="e">
        <f>Q391+Q432</f>
        <v>#REF!</v>
      </c>
      <c r="R435" s="890"/>
      <c r="S435" s="596"/>
      <c r="T435" s="875"/>
      <c r="U435" s="601"/>
      <c r="V435" s="601"/>
      <c r="W435" s="601"/>
      <c r="X435" s="596"/>
      <c r="Y435" s="505"/>
      <c r="Z435" s="505"/>
      <c r="AA435" s="505"/>
      <c r="AB435" s="505"/>
      <c r="AC435" s="505"/>
      <c r="AD435" s="505"/>
      <c r="AE435" s="505"/>
      <c r="AF435" s="505"/>
      <c r="AG435" s="693"/>
      <c r="AH435" s="4"/>
      <c r="AI435" s="4"/>
      <c r="AJ435" s="4"/>
      <c r="AK435" s="4"/>
      <c r="AL435" s="21"/>
      <c r="AM435" s="4"/>
      <c r="AN435" s="4"/>
      <c r="AO435" s="4"/>
      <c r="AP435" s="4"/>
      <c r="AQ435" s="4"/>
      <c r="AR435" s="4"/>
      <c r="AS435" s="4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  <c r="DC435" s="21"/>
      <c r="DD435" s="21"/>
      <c r="DE435" s="21"/>
      <c r="DF435" s="21"/>
      <c r="DG435" s="21"/>
      <c r="DH435" s="21"/>
      <c r="DI435" s="21"/>
      <c r="DJ435" s="21"/>
      <c r="DK435" s="21"/>
      <c r="DL435" s="21"/>
      <c r="DM435" s="21"/>
      <c r="DN435" s="21"/>
      <c r="DO435" s="21"/>
      <c r="DP435" s="21"/>
      <c r="DQ435" s="21"/>
      <c r="DR435" s="21"/>
      <c r="DS435" s="21"/>
      <c r="DT435" s="21"/>
      <c r="DU435" s="21"/>
      <c r="DV435" s="21"/>
      <c r="DW435" s="21"/>
      <c r="DX435" s="21"/>
      <c r="DY435" s="21"/>
      <c r="DZ435" s="21"/>
      <c r="EA435" s="21"/>
      <c r="EB435" s="21"/>
      <c r="EC435" s="21"/>
      <c r="ED435" s="21"/>
      <c r="EE435" s="21"/>
      <c r="EF435" s="21"/>
      <c r="EG435" s="21"/>
      <c r="EH435" s="21"/>
      <c r="EI435" s="21"/>
      <c r="EJ435" s="21"/>
      <c r="EK435" s="21"/>
      <c r="EL435" s="21"/>
      <c r="EM435" s="21"/>
      <c r="EN435" s="21"/>
      <c r="EO435" s="21"/>
      <c r="EP435" s="21"/>
      <c r="EQ435" s="21"/>
      <c r="ER435" s="21"/>
      <c r="ES435" s="21"/>
      <c r="ET435" s="21"/>
      <c r="EU435" s="21"/>
      <c r="EV435" s="21"/>
      <c r="EW435" s="21"/>
      <c r="EX435" s="21"/>
      <c r="EY435" s="21"/>
      <c r="EZ435" s="21"/>
      <c r="FA435" s="21"/>
      <c r="FB435" s="21"/>
      <c r="FC435" s="21"/>
      <c r="FD435" s="21"/>
      <c r="FE435" s="21"/>
      <c r="FF435" s="21"/>
      <c r="FG435" s="21"/>
      <c r="FH435" s="21"/>
      <c r="FI435" s="21"/>
      <c r="FJ435" s="21"/>
      <c r="FK435" s="21"/>
      <c r="FL435" s="21"/>
      <c r="FM435" s="21"/>
      <c r="FN435" s="21"/>
      <c r="FO435" s="21"/>
      <c r="FP435" s="21"/>
      <c r="FQ435" s="21"/>
      <c r="FR435" s="21"/>
      <c r="FS435" s="21"/>
      <c r="FT435" s="21"/>
      <c r="FU435" s="21"/>
      <c r="FV435" s="21"/>
      <c r="FW435" s="21"/>
      <c r="FX435" s="21"/>
      <c r="FY435" s="21"/>
      <c r="FZ435" s="21"/>
      <c r="GA435" s="21"/>
      <c r="GB435" s="21"/>
      <c r="GC435" s="21"/>
      <c r="GD435" s="21"/>
      <c r="GE435" s="21"/>
      <c r="GF435" s="21"/>
      <c r="GG435" s="21"/>
      <c r="GH435" s="21"/>
      <c r="GI435" s="21"/>
      <c r="GJ435" s="21"/>
      <c r="GK435" s="21"/>
      <c r="GL435" s="21"/>
      <c r="GM435" s="21"/>
      <c r="GN435" s="21"/>
      <c r="GO435" s="21"/>
      <c r="GP435" s="21"/>
      <c r="GQ435" s="21"/>
      <c r="GR435" s="21"/>
      <c r="GS435" s="21"/>
      <c r="GT435" s="21"/>
      <c r="GU435" s="21"/>
      <c r="GV435" s="21"/>
      <c r="GW435" s="21"/>
      <c r="GX435" s="21"/>
      <c r="GY435" s="21"/>
      <c r="GZ435" s="21"/>
      <c r="HA435" s="21"/>
      <c r="HB435" s="21"/>
      <c r="HC435" s="21"/>
      <c r="HD435" s="21"/>
      <c r="HE435" s="21"/>
      <c r="HF435" s="21"/>
      <c r="HG435" s="21"/>
      <c r="HH435" s="21"/>
      <c r="HI435" s="21"/>
      <c r="HJ435" s="21"/>
      <c r="HK435" s="21"/>
      <c r="HL435" s="21"/>
      <c r="HM435" s="21"/>
      <c r="HN435" s="21"/>
      <c r="HO435" s="21"/>
      <c r="HP435" s="21"/>
      <c r="HQ435" s="21"/>
      <c r="HR435" s="21"/>
      <c r="HS435" s="21"/>
      <c r="HT435" s="21"/>
      <c r="HU435" s="21"/>
      <c r="HV435" s="21"/>
      <c r="HW435" s="21"/>
      <c r="HX435" s="21"/>
      <c r="HY435" s="21"/>
      <c r="HZ435" s="21"/>
      <c r="IA435" s="21"/>
      <c r="IB435" s="21"/>
      <c r="IC435" s="21"/>
      <c r="ID435" s="21"/>
      <c r="IE435" s="21"/>
      <c r="IF435" s="21"/>
      <c r="IG435" s="21"/>
      <c r="IH435" s="21"/>
      <c r="II435" s="21"/>
      <c r="IJ435" s="21"/>
      <c r="IK435" s="21"/>
      <c r="IL435" s="21"/>
      <c r="IM435" s="21"/>
      <c r="IN435" s="21"/>
      <c r="IO435" s="21"/>
      <c r="IP435" s="21"/>
      <c r="IQ435" s="21"/>
      <c r="IR435" s="21"/>
      <c r="IS435" s="21"/>
      <c r="IT435" s="21"/>
      <c r="IU435" s="21"/>
      <c r="IV435" s="21"/>
    </row>
    <row r="436" spans="1:256" ht="24.95" customHeight="1">
      <c r="A436" s="838" t="s">
        <v>844</v>
      </c>
      <c r="B436" s="204" t="s">
        <v>407</v>
      </c>
      <c r="C436" s="875"/>
      <c r="D436" s="68"/>
      <c r="E436" s="68"/>
      <c r="F436" s="68"/>
      <c r="G436" s="68"/>
      <c r="H436" s="776"/>
      <c r="I436" s="776"/>
      <c r="J436" s="776"/>
      <c r="K436" s="776"/>
      <c r="L436" s="776"/>
      <c r="M436" s="776"/>
      <c r="N436" s="776"/>
      <c r="O436" s="776"/>
      <c r="P436" s="776"/>
      <c r="Q436" s="777"/>
      <c r="R436" s="838"/>
      <c r="S436" s="838"/>
      <c r="T436" s="904"/>
      <c r="U436" s="601"/>
      <c r="V436" s="601"/>
      <c r="W436" s="601"/>
      <c r="X436" s="614"/>
      <c r="Y436" s="505"/>
      <c r="Z436" s="505"/>
      <c r="AA436" s="505"/>
      <c r="AB436" s="505"/>
      <c r="AC436" s="505"/>
      <c r="AD436" s="505"/>
      <c r="AE436" s="505"/>
      <c r="AF436" s="505"/>
      <c r="AG436" s="693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4"/>
    </row>
    <row r="437" spans="1:256" ht="24.95" customHeight="1">
      <c r="A437" s="884"/>
      <c r="B437" s="7"/>
      <c r="C437" s="875"/>
      <c r="D437" s="7"/>
      <c r="E437" s="7"/>
      <c r="F437" s="7"/>
      <c r="G437" s="7"/>
      <c r="H437" s="1197" t="s">
        <v>740</v>
      </c>
      <c r="I437" s="1197"/>
      <c r="J437" s="1197"/>
      <c r="K437" s="1197"/>
      <c r="L437" s="1197"/>
      <c r="M437" s="1197"/>
      <c r="N437" s="1197"/>
      <c r="O437" s="1197"/>
      <c r="P437" s="997" t="s">
        <v>663</v>
      </c>
      <c r="Q437" s="997" t="s">
        <v>515</v>
      </c>
      <c r="R437" s="838"/>
      <c r="S437" s="875"/>
      <c r="T437" s="875"/>
      <c r="U437" s="639"/>
      <c r="V437" s="639"/>
      <c r="W437" s="639"/>
      <c r="X437" s="596"/>
      <c r="Y437" s="505"/>
      <c r="Z437" s="505"/>
      <c r="AA437" s="505"/>
      <c r="AB437" s="505"/>
      <c r="AC437" s="505"/>
      <c r="AD437" s="505"/>
      <c r="AE437" s="505"/>
      <c r="AF437" s="505"/>
      <c r="AG437" s="693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</row>
    <row r="438" spans="1:256" s="4" customFormat="1" ht="24.95" customHeight="1">
      <c r="A438" s="838" t="s">
        <v>681</v>
      </c>
      <c r="B438" s="884">
        <v>50</v>
      </c>
      <c r="C438" s="838"/>
      <c r="D438" s="7"/>
      <c r="E438" s="7"/>
      <c r="F438" s="7"/>
      <c r="G438" s="7"/>
      <c r="H438" s="1197" t="s">
        <v>742</v>
      </c>
      <c r="I438" s="1197"/>
      <c r="J438" s="1197"/>
      <c r="K438" s="1197"/>
      <c r="L438" s="1197" t="s">
        <v>58</v>
      </c>
      <c r="M438" s="1197"/>
      <c r="N438" s="1197"/>
      <c r="O438" s="1197"/>
      <c r="P438" s="997"/>
      <c r="Q438" s="997"/>
      <c r="R438" s="838"/>
      <c r="S438" s="875"/>
      <c r="T438" s="875"/>
      <c r="U438" s="601"/>
      <c r="V438" s="601"/>
      <c r="W438" s="601"/>
      <c r="X438" s="614"/>
      <c r="Y438" s="468"/>
      <c r="Z438" s="468"/>
      <c r="AA438" s="468"/>
      <c r="AB438" s="468"/>
      <c r="AC438" s="468"/>
      <c r="AD438" s="468"/>
      <c r="AE438" s="468"/>
      <c r="AF438" s="468"/>
      <c r="AG438" s="693"/>
    </row>
    <row r="439" spans="1:256" s="4" customFormat="1" ht="24.95" customHeight="1">
      <c r="A439" s="838"/>
      <c r="B439" s="838"/>
      <c r="C439" s="838"/>
      <c r="D439" s="7"/>
      <c r="E439" s="7"/>
      <c r="F439" s="7"/>
      <c r="G439" s="7"/>
      <c r="H439" s="92"/>
      <c r="I439" s="92"/>
      <c r="J439" s="92"/>
      <c r="K439" s="92"/>
      <c r="L439" s="92"/>
      <c r="M439" s="92"/>
      <c r="N439" s="92"/>
      <c r="O439" s="92"/>
      <c r="P439" s="997"/>
      <c r="Q439" s="997"/>
      <c r="R439" s="838"/>
      <c r="S439" s="875"/>
      <c r="T439" s="875"/>
      <c r="U439" s="601"/>
      <c r="V439" s="601"/>
      <c r="W439" s="601"/>
      <c r="X439" s="614"/>
      <c r="Y439" s="1197" t="s">
        <v>740</v>
      </c>
      <c r="Z439" s="1197"/>
      <c r="AA439" s="1197"/>
      <c r="AB439" s="1197"/>
      <c r="AC439" s="1197"/>
      <c r="AD439" s="1197"/>
      <c r="AE439" s="1197"/>
      <c r="AF439" s="1197"/>
      <c r="AG439" s="707"/>
    </row>
    <row r="440" spans="1:256" s="4" customFormat="1" ht="24.95" customHeight="1">
      <c r="A440" s="838"/>
      <c r="B440" s="838"/>
      <c r="C440" s="838"/>
      <c r="D440" s="7"/>
      <c r="E440" s="7"/>
      <c r="F440" s="7"/>
      <c r="G440" s="7"/>
      <c r="H440" s="92"/>
      <c r="I440" s="92"/>
      <c r="J440" s="92"/>
      <c r="K440" s="92"/>
      <c r="L440" s="92"/>
      <c r="M440" s="92"/>
      <c r="N440" s="92"/>
      <c r="O440" s="92"/>
      <c r="P440" s="997"/>
      <c r="Q440" s="997"/>
      <c r="R440" s="838"/>
      <c r="S440" s="875"/>
      <c r="T440" s="875"/>
      <c r="U440" s="601"/>
      <c r="V440" s="601"/>
      <c r="W440" s="601"/>
      <c r="X440" s="614"/>
      <c r="Y440" s="1197" t="s">
        <v>742</v>
      </c>
      <c r="Z440" s="1197"/>
      <c r="AA440" s="1197"/>
      <c r="AB440" s="1197"/>
      <c r="AC440" s="1197" t="s">
        <v>58</v>
      </c>
      <c r="AD440" s="1197"/>
      <c r="AE440" s="1197"/>
      <c r="AF440" s="1197"/>
      <c r="AG440" s="707"/>
    </row>
    <row r="441" spans="1:256" s="4" customFormat="1" ht="24.95" customHeight="1">
      <c r="A441" s="838"/>
      <c r="B441" s="838"/>
      <c r="C441" s="838"/>
      <c r="D441" s="7"/>
      <c r="E441" s="7"/>
      <c r="F441" s="7"/>
      <c r="G441" s="7"/>
      <c r="H441" s="92" t="s">
        <v>59</v>
      </c>
      <c r="I441" s="92" t="s">
        <v>60</v>
      </c>
      <c r="J441" s="92" t="s">
        <v>215</v>
      </c>
      <c r="K441" s="92" t="s">
        <v>216</v>
      </c>
      <c r="L441" s="92" t="s">
        <v>335</v>
      </c>
      <c r="M441" s="92" t="s">
        <v>421</v>
      </c>
      <c r="N441" s="92" t="s">
        <v>649</v>
      </c>
      <c r="O441" s="92" t="s">
        <v>540</v>
      </c>
      <c r="P441" s="997"/>
      <c r="Q441" s="997"/>
      <c r="R441" s="1152" t="s">
        <v>892</v>
      </c>
      <c r="S441" s="1153"/>
      <c r="T441" s="1153"/>
      <c r="U441" s="1153"/>
      <c r="V441" s="1153"/>
      <c r="W441" s="1153"/>
      <c r="X441" s="1154"/>
      <c r="Y441" s="92" t="s">
        <v>59</v>
      </c>
      <c r="Z441" s="92" t="s">
        <v>60</v>
      </c>
      <c r="AA441" s="92" t="s">
        <v>215</v>
      </c>
      <c r="AB441" s="92" t="s">
        <v>216</v>
      </c>
      <c r="AC441" s="92" t="s">
        <v>335</v>
      </c>
      <c r="AD441" s="92" t="s">
        <v>421</v>
      </c>
      <c r="AE441" s="92" t="s">
        <v>649</v>
      </c>
      <c r="AF441" s="92" t="s">
        <v>540</v>
      </c>
      <c r="AG441" s="719"/>
    </row>
    <row r="442" spans="1:256" s="4" customFormat="1" ht="24.95" customHeight="1">
      <c r="A442" s="884"/>
      <c r="B442" s="7"/>
      <c r="C442" s="7"/>
      <c r="D442" s="7"/>
      <c r="E442" s="7"/>
      <c r="F442" s="7"/>
      <c r="G442" s="7"/>
      <c r="H442" s="637">
        <f t="shared" ref="H442:O442" si="44">H443+H444+H457+H460+H462</f>
        <v>0</v>
      </c>
      <c r="I442" s="637">
        <f t="shared" si="44"/>
        <v>0</v>
      </c>
      <c r="J442" s="637">
        <f t="shared" si="44"/>
        <v>0</v>
      </c>
      <c r="K442" s="637">
        <f t="shared" si="44"/>
        <v>0</v>
      </c>
      <c r="L442" s="637">
        <f t="shared" si="44"/>
        <v>0.2</v>
      </c>
      <c r="M442" s="637">
        <f t="shared" si="44"/>
        <v>0</v>
      </c>
      <c r="N442" s="637">
        <f t="shared" si="44"/>
        <v>0</v>
      </c>
      <c r="O442" s="637">
        <f t="shared" si="44"/>
        <v>0.02</v>
      </c>
      <c r="P442" s="637"/>
      <c r="Q442" s="86" t="e">
        <f>Q443+Q444+Q457+Q460+Q462</f>
        <v>#REF!</v>
      </c>
      <c r="R442" s="842"/>
      <c r="S442" s="204"/>
      <c r="T442" s="204"/>
      <c r="U442" s="601"/>
      <c r="V442" s="601"/>
      <c r="W442" s="601"/>
      <c r="X442" s="596"/>
      <c r="Y442" s="678">
        <f t="shared" ref="Y442:AF442" si="45">Y443+Y444+Y473+Y492+Y495+Y497</f>
        <v>11.247777777777777</v>
      </c>
      <c r="Z442" s="678">
        <f t="shared" si="45"/>
        <v>0.35180555555555559</v>
      </c>
      <c r="AA442" s="678">
        <f t="shared" si="45"/>
        <v>81.72</v>
      </c>
      <c r="AB442" s="678">
        <f t="shared" si="45"/>
        <v>4.0908333333333333</v>
      </c>
      <c r="AC442" s="678">
        <f t="shared" si="45"/>
        <v>122.19777777777776</v>
      </c>
      <c r="AD442" s="678">
        <f t="shared" si="45"/>
        <v>365.23666666666668</v>
      </c>
      <c r="AE442" s="678">
        <f t="shared" si="45"/>
        <v>98.655000000000001</v>
      </c>
      <c r="AF442" s="678">
        <f t="shared" si="45"/>
        <v>5.3952777777777774</v>
      </c>
      <c r="AG442" s="643"/>
    </row>
    <row r="443" spans="1:256" s="4" customFormat="1" ht="12" customHeight="1">
      <c r="A443" s="36"/>
      <c r="B443" s="37"/>
      <c r="C443" s="37"/>
      <c r="D443" s="37"/>
      <c r="E443" s="37"/>
      <c r="F443" s="37"/>
      <c r="G443" s="37"/>
      <c r="H443" s="40">
        <v>0</v>
      </c>
      <c r="I443" s="40">
        <v>0</v>
      </c>
      <c r="J443" s="40">
        <v>0</v>
      </c>
      <c r="K443" s="40">
        <v>0</v>
      </c>
      <c r="L443" s="40">
        <v>0.2</v>
      </c>
      <c r="M443" s="40">
        <v>0</v>
      </c>
      <c r="N443" s="40">
        <v>0</v>
      </c>
      <c r="O443" s="40">
        <v>0.02</v>
      </c>
      <c r="P443" s="8"/>
      <c r="Q443" s="40" t="e">
        <f>Q444+Q445</f>
        <v>#REF!</v>
      </c>
      <c r="R443" s="36"/>
      <c r="S443" s="37"/>
      <c r="T443" s="37"/>
      <c r="U443" s="37"/>
      <c r="V443" s="37"/>
      <c r="W443" s="37"/>
      <c r="X443" s="37"/>
      <c r="Y443" s="40">
        <v>0.02</v>
      </c>
      <c r="Z443" s="40">
        <v>0</v>
      </c>
      <c r="AA443" s="40">
        <v>60</v>
      </c>
      <c r="AB443" s="40">
        <v>0.24</v>
      </c>
      <c r="AC443" s="40">
        <v>19.36</v>
      </c>
      <c r="AD443" s="40">
        <v>66.819999999999993</v>
      </c>
      <c r="AE443" s="40">
        <v>4.18</v>
      </c>
      <c r="AF443" s="40">
        <v>0.87</v>
      </c>
      <c r="AG443" s="707"/>
    </row>
    <row r="444" spans="1:256" s="4" customFormat="1" ht="6.75" hidden="1" customHeight="1">
      <c r="A444" s="36"/>
      <c r="B444" s="37"/>
      <c r="C444" s="37"/>
      <c r="D444" s="37"/>
      <c r="E444" s="37"/>
      <c r="F444" s="37"/>
      <c r="G444" s="37"/>
      <c r="H444" s="40"/>
      <c r="I444" s="40"/>
      <c r="J444" s="40"/>
      <c r="K444" s="40"/>
      <c r="L444" s="40"/>
      <c r="M444" s="40"/>
      <c r="N444" s="40"/>
      <c r="O444" s="40"/>
      <c r="P444" s="104">
        <v>230.1</v>
      </c>
      <c r="Q444" s="9" t="e">
        <f>#REF!*P444/1000</f>
        <v>#REF!</v>
      </c>
      <c r="R444" s="36"/>
      <c r="S444" s="37"/>
      <c r="T444" s="37"/>
      <c r="U444" s="37"/>
      <c r="V444" s="37"/>
      <c r="W444" s="37"/>
      <c r="X444" s="37"/>
      <c r="Y444" s="8">
        <v>0.28999999999999998</v>
      </c>
      <c r="Z444" s="8">
        <v>0.04</v>
      </c>
      <c r="AA444" s="8">
        <v>21.72</v>
      </c>
      <c r="AB444" s="8">
        <v>0.48</v>
      </c>
      <c r="AC444" s="8">
        <v>34.299999999999997</v>
      </c>
      <c r="AD444" s="8">
        <v>114.4</v>
      </c>
      <c r="AE444" s="8">
        <v>23.9</v>
      </c>
      <c r="AF444" s="8">
        <v>1.08</v>
      </c>
      <c r="AG444" s="693"/>
    </row>
    <row r="445" spans="1:256" s="4" customFormat="1" ht="24.75" hidden="1" customHeight="1">
      <c r="A445" s="36"/>
      <c r="B445" s="37"/>
      <c r="C445" s="37"/>
      <c r="D445" s="37"/>
      <c r="E445" s="37"/>
      <c r="F445" s="37"/>
      <c r="G445" s="37"/>
      <c r="H445" s="40"/>
      <c r="I445" s="40"/>
      <c r="J445" s="40"/>
      <c r="K445" s="40"/>
      <c r="L445" s="40"/>
      <c r="M445" s="40"/>
      <c r="N445" s="40"/>
      <c r="O445" s="40"/>
      <c r="P445" s="606">
        <v>37.049999999999997</v>
      </c>
      <c r="Q445" s="9" t="e">
        <f>#REF!*P445/1000</f>
        <v>#REF!</v>
      </c>
      <c r="R445" s="36"/>
      <c r="S445" s="37"/>
      <c r="T445" s="37"/>
      <c r="U445" s="37"/>
      <c r="V445" s="37"/>
      <c r="W445" s="37"/>
      <c r="X445" s="37"/>
      <c r="Y445" s="11"/>
      <c r="Z445" s="11"/>
      <c r="AA445" s="11"/>
      <c r="AB445" s="11"/>
      <c r="AC445" s="11"/>
      <c r="AD445" s="11"/>
      <c r="AE445" s="11"/>
      <c r="AF445" s="11"/>
      <c r="AG445" s="693"/>
    </row>
    <row r="446" spans="1:256" s="4" customFormat="1" ht="24.75" hidden="1" customHeight="1">
      <c r="A446" s="36"/>
      <c r="B446" s="37"/>
      <c r="C446" s="37"/>
      <c r="D446" s="37"/>
      <c r="E446" s="37"/>
      <c r="F446" s="37"/>
      <c r="G446" s="37"/>
      <c r="H446" s="601">
        <v>8.4</v>
      </c>
      <c r="I446" s="8">
        <v>2.6666666666666668E-2</v>
      </c>
      <c r="J446" s="601">
        <v>0</v>
      </c>
      <c r="K446" s="8">
        <v>0.3666666666666667</v>
      </c>
      <c r="L446" s="601">
        <v>12.666666666666666</v>
      </c>
      <c r="M446" s="601">
        <v>12.400000000000002</v>
      </c>
      <c r="N446" s="601">
        <v>23.733333333333334</v>
      </c>
      <c r="O446" s="601">
        <v>1.2333333333333334</v>
      </c>
      <c r="P446" s="11">
        <v>80</v>
      </c>
      <c r="Q446" s="40">
        <f>C270*P446/1000</f>
        <v>0</v>
      </c>
      <c r="R446" s="36"/>
      <c r="S446" s="37"/>
      <c r="T446" s="37"/>
      <c r="U446" s="37"/>
      <c r="V446" s="37"/>
      <c r="W446" s="37"/>
      <c r="X446" s="37"/>
      <c r="Y446" s="7"/>
      <c r="Z446" s="7"/>
      <c r="AA446" s="7"/>
      <c r="AB446" s="7"/>
      <c r="AC446" s="7"/>
      <c r="AD446" s="7"/>
      <c r="AE446" s="7"/>
      <c r="AF446" s="7"/>
      <c r="AG446" s="693"/>
    </row>
    <row r="447" spans="1:256" s="4" customFormat="1" ht="24.75" hidden="1" customHeight="1">
      <c r="A447" s="36"/>
      <c r="B447" s="37"/>
      <c r="C447" s="37"/>
      <c r="D447" s="37"/>
      <c r="E447" s="37"/>
      <c r="F447" s="37"/>
      <c r="G447" s="37"/>
      <c r="H447" s="678">
        <f t="shared" ref="H447:O447" si="46">H448+H449</f>
        <v>0</v>
      </c>
      <c r="I447" s="678">
        <f t="shared" si="46"/>
        <v>0</v>
      </c>
      <c r="J447" s="678">
        <f t="shared" si="46"/>
        <v>0</v>
      </c>
      <c r="K447" s="678">
        <f t="shared" si="46"/>
        <v>0</v>
      </c>
      <c r="L447" s="678">
        <f t="shared" si="46"/>
        <v>0</v>
      </c>
      <c r="M447" s="678">
        <f t="shared" si="46"/>
        <v>0</v>
      </c>
      <c r="N447" s="678">
        <f t="shared" si="46"/>
        <v>0</v>
      </c>
      <c r="O447" s="678">
        <f t="shared" si="46"/>
        <v>0</v>
      </c>
      <c r="P447" s="637"/>
      <c r="Q447" s="679">
        <f>Q448+Q449</f>
        <v>0</v>
      </c>
      <c r="R447" s="36"/>
      <c r="S447" s="37"/>
      <c r="T447" s="37"/>
      <c r="U447" s="37"/>
      <c r="V447" s="37"/>
      <c r="W447" s="37"/>
      <c r="X447" s="37"/>
      <c r="Y447" s="17"/>
      <c r="Z447" s="17"/>
      <c r="AA447" s="17"/>
      <c r="AB447" s="17"/>
      <c r="AC447" s="17"/>
      <c r="AD447" s="17"/>
      <c r="AE447" s="17"/>
      <c r="AF447" s="17"/>
      <c r="AG447" s="693"/>
    </row>
    <row r="448" spans="1:256" s="4" customFormat="1" ht="64.5" customHeight="1">
      <c r="A448" s="1193" t="s">
        <v>874</v>
      </c>
      <c r="B448" s="1193"/>
      <c r="C448" s="1193"/>
      <c r="D448" s="1193"/>
      <c r="E448" s="1193"/>
      <c r="F448" s="1158" t="s">
        <v>248</v>
      </c>
      <c r="G448" s="1158"/>
      <c r="H448" s="1158"/>
      <c r="I448" s="1158"/>
      <c r="J448" s="1158"/>
      <c r="K448" s="1158"/>
      <c r="L448" s="1158"/>
      <c r="M448" s="1158"/>
      <c r="N448" s="1158"/>
      <c r="O448" s="1158"/>
      <c r="P448" s="1158"/>
      <c r="Q448" s="1158"/>
      <c r="R448" s="1158"/>
      <c r="S448" s="1158"/>
      <c r="T448" s="1158"/>
      <c r="U448" s="936"/>
      <c r="V448" s="936"/>
      <c r="W448" s="936"/>
      <c r="X448" s="936"/>
      <c r="Y448" s="17"/>
      <c r="Z448" s="17"/>
      <c r="AA448" s="17"/>
      <c r="AB448" s="17"/>
      <c r="AC448" s="17"/>
      <c r="AD448" s="17"/>
      <c r="AE448" s="17"/>
      <c r="AF448" s="17"/>
      <c r="AG448" s="693"/>
    </row>
    <row r="449" spans="1:256" s="4" customFormat="1" ht="36.75" customHeight="1">
      <c r="A449" s="1228" t="s">
        <v>882</v>
      </c>
      <c r="B449" s="1182"/>
      <c r="C449" s="1182"/>
      <c r="D449" s="1182"/>
      <c r="E449" s="1182"/>
      <c r="F449" s="1182"/>
      <c r="G449" s="1182"/>
      <c r="H449" s="1182"/>
      <c r="I449" s="1182"/>
      <c r="J449" s="1182"/>
      <c r="K449" s="1182"/>
      <c r="L449" s="1182"/>
      <c r="M449" s="1182"/>
      <c r="N449" s="1182"/>
      <c r="O449" s="1182"/>
      <c r="P449" s="1182"/>
      <c r="Q449" s="1182"/>
      <c r="R449" s="1182"/>
      <c r="S449" s="1182"/>
      <c r="T449" s="1182"/>
      <c r="U449" s="1182"/>
      <c r="V449" s="1182"/>
      <c r="W449" s="1182"/>
      <c r="X449" s="1182"/>
      <c r="Y449" s="55"/>
      <c r="Z449" s="55"/>
      <c r="AA449" s="55"/>
      <c r="AB449" s="55"/>
      <c r="AC449" s="55"/>
      <c r="AD449" s="55"/>
      <c r="AE449" s="55"/>
      <c r="AF449" s="55"/>
      <c r="AG449" s="693"/>
    </row>
    <row r="450" spans="1:256" s="4" customFormat="1" ht="15" customHeight="1">
      <c r="A450" s="856"/>
      <c r="B450" s="857"/>
      <c r="C450" s="857"/>
      <c r="D450" s="857"/>
      <c r="E450" s="857"/>
      <c r="F450" s="857"/>
      <c r="G450" s="857"/>
      <c r="H450" s="22"/>
      <c r="I450" s="22"/>
      <c r="J450" s="22"/>
      <c r="K450" s="22"/>
      <c r="L450" s="22"/>
      <c r="M450" s="22"/>
      <c r="N450" s="22"/>
      <c r="O450" s="22"/>
      <c r="P450" s="23"/>
      <c r="Q450" s="670"/>
      <c r="R450" s="856"/>
      <c r="S450" s="857"/>
      <c r="T450" s="857"/>
      <c r="U450" s="857"/>
      <c r="V450" s="857"/>
      <c r="W450" s="857"/>
      <c r="X450" s="857"/>
      <c r="Y450" s="57"/>
      <c r="Z450" s="57"/>
      <c r="AA450" s="57"/>
      <c r="AB450" s="57"/>
      <c r="AC450" s="57"/>
      <c r="AD450" s="57"/>
      <c r="AE450" s="57"/>
      <c r="AF450" s="57"/>
      <c r="AG450" s="693"/>
    </row>
    <row r="451" spans="1:256" s="4" customFormat="1" ht="24.95" customHeight="1">
      <c r="A451" s="856"/>
      <c r="B451" s="857"/>
      <c r="C451" s="857"/>
      <c r="D451" s="857"/>
      <c r="E451" s="857"/>
      <c r="F451" s="857"/>
      <c r="G451" s="857"/>
      <c r="H451" s="22"/>
      <c r="I451" s="22"/>
      <c r="J451" s="22"/>
      <c r="K451" s="22"/>
      <c r="L451" s="22"/>
      <c r="M451" s="22"/>
      <c r="N451" s="22"/>
      <c r="O451" s="22"/>
      <c r="P451" s="23"/>
      <c r="Q451" s="670"/>
      <c r="R451" s="856"/>
      <c r="S451" s="857"/>
      <c r="T451" s="857"/>
      <c r="U451" s="857"/>
      <c r="V451" s="857"/>
      <c r="W451" s="857"/>
      <c r="X451" s="857"/>
      <c r="Y451" s="55"/>
      <c r="Z451" s="55"/>
      <c r="AA451" s="55"/>
      <c r="AB451" s="55"/>
      <c r="AC451" s="55"/>
      <c r="AD451" s="55"/>
      <c r="AE451" s="55"/>
      <c r="AF451" s="55"/>
      <c r="AG451" s="693"/>
      <c r="AM451" s="21"/>
      <c r="AN451" s="21"/>
      <c r="AO451" s="21"/>
      <c r="AP451" s="21"/>
      <c r="AQ451" s="21"/>
      <c r="AR451" s="21"/>
      <c r="AS451" s="21"/>
    </row>
    <row r="452" spans="1:256" s="4" customFormat="1" ht="24.95" customHeight="1">
      <c r="A452" s="1147" t="s">
        <v>778</v>
      </c>
      <c r="B452" s="1148"/>
      <c r="C452" s="1148"/>
      <c r="D452" s="1148"/>
      <c r="E452" s="1148"/>
      <c r="F452" s="1148"/>
      <c r="G452" s="1148"/>
      <c r="H452" s="1148"/>
      <c r="I452" s="1148"/>
      <c r="J452" s="1148"/>
      <c r="K452" s="1148"/>
      <c r="L452" s="1148"/>
      <c r="M452" s="1148"/>
      <c r="N452" s="1148"/>
      <c r="O452" s="1148"/>
      <c r="P452" s="1148"/>
      <c r="Q452" s="1148"/>
      <c r="R452" s="1148"/>
      <c r="S452" s="1148"/>
      <c r="T452" s="1148"/>
      <c r="U452" s="1148"/>
      <c r="V452" s="1148"/>
      <c r="W452" s="1148"/>
      <c r="X452" s="1148"/>
      <c r="Y452" s="55"/>
      <c r="Z452" s="55"/>
      <c r="AA452" s="55"/>
      <c r="AB452" s="55"/>
      <c r="AC452" s="55"/>
      <c r="AD452" s="55"/>
      <c r="AE452" s="55"/>
      <c r="AF452" s="55"/>
      <c r="AG452" s="693"/>
      <c r="AI452" s="21"/>
      <c r="AJ452" s="21"/>
      <c r="AK452" s="21"/>
    </row>
    <row r="453" spans="1:256" s="4" customFormat="1" ht="24.95" customHeight="1">
      <c r="A453" s="1165" t="s">
        <v>837</v>
      </c>
      <c r="B453" s="1166"/>
      <c r="C453" s="1166"/>
      <c r="D453" s="1166"/>
      <c r="E453" s="1166"/>
      <c r="F453" s="1166"/>
      <c r="G453" s="1167"/>
      <c r="H453" s="11"/>
      <c r="I453" s="11"/>
      <c r="J453" s="11"/>
      <c r="K453" s="11"/>
      <c r="L453" s="11"/>
      <c r="M453" s="11"/>
      <c r="N453" s="11"/>
      <c r="O453" s="11"/>
      <c r="P453" s="11">
        <v>79.3</v>
      </c>
      <c r="Q453" s="11" t="e">
        <f>#REF!*P453/1000</f>
        <v>#REF!</v>
      </c>
      <c r="R453" s="1165" t="s">
        <v>838</v>
      </c>
      <c r="S453" s="1166"/>
      <c r="T453" s="1166"/>
      <c r="U453" s="1166"/>
      <c r="V453" s="1166"/>
      <c r="W453" s="1166"/>
      <c r="X453" s="1167"/>
      <c r="Y453" s="55"/>
      <c r="Z453" s="55"/>
      <c r="AA453" s="55"/>
      <c r="AB453" s="55"/>
      <c r="AC453" s="55"/>
      <c r="AD453" s="55"/>
      <c r="AE453" s="55"/>
      <c r="AF453" s="55"/>
      <c r="AG453" s="707"/>
      <c r="AL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  <c r="DK453" s="21"/>
      <c r="DL453" s="21"/>
      <c r="DM453" s="21"/>
      <c r="DN453" s="21"/>
      <c r="DO453" s="21"/>
      <c r="DP453" s="21"/>
      <c r="DQ453" s="21"/>
      <c r="DR453" s="21"/>
      <c r="DS453" s="21"/>
      <c r="DT453" s="21"/>
      <c r="DU453" s="21"/>
      <c r="DV453" s="21"/>
      <c r="DW453" s="21"/>
      <c r="DX453" s="21"/>
      <c r="DY453" s="21"/>
      <c r="DZ453" s="21"/>
      <c r="EA453" s="21"/>
      <c r="EB453" s="21"/>
      <c r="EC453" s="21"/>
      <c r="ED453" s="21"/>
      <c r="EE453" s="21"/>
      <c r="EF453" s="21"/>
      <c r="EG453" s="21"/>
      <c r="EH453" s="21"/>
      <c r="EI453" s="21"/>
      <c r="EJ453" s="21"/>
      <c r="EK453" s="21"/>
      <c r="EL453" s="21"/>
      <c r="EM453" s="21"/>
      <c r="EN453" s="21"/>
      <c r="EO453" s="21"/>
      <c r="EP453" s="21"/>
      <c r="EQ453" s="21"/>
      <c r="ER453" s="21"/>
      <c r="ES453" s="21"/>
      <c r="ET453" s="21"/>
      <c r="EU453" s="21"/>
      <c r="EV453" s="21"/>
      <c r="EW453" s="21"/>
      <c r="EX453" s="21"/>
      <c r="EY453" s="21"/>
      <c r="EZ453" s="21"/>
      <c r="FA453" s="21"/>
      <c r="FB453" s="21"/>
      <c r="FC453" s="21"/>
      <c r="FD453" s="21"/>
      <c r="FE453" s="21"/>
      <c r="FF453" s="21"/>
      <c r="FG453" s="21"/>
      <c r="FH453" s="21"/>
      <c r="FI453" s="21"/>
      <c r="FJ453" s="21"/>
      <c r="FK453" s="21"/>
      <c r="FL453" s="21"/>
      <c r="FM453" s="21"/>
      <c r="FN453" s="21"/>
      <c r="FO453" s="21"/>
      <c r="FP453" s="21"/>
      <c r="FQ453" s="21"/>
      <c r="FR453" s="21"/>
      <c r="FS453" s="21"/>
      <c r="FT453" s="21"/>
      <c r="FU453" s="21"/>
      <c r="FV453" s="21"/>
      <c r="FW453" s="21"/>
      <c r="FX453" s="21"/>
      <c r="FY453" s="21"/>
      <c r="FZ453" s="21"/>
      <c r="GA453" s="21"/>
      <c r="GB453" s="21"/>
      <c r="GC453" s="21"/>
      <c r="GD453" s="21"/>
      <c r="GE453" s="21"/>
      <c r="GF453" s="21"/>
      <c r="GG453" s="21"/>
      <c r="GH453" s="21"/>
      <c r="GI453" s="21"/>
      <c r="GJ453" s="21"/>
      <c r="GK453" s="21"/>
      <c r="GL453" s="21"/>
      <c r="GM453" s="21"/>
      <c r="GN453" s="21"/>
      <c r="GO453" s="21"/>
      <c r="GP453" s="21"/>
      <c r="GQ453" s="21"/>
      <c r="GR453" s="21"/>
      <c r="GS453" s="21"/>
      <c r="GT453" s="21"/>
      <c r="GU453" s="21"/>
      <c r="GV453" s="21"/>
      <c r="GW453" s="21"/>
      <c r="GX453" s="21"/>
      <c r="GY453" s="21"/>
      <c r="GZ453" s="21"/>
      <c r="HA453" s="21"/>
      <c r="HB453" s="21"/>
      <c r="HC453" s="21"/>
      <c r="HD453" s="21"/>
      <c r="HE453" s="21"/>
      <c r="HF453" s="21"/>
      <c r="HG453" s="21"/>
      <c r="HH453" s="21"/>
      <c r="HI453" s="21"/>
      <c r="HJ453" s="21"/>
      <c r="HK453" s="21"/>
      <c r="HL453" s="21"/>
      <c r="HM453" s="21"/>
      <c r="HN453" s="21"/>
      <c r="HO453" s="21"/>
      <c r="HP453" s="21"/>
      <c r="HQ453" s="21"/>
      <c r="HR453" s="21"/>
      <c r="HS453" s="21"/>
      <c r="HT453" s="21"/>
      <c r="HU453" s="21"/>
      <c r="HV453" s="21"/>
      <c r="HW453" s="21"/>
      <c r="HX453" s="21"/>
      <c r="HY453" s="21"/>
      <c r="HZ453" s="21"/>
      <c r="IA453" s="21"/>
      <c r="IB453" s="21"/>
      <c r="IC453" s="21"/>
      <c r="ID453" s="21"/>
      <c r="IE453" s="21"/>
      <c r="IF453" s="21"/>
      <c r="IG453" s="21"/>
      <c r="IH453" s="21"/>
      <c r="II453" s="21"/>
      <c r="IJ453" s="21"/>
      <c r="IK453" s="21"/>
      <c r="IL453" s="21"/>
      <c r="IM453" s="21"/>
      <c r="IN453" s="21"/>
      <c r="IO453" s="21"/>
      <c r="IP453" s="21"/>
      <c r="IQ453" s="21"/>
      <c r="IR453" s="21"/>
      <c r="IS453" s="21"/>
      <c r="IT453" s="21"/>
      <c r="IU453" s="21"/>
      <c r="IV453" s="21"/>
    </row>
    <row r="454" spans="1:256" s="4" customFormat="1" ht="24.95" customHeight="1">
      <c r="A454" s="1232" t="s">
        <v>179</v>
      </c>
      <c r="B454" s="1186" t="s">
        <v>741</v>
      </c>
      <c r="C454" s="1213" t="s">
        <v>67</v>
      </c>
      <c r="D454" s="1214"/>
      <c r="E454" s="1214"/>
      <c r="F454" s="1214"/>
      <c r="G454" s="1215"/>
      <c r="H454" s="11"/>
      <c r="I454" s="11"/>
      <c r="J454" s="11"/>
      <c r="K454" s="11"/>
      <c r="L454" s="11"/>
      <c r="M454" s="11"/>
      <c r="N454" s="11"/>
      <c r="O454" s="11"/>
      <c r="P454" s="11"/>
      <c r="Q454" s="11" t="e">
        <f>#REF!*P454/1000</f>
        <v>#REF!</v>
      </c>
      <c r="R454" s="1232" t="s">
        <v>179</v>
      </c>
      <c r="S454" s="1186" t="s">
        <v>741</v>
      </c>
      <c r="T454" s="1213" t="s">
        <v>67</v>
      </c>
      <c r="U454" s="1214"/>
      <c r="V454" s="1214"/>
      <c r="W454" s="1214"/>
      <c r="X454" s="1215"/>
      <c r="Y454" s="57"/>
      <c r="Z454" s="57"/>
      <c r="AA454" s="57"/>
      <c r="AB454" s="57"/>
      <c r="AC454" s="57"/>
      <c r="AD454" s="57"/>
      <c r="AE454" s="57"/>
      <c r="AF454" s="57"/>
      <c r="AG454" s="707"/>
      <c r="AM454" s="21"/>
      <c r="AN454" s="21"/>
      <c r="AO454" s="21"/>
      <c r="AP454" s="21"/>
      <c r="AQ454" s="21"/>
      <c r="AR454" s="21"/>
      <c r="AS454" s="21"/>
    </row>
    <row r="455" spans="1:256" ht="24.95" customHeight="1">
      <c r="A455" s="1233"/>
      <c r="B455" s="1187"/>
      <c r="C455" s="1186" t="s">
        <v>597</v>
      </c>
      <c r="D455" s="1207" t="s">
        <v>234</v>
      </c>
      <c r="E455" s="1207" t="s">
        <v>630</v>
      </c>
      <c r="F455" s="1207" t="s">
        <v>631</v>
      </c>
      <c r="G455" s="1207" t="s">
        <v>711</v>
      </c>
      <c r="H455" s="11"/>
      <c r="I455" s="11"/>
      <c r="J455" s="11"/>
      <c r="K455" s="11"/>
      <c r="L455" s="11"/>
      <c r="M455" s="11"/>
      <c r="N455" s="11"/>
      <c r="O455" s="11"/>
      <c r="P455" s="11">
        <v>37.57</v>
      </c>
      <c r="Q455" s="11" t="e">
        <f>#REF!*P455/1000</f>
        <v>#REF!</v>
      </c>
      <c r="R455" s="1233"/>
      <c r="S455" s="1187"/>
      <c r="T455" s="1186" t="s">
        <v>597</v>
      </c>
      <c r="U455" s="1207" t="s">
        <v>234</v>
      </c>
      <c r="V455" s="1207" t="s">
        <v>630</v>
      </c>
      <c r="W455" s="1207" t="s">
        <v>631</v>
      </c>
      <c r="X455" s="1207" t="s">
        <v>711</v>
      </c>
      <c r="Y455" s="57"/>
      <c r="Z455" s="57"/>
      <c r="AA455" s="57"/>
      <c r="AB455" s="57"/>
      <c r="AC455" s="57"/>
      <c r="AD455" s="57"/>
      <c r="AE455" s="57"/>
      <c r="AF455" s="57"/>
      <c r="AG455" s="707"/>
      <c r="AH455" s="4"/>
      <c r="AL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</row>
    <row r="456" spans="1:256" s="4" customFormat="1" ht="24.95" customHeight="1">
      <c r="A456" s="1234"/>
      <c r="B456" s="1188"/>
      <c r="C456" s="1188"/>
      <c r="D456" s="1209"/>
      <c r="E456" s="1209"/>
      <c r="F456" s="1209"/>
      <c r="G456" s="1209"/>
      <c r="H456" s="11"/>
      <c r="I456" s="11"/>
      <c r="J456" s="11"/>
      <c r="K456" s="11"/>
      <c r="L456" s="11"/>
      <c r="M456" s="11"/>
      <c r="N456" s="11"/>
      <c r="O456" s="11"/>
      <c r="P456" s="103">
        <v>356.71</v>
      </c>
      <c r="Q456" s="11" t="e">
        <f>#REF!*P456/1000</f>
        <v>#REF!</v>
      </c>
      <c r="R456" s="1234"/>
      <c r="S456" s="1188"/>
      <c r="T456" s="1188"/>
      <c r="U456" s="1209"/>
      <c r="V456" s="1209"/>
      <c r="W456" s="1209"/>
      <c r="X456" s="1209"/>
      <c r="Y456" s="778"/>
      <c r="Z456" s="778"/>
      <c r="AA456" s="778"/>
      <c r="AB456" s="778"/>
      <c r="AC456" s="778"/>
      <c r="AD456" s="778"/>
      <c r="AE456" s="778"/>
      <c r="AF456" s="778"/>
      <c r="AG456" s="707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  <c r="DC456" s="21"/>
      <c r="DD456" s="21"/>
      <c r="DE456" s="21"/>
      <c r="DF456" s="21"/>
      <c r="DG456" s="21"/>
      <c r="DH456" s="21"/>
      <c r="DI456" s="21"/>
      <c r="DJ456" s="21"/>
      <c r="DK456" s="21"/>
      <c r="DL456" s="21"/>
      <c r="DM456" s="21"/>
      <c r="DN456" s="21"/>
      <c r="DO456" s="21"/>
      <c r="DP456" s="21"/>
      <c r="DQ456" s="21"/>
      <c r="DR456" s="21"/>
      <c r="DS456" s="21"/>
      <c r="DT456" s="21"/>
      <c r="DU456" s="21"/>
      <c r="DV456" s="21"/>
      <c r="DW456" s="21"/>
      <c r="DX456" s="21"/>
      <c r="DY456" s="21"/>
      <c r="DZ456" s="21"/>
      <c r="EA456" s="21"/>
      <c r="EB456" s="21"/>
      <c r="EC456" s="21"/>
      <c r="ED456" s="21"/>
      <c r="EE456" s="21"/>
      <c r="EF456" s="21"/>
      <c r="EG456" s="21"/>
      <c r="EH456" s="21"/>
      <c r="EI456" s="21"/>
      <c r="EJ456" s="21"/>
      <c r="EK456" s="21"/>
      <c r="EL456" s="21"/>
      <c r="EM456" s="21"/>
      <c r="EN456" s="21"/>
      <c r="EO456" s="21"/>
      <c r="EP456" s="21"/>
      <c r="EQ456" s="21"/>
      <c r="ER456" s="21"/>
      <c r="ES456" s="21"/>
      <c r="ET456" s="21"/>
      <c r="EU456" s="21"/>
      <c r="EV456" s="21"/>
      <c r="EW456" s="21"/>
      <c r="EX456" s="21"/>
      <c r="EY456" s="21"/>
      <c r="EZ456" s="21"/>
      <c r="FA456" s="21"/>
      <c r="FB456" s="21"/>
      <c r="FC456" s="21"/>
      <c r="FD456" s="21"/>
      <c r="FE456" s="21"/>
      <c r="FF456" s="21"/>
      <c r="FG456" s="21"/>
      <c r="FH456" s="21"/>
      <c r="FI456" s="21"/>
      <c r="FJ456" s="21"/>
      <c r="FK456" s="21"/>
      <c r="FL456" s="21"/>
      <c r="FM456" s="21"/>
      <c r="FN456" s="21"/>
      <c r="FO456" s="21"/>
      <c r="FP456" s="21"/>
      <c r="FQ456" s="21"/>
      <c r="FR456" s="21"/>
      <c r="FS456" s="21"/>
      <c r="FT456" s="21"/>
      <c r="FU456" s="21"/>
      <c r="FV456" s="21"/>
      <c r="FW456" s="21"/>
      <c r="FX456" s="21"/>
      <c r="FY456" s="21"/>
      <c r="FZ456" s="21"/>
      <c r="GA456" s="21"/>
      <c r="GB456" s="21"/>
      <c r="GC456" s="21"/>
      <c r="GD456" s="21"/>
      <c r="GE456" s="21"/>
      <c r="GF456" s="21"/>
      <c r="GG456" s="21"/>
      <c r="GH456" s="21"/>
      <c r="GI456" s="21"/>
      <c r="GJ456" s="21"/>
      <c r="GK456" s="21"/>
      <c r="GL456" s="21"/>
      <c r="GM456" s="21"/>
      <c r="GN456" s="21"/>
      <c r="GO456" s="21"/>
      <c r="GP456" s="21"/>
      <c r="GQ456" s="21"/>
      <c r="GR456" s="21"/>
      <c r="GS456" s="21"/>
      <c r="GT456" s="21"/>
      <c r="GU456" s="21"/>
      <c r="GV456" s="21"/>
      <c r="GW456" s="21"/>
      <c r="GX456" s="21"/>
      <c r="GY456" s="21"/>
      <c r="GZ456" s="21"/>
      <c r="HA456" s="21"/>
      <c r="HB456" s="21"/>
      <c r="HC456" s="21"/>
      <c r="HD456" s="21"/>
      <c r="HE456" s="21"/>
      <c r="HF456" s="21"/>
      <c r="HG456" s="21"/>
      <c r="HH456" s="21"/>
      <c r="HI456" s="21"/>
      <c r="HJ456" s="21"/>
      <c r="HK456" s="21"/>
      <c r="HL456" s="21"/>
      <c r="HM456" s="21"/>
      <c r="HN456" s="21"/>
      <c r="HO456" s="21"/>
      <c r="HP456" s="21"/>
      <c r="HQ456" s="21"/>
      <c r="HR456" s="21"/>
      <c r="HS456" s="21"/>
      <c r="HT456" s="21"/>
      <c r="HU456" s="21"/>
      <c r="HV456" s="21"/>
      <c r="HW456" s="21"/>
      <c r="HX456" s="21"/>
      <c r="HY456" s="21"/>
      <c r="HZ456" s="21"/>
      <c r="IA456" s="21"/>
      <c r="IB456" s="21"/>
      <c r="IC456" s="21"/>
      <c r="ID456" s="21"/>
      <c r="IE456" s="21"/>
      <c r="IF456" s="21"/>
      <c r="IG456" s="21"/>
      <c r="IH456" s="21"/>
      <c r="II456" s="21"/>
      <c r="IJ456" s="21"/>
      <c r="IK456" s="21"/>
      <c r="IL456" s="21"/>
      <c r="IM456" s="21"/>
      <c r="IN456" s="21"/>
      <c r="IO456" s="21"/>
      <c r="IP456" s="21"/>
      <c r="IQ456" s="21"/>
      <c r="IR456" s="21"/>
      <c r="IS456" s="21"/>
      <c r="IT456" s="21"/>
      <c r="IU456" s="21"/>
      <c r="IV456" s="21"/>
    </row>
    <row r="457" spans="1:256" s="4" customFormat="1" ht="24.95" customHeight="1">
      <c r="A457" s="1192" t="s">
        <v>780</v>
      </c>
      <c r="B457" s="1192"/>
      <c r="C457" s="1192"/>
      <c r="D457" s="68">
        <v>19.8</v>
      </c>
      <c r="E457" s="68">
        <v>17</v>
      </c>
      <c r="F457" s="68">
        <v>79.400000000000006</v>
      </c>
      <c r="G457" s="12">
        <v>549.79999999999995</v>
      </c>
      <c r="H457" s="11"/>
      <c r="I457" s="11"/>
      <c r="J457" s="11"/>
      <c r="K457" s="11"/>
      <c r="L457" s="11"/>
      <c r="M457" s="11"/>
      <c r="N457" s="11"/>
      <c r="O457" s="11"/>
      <c r="P457" s="11">
        <v>23.4</v>
      </c>
      <c r="Q457" s="11" t="e">
        <f>#REF!*P457/1000</f>
        <v>#REF!</v>
      </c>
      <c r="R457" s="1171" t="s">
        <v>781</v>
      </c>
      <c r="S457" s="1172"/>
      <c r="T457" s="1173"/>
      <c r="U457" s="68">
        <v>22.1</v>
      </c>
      <c r="V457" s="68">
        <v>21</v>
      </c>
      <c r="W457" s="68">
        <v>91.4</v>
      </c>
      <c r="X457" s="12">
        <v>642</v>
      </c>
      <c r="Y457" s="55"/>
      <c r="Z457" s="55"/>
      <c r="AA457" s="55"/>
      <c r="AB457" s="55"/>
      <c r="AC457" s="55"/>
      <c r="AD457" s="55"/>
      <c r="AE457" s="55"/>
      <c r="AF457" s="55"/>
      <c r="AG457" s="707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  <c r="DC457" s="21"/>
      <c r="DD457" s="21"/>
      <c r="DE457" s="21"/>
      <c r="DF457" s="21"/>
      <c r="DG457" s="21"/>
      <c r="DH457" s="21"/>
      <c r="DI457" s="21"/>
      <c r="DJ457" s="21"/>
      <c r="DK457" s="21"/>
      <c r="DL457" s="21"/>
      <c r="DM457" s="21"/>
      <c r="DN457" s="21"/>
      <c r="DO457" s="21"/>
      <c r="DP457" s="21"/>
      <c r="DQ457" s="21"/>
      <c r="DR457" s="21"/>
      <c r="DS457" s="21"/>
      <c r="DT457" s="21"/>
      <c r="DU457" s="21"/>
      <c r="DV457" s="21"/>
      <c r="DW457" s="21"/>
      <c r="DX457" s="21"/>
      <c r="DY457" s="21"/>
      <c r="DZ457" s="21"/>
      <c r="EA457" s="21"/>
      <c r="EB457" s="21"/>
      <c r="EC457" s="21"/>
      <c r="ED457" s="21"/>
      <c r="EE457" s="21"/>
      <c r="EF457" s="21"/>
      <c r="EG457" s="21"/>
      <c r="EH457" s="21"/>
      <c r="EI457" s="21"/>
      <c r="EJ457" s="21"/>
      <c r="EK457" s="21"/>
      <c r="EL457" s="21"/>
      <c r="EM457" s="21"/>
      <c r="EN457" s="21"/>
      <c r="EO457" s="21"/>
      <c r="EP457" s="21"/>
      <c r="EQ457" s="21"/>
      <c r="ER457" s="21"/>
      <c r="ES457" s="21"/>
      <c r="ET457" s="21"/>
      <c r="EU457" s="21"/>
      <c r="EV457" s="21"/>
      <c r="EW457" s="21"/>
      <c r="EX457" s="21"/>
      <c r="EY457" s="21"/>
      <c r="EZ457" s="21"/>
      <c r="FA457" s="21"/>
      <c r="FB457" s="21"/>
      <c r="FC457" s="21"/>
      <c r="FD457" s="21"/>
      <c r="FE457" s="21"/>
      <c r="FF457" s="21"/>
      <c r="FG457" s="21"/>
      <c r="FH457" s="21"/>
      <c r="FI457" s="21"/>
      <c r="FJ457" s="21"/>
      <c r="FK457" s="21"/>
      <c r="FL457" s="21"/>
      <c r="FM457" s="21"/>
      <c r="FN457" s="21"/>
      <c r="FO457" s="21"/>
      <c r="FP457" s="21"/>
      <c r="FQ457" s="21"/>
      <c r="FR457" s="21"/>
      <c r="FS457" s="21"/>
      <c r="FT457" s="21"/>
      <c r="FU457" s="21"/>
      <c r="FV457" s="21"/>
      <c r="FW457" s="21"/>
      <c r="FX457" s="21"/>
      <c r="FY457" s="21"/>
      <c r="FZ457" s="21"/>
      <c r="GA457" s="21"/>
      <c r="GB457" s="21"/>
      <c r="GC457" s="21"/>
      <c r="GD457" s="21"/>
      <c r="GE457" s="21"/>
      <c r="GF457" s="21"/>
      <c r="GG457" s="21"/>
      <c r="GH457" s="21"/>
      <c r="GI457" s="21"/>
      <c r="GJ457" s="21"/>
      <c r="GK457" s="21"/>
      <c r="GL457" s="21"/>
      <c r="GM457" s="21"/>
      <c r="GN457" s="21"/>
      <c r="GO457" s="21"/>
      <c r="GP457" s="21"/>
      <c r="GQ457" s="21"/>
      <c r="GR457" s="21"/>
      <c r="GS457" s="21"/>
      <c r="GT457" s="21"/>
      <c r="GU457" s="21"/>
      <c r="GV457" s="21"/>
      <c r="GW457" s="21"/>
      <c r="GX457" s="21"/>
      <c r="GY457" s="21"/>
      <c r="GZ457" s="21"/>
      <c r="HA457" s="21"/>
      <c r="HB457" s="21"/>
      <c r="HC457" s="21"/>
      <c r="HD457" s="21"/>
      <c r="HE457" s="21"/>
      <c r="HF457" s="21"/>
      <c r="HG457" s="21"/>
      <c r="HH457" s="21"/>
      <c r="HI457" s="21"/>
      <c r="HJ457" s="21"/>
      <c r="HK457" s="21"/>
      <c r="HL457" s="21"/>
      <c r="HM457" s="21"/>
      <c r="HN457" s="21"/>
      <c r="HO457" s="21"/>
      <c r="HP457" s="21"/>
      <c r="HQ457" s="21"/>
      <c r="HR457" s="21"/>
      <c r="HS457" s="21"/>
      <c r="HT457" s="21"/>
      <c r="HU457" s="21"/>
      <c r="HV457" s="21"/>
      <c r="HW457" s="21"/>
      <c r="HX457" s="21"/>
      <c r="HY457" s="21"/>
      <c r="HZ457" s="21"/>
      <c r="IA457" s="21"/>
      <c r="IB457" s="21"/>
      <c r="IC457" s="21"/>
      <c r="ID457" s="21"/>
      <c r="IE457" s="21"/>
      <c r="IF457" s="21"/>
      <c r="IG457" s="21"/>
      <c r="IH457" s="21"/>
      <c r="II457" s="21"/>
      <c r="IJ457" s="21"/>
      <c r="IK457" s="21"/>
      <c r="IL457" s="21"/>
      <c r="IM457" s="21"/>
      <c r="IN457" s="21"/>
      <c r="IO457" s="21"/>
      <c r="IP457" s="21"/>
      <c r="IQ457" s="21"/>
      <c r="IR457" s="21"/>
      <c r="IS457" s="21"/>
      <c r="IT457" s="21"/>
      <c r="IU457" s="21"/>
      <c r="IV457" s="21"/>
    </row>
    <row r="458" spans="1:256" ht="30.75" customHeight="1">
      <c r="A458" s="886" t="s">
        <v>839</v>
      </c>
      <c r="B458" s="932" t="s">
        <v>799</v>
      </c>
      <c r="C458" s="634"/>
      <c r="D458" s="7">
        <v>15.4</v>
      </c>
      <c r="E458" s="7">
        <v>11.5</v>
      </c>
      <c r="F458" s="7">
        <v>43.2</v>
      </c>
      <c r="G458" s="12">
        <v>337</v>
      </c>
      <c r="H458" s="18">
        <v>2.6099999999999994</v>
      </c>
      <c r="I458" s="18">
        <v>0.1</v>
      </c>
      <c r="J458" s="18">
        <v>15.36</v>
      </c>
      <c r="K458" s="18">
        <v>0.2</v>
      </c>
      <c r="L458" s="18">
        <v>42.819999999999993</v>
      </c>
      <c r="M458" s="18">
        <v>93.17</v>
      </c>
      <c r="N458" s="18">
        <v>31.14</v>
      </c>
      <c r="O458" s="18">
        <v>1.1200000000000001</v>
      </c>
      <c r="P458" s="18"/>
      <c r="Q458" s="18" t="e">
        <f>SUM(Q459:Q468)</f>
        <v>#REF!</v>
      </c>
      <c r="R458" s="886" t="s">
        <v>839</v>
      </c>
      <c r="S458" s="932" t="s">
        <v>90</v>
      </c>
      <c r="T458" s="634"/>
      <c r="U458" s="7">
        <v>17.100000000000001</v>
      </c>
      <c r="V458" s="7">
        <v>12</v>
      </c>
      <c r="W458" s="7">
        <v>48</v>
      </c>
      <c r="X458" s="12">
        <v>368</v>
      </c>
      <c r="Y458" s="57"/>
      <c r="Z458" s="57"/>
      <c r="AA458" s="57"/>
      <c r="AB458" s="57"/>
      <c r="AC458" s="57"/>
      <c r="AD458" s="57"/>
      <c r="AE458" s="57"/>
      <c r="AF458" s="57"/>
      <c r="AG458" s="707"/>
    </row>
    <row r="459" spans="1:256" ht="24.95" customHeight="1">
      <c r="A459" s="886" t="s">
        <v>553</v>
      </c>
      <c r="B459" s="914" t="s">
        <v>840</v>
      </c>
      <c r="C459" s="875"/>
      <c r="D459" s="68">
        <v>1.7</v>
      </c>
      <c r="E459" s="68">
        <v>3.9</v>
      </c>
      <c r="F459" s="68">
        <v>7.3</v>
      </c>
      <c r="G459" s="12">
        <v>71</v>
      </c>
      <c r="H459" s="748"/>
      <c r="I459" s="748"/>
      <c r="J459" s="748"/>
      <c r="K459" s="748"/>
      <c r="L459" s="748"/>
      <c r="M459" s="748"/>
      <c r="N459" s="748"/>
      <c r="O459" s="748"/>
      <c r="P459" s="749"/>
      <c r="Q459" s="749" t="e">
        <f>#REF!*P459/1000</f>
        <v>#REF!</v>
      </c>
      <c r="R459" s="886" t="s">
        <v>553</v>
      </c>
      <c r="S459" s="914" t="s">
        <v>797</v>
      </c>
      <c r="T459" s="875"/>
      <c r="U459" s="68">
        <v>2.2999999999999998</v>
      </c>
      <c r="V459" s="68">
        <v>7.4</v>
      </c>
      <c r="W459" s="68">
        <v>14.5</v>
      </c>
      <c r="X459" s="12">
        <v>133.80000000000001</v>
      </c>
      <c r="Y459" s="57"/>
      <c r="Z459" s="57"/>
      <c r="AA459" s="57"/>
      <c r="AB459" s="57"/>
      <c r="AC459" s="57"/>
      <c r="AD459" s="57"/>
      <c r="AE459" s="57"/>
      <c r="AF459" s="57"/>
      <c r="AG459" s="707"/>
    </row>
    <row r="460" spans="1:256" ht="24.95" customHeight="1">
      <c r="A460" s="885" t="s">
        <v>603</v>
      </c>
      <c r="B460" s="204">
        <v>200</v>
      </c>
      <c r="C460" s="926"/>
      <c r="D460" s="7">
        <v>0.2</v>
      </c>
      <c r="E460" s="68">
        <v>0</v>
      </c>
      <c r="F460" s="7">
        <v>15</v>
      </c>
      <c r="G460" s="7">
        <v>61</v>
      </c>
      <c r="H460" s="7"/>
      <c r="I460" s="7"/>
      <c r="J460" s="7"/>
      <c r="K460" s="7"/>
      <c r="L460" s="7"/>
      <c r="M460" s="7"/>
      <c r="N460" s="7"/>
      <c r="O460" s="7"/>
      <c r="P460" s="11"/>
      <c r="Q460" s="11" t="e">
        <f>#REF!*P460/1000</f>
        <v>#REF!</v>
      </c>
      <c r="R460" s="885" t="s">
        <v>603</v>
      </c>
      <c r="S460" s="204">
        <v>200</v>
      </c>
      <c r="T460" s="926"/>
      <c r="U460" s="7">
        <v>0.2</v>
      </c>
      <c r="V460" s="68">
        <v>0</v>
      </c>
      <c r="W460" s="7">
        <v>15</v>
      </c>
      <c r="X460" s="7">
        <v>61</v>
      </c>
      <c r="Y460" s="57"/>
      <c r="Z460" s="57"/>
      <c r="AA460" s="57"/>
      <c r="AB460" s="57"/>
      <c r="AC460" s="57"/>
      <c r="AD460" s="57"/>
      <c r="AE460" s="57"/>
      <c r="AF460" s="57"/>
      <c r="AG460" s="707"/>
    </row>
    <row r="461" spans="1:256" ht="24.95" customHeight="1">
      <c r="A461" s="886" t="s">
        <v>450</v>
      </c>
      <c r="B461" s="205">
        <v>20</v>
      </c>
      <c r="C461" s="927"/>
      <c r="D461" s="653">
        <v>0.7</v>
      </c>
      <c r="E461" s="653">
        <v>0.1</v>
      </c>
      <c r="F461" s="653">
        <v>9.4</v>
      </c>
      <c r="G461" s="12">
        <v>41</v>
      </c>
      <c r="H461" s="17"/>
      <c r="I461" s="17"/>
      <c r="J461" s="17"/>
      <c r="K461" s="17"/>
      <c r="L461" s="17"/>
      <c r="M461" s="17"/>
      <c r="N461" s="17"/>
      <c r="O461" s="17"/>
      <c r="P461" s="68">
        <v>19.5</v>
      </c>
      <c r="Q461" s="11" t="e">
        <f>#REF!*P461/1000</f>
        <v>#REF!</v>
      </c>
      <c r="R461" s="886" t="s">
        <v>450</v>
      </c>
      <c r="S461" s="205">
        <v>20</v>
      </c>
      <c r="T461" s="927"/>
      <c r="U461" s="653">
        <v>0.7</v>
      </c>
      <c r="V461" s="653">
        <v>0.1</v>
      </c>
      <c r="W461" s="653">
        <v>9.4</v>
      </c>
      <c r="X461" s="12">
        <v>41</v>
      </c>
      <c r="Y461" s="57"/>
      <c r="Z461" s="57"/>
      <c r="AA461" s="57"/>
      <c r="AB461" s="57"/>
      <c r="AC461" s="57"/>
      <c r="AD461" s="57"/>
      <c r="AE461" s="57"/>
      <c r="AF461" s="57"/>
      <c r="AG461" s="707"/>
    </row>
    <row r="462" spans="1:256" ht="24.95" customHeight="1">
      <c r="A462" s="886" t="s">
        <v>791</v>
      </c>
      <c r="B462" s="614">
        <v>125</v>
      </c>
      <c r="C462" s="875"/>
      <c r="D462" s="68">
        <v>1.8</v>
      </c>
      <c r="E462" s="68">
        <v>1.5</v>
      </c>
      <c r="F462" s="68">
        <v>4.5</v>
      </c>
      <c r="G462" s="613">
        <v>39</v>
      </c>
      <c r="H462" s="17"/>
      <c r="I462" s="17"/>
      <c r="J462" s="17"/>
      <c r="K462" s="17"/>
      <c r="L462" s="17"/>
      <c r="M462" s="17"/>
      <c r="N462" s="17"/>
      <c r="O462" s="17"/>
      <c r="P462" s="11"/>
      <c r="Q462" s="11" t="e">
        <f>#REF!*P462/1000</f>
        <v>#REF!</v>
      </c>
      <c r="R462" s="886" t="s">
        <v>791</v>
      </c>
      <c r="S462" s="614">
        <v>125</v>
      </c>
      <c r="T462" s="875"/>
      <c r="U462" s="68">
        <v>1.8</v>
      </c>
      <c r="V462" s="68">
        <v>1.5</v>
      </c>
      <c r="W462" s="68">
        <v>4.5</v>
      </c>
      <c r="X462" s="613">
        <v>39</v>
      </c>
      <c r="Y462" s="57"/>
      <c r="Z462" s="57"/>
      <c r="AA462" s="57"/>
      <c r="AB462" s="57"/>
      <c r="AC462" s="57"/>
      <c r="AD462" s="57"/>
      <c r="AE462" s="57"/>
      <c r="AF462" s="57"/>
      <c r="AG462" s="707"/>
    </row>
    <row r="463" spans="1:256" ht="24.95" customHeight="1">
      <c r="A463" s="890"/>
      <c r="B463" s="596"/>
      <c r="C463" s="875"/>
      <c r="D463" s="68"/>
      <c r="E463" s="68"/>
      <c r="F463" s="68"/>
      <c r="G463" s="613"/>
      <c r="H463" s="17"/>
      <c r="I463" s="17"/>
      <c r="J463" s="17"/>
      <c r="K463" s="17"/>
      <c r="L463" s="17"/>
      <c r="M463" s="17"/>
      <c r="N463" s="17"/>
      <c r="O463" s="17"/>
      <c r="P463" s="11"/>
      <c r="Q463" s="11" t="e">
        <f>#REF!*P463/1000</f>
        <v>#REF!</v>
      </c>
      <c r="R463" s="890"/>
      <c r="S463" s="596"/>
      <c r="T463" s="875"/>
      <c r="U463" s="68"/>
      <c r="V463" s="68"/>
      <c r="W463" s="68"/>
      <c r="X463" s="613"/>
      <c r="Y463" s="40">
        <v>42.211111111111109</v>
      </c>
      <c r="Z463" s="40">
        <v>6.6666666666666666E-2</v>
      </c>
      <c r="AA463" s="40">
        <v>0</v>
      </c>
      <c r="AB463" s="40">
        <v>2.8111111111111109</v>
      </c>
      <c r="AC463" s="40">
        <v>103.4</v>
      </c>
      <c r="AD463" s="40">
        <v>77.833333333333329</v>
      </c>
      <c r="AE463" s="40">
        <v>39.94444444444445</v>
      </c>
      <c r="AF463" s="40">
        <v>1.4777777777777779</v>
      </c>
      <c r="AG463" s="623"/>
    </row>
    <row r="464" spans="1:256" ht="24.95" customHeight="1">
      <c r="A464" s="890" t="s">
        <v>381</v>
      </c>
      <c r="B464" s="596"/>
      <c r="C464" s="847"/>
      <c r="D464" s="600"/>
      <c r="E464" s="600"/>
      <c r="F464" s="600"/>
      <c r="G464" s="614"/>
      <c r="H464" s="17"/>
      <c r="I464" s="17"/>
      <c r="J464" s="17"/>
      <c r="K464" s="17"/>
      <c r="L464" s="17"/>
      <c r="M464" s="17"/>
      <c r="N464" s="17"/>
      <c r="O464" s="17"/>
      <c r="P464" s="11"/>
      <c r="Q464" s="11" t="e">
        <f>#REF!*P464/1000</f>
        <v>#REF!</v>
      </c>
      <c r="R464" s="890" t="s">
        <v>381</v>
      </c>
      <c r="S464" s="596"/>
      <c r="T464" s="953"/>
      <c r="U464" s="600"/>
      <c r="V464" s="600"/>
      <c r="W464" s="600"/>
      <c r="X464" s="614"/>
      <c r="Y464" s="55"/>
      <c r="Z464" s="55"/>
      <c r="AA464" s="55"/>
      <c r="AB464" s="55"/>
      <c r="AC464" s="55"/>
      <c r="AD464" s="55"/>
      <c r="AE464" s="55"/>
      <c r="AF464" s="55"/>
    </row>
    <row r="465" spans="1:256" ht="24.95" customHeight="1">
      <c r="A465" s="949"/>
      <c r="B465" s="893"/>
      <c r="C465" s="851"/>
      <c r="D465" s="601"/>
      <c r="E465" s="601"/>
      <c r="F465" s="601"/>
      <c r="G465" s="614"/>
      <c r="H465" s="17"/>
      <c r="I465" s="17"/>
      <c r="J465" s="17"/>
      <c r="K465" s="17"/>
      <c r="L465" s="17"/>
      <c r="M465" s="17"/>
      <c r="N465" s="17"/>
      <c r="O465" s="17"/>
      <c r="P465" s="11"/>
      <c r="Q465" s="11"/>
      <c r="R465" s="916"/>
      <c r="S465" s="204"/>
      <c r="T465" s="204"/>
      <c r="U465" s="598"/>
      <c r="V465" s="598"/>
      <c r="W465" s="725"/>
      <c r="X465" s="614"/>
      <c r="Y465" s="55"/>
      <c r="Z465" s="55"/>
      <c r="AA465" s="55"/>
      <c r="AB465" s="55"/>
      <c r="AC465" s="55"/>
      <c r="AD465" s="55"/>
      <c r="AE465" s="55"/>
      <c r="AF465" s="55"/>
      <c r="AG465" s="643"/>
      <c r="AH465" s="4"/>
    </row>
    <row r="466" spans="1:256" ht="24.95" customHeight="1">
      <c r="A466" s="890"/>
      <c r="B466" s="596"/>
      <c r="C466" s="875"/>
      <c r="D466" s="594"/>
      <c r="E466" s="594"/>
      <c r="F466" s="594"/>
      <c r="G466" s="505"/>
      <c r="H466" s="11"/>
      <c r="I466" s="11"/>
      <c r="J466" s="11"/>
      <c r="K466" s="11"/>
      <c r="L466" s="11"/>
      <c r="M466" s="11"/>
      <c r="N466" s="11"/>
      <c r="O466" s="11"/>
      <c r="P466" s="11"/>
      <c r="Q466" s="11" t="e">
        <f>#REF!*P466/1000</f>
        <v>#REF!</v>
      </c>
      <c r="R466" s="885"/>
      <c r="S466" s="835"/>
      <c r="T466" s="882"/>
      <c r="U466" s="505"/>
      <c r="V466" s="505"/>
      <c r="W466" s="505"/>
      <c r="X466" s="505"/>
      <c r="Y466" s="15"/>
      <c r="Z466" s="15"/>
      <c r="AA466" s="15"/>
      <c r="AB466" s="15"/>
      <c r="AC466" s="15"/>
      <c r="AD466" s="15"/>
      <c r="AE466" s="15"/>
      <c r="AF466" s="15"/>
      <c r="AG466" s="707"/>
      <c r="AH466" s="4"/>
    </row>
    <row r="467" spans="1:256" ht="24.95" customHeight="1">
      <c r="A467" s="838"/>
      <c r="B467" s="838"/>
      <c r="C467" s="904"/>
      <c r="D467" s="204"/>
      <c r="E467" s="204"/>
      <c r="F467" s="601"/>
      <c r="G467" s="165"/>
      <c r="H467" s="11"/>
      <c r="I467" s="11"/>
      <c r="J467" s="11"/>
      <c r="K467" s="11"/>
      <c r="L467" s="11"/>
      <c r="M467" s="11"/>
      <c r="N467" s="11"/>
      <c r="O467" s="11"/>
      <c r="P467" s="11"/>
      <c r="Q467" s="11" t="e">
        <f>#REF!*P467/1000</f>
        <v>#REF!</v>
      </c>
      <c r="R467" s="1183"/>
      <c r="S467" s="1184"/>
      <c r="T467" s="1185"/>
      <c r="U467" s="637"/>
      <c r="V467" s="637"/>
      <c r="W467" s="637"/>
      <c r="X467" s="656"/>
      <c r="Y467" s="57"/>
      <c r="Z467" s="57"/>
      <c r="AA467" s="57"/>
      <c r="AB467" s="57"/>
      <c r="AC467" s="57"/>
      <c r="AD467" s="57"/>
      <c r="AE467" s="57"/>
      <c r="AF467" s="57"/>
      <c r="AG467" s="707"/>
      <c r="AH467" s="4"/>
    </row>
    <row r="468" spans="1:256" ht="24.95" customHeight="1">
      <c r="A468" s="838"/>
      <c r="B468" s="875"/>
      <c r="C468" s="634"/>
      <c r="D468" s="204"/>
      <c r="E468" s="204"/>
      <c r="F468" s="601"/>
      <c r="G468" s="204"/>
      <c r="H468" s="17"/>
      <c r="I468" s="17"/>
      <c r="J468" s="17"/>
      <c r="K468" s="17"/>
      <c r="L468" s="17"/>
      <c r="M468" s="17"/>
      <c r="N468" s="17"/>
      <c r="O468" s="17"/>
      <c r="P468" s="103">
        <v>356.71</v>
      </c>
      <c r="Q468" s="11" t="e">
        <f>#REF!*P468/1000</f>
        <v>#REF!</v>
      </c>
      <c r="R468" s="885"/>
      <c r="S468" s="883"/>
      <c r="T468" s="883"/>
      <c r="U468" s="204"/>
      <c r="V468" s="204"/>
      <c r="W468" s="204"/>
      <c r="X468" s="596"/>
      <c r="Y468" s="57"/>
      <c r="Z468" s="57"/>
      <c r="AA468" s="57"/>
      <c r="AB468" s="57"/>
      <c r="AC468" s="57"/>
      <c r="AD468" s="57"/>
      <c r="AE468" s="57"/>
      <c r="AF468" s="57"/>
      <c r="AG468" s="707"/>
      <c r="AH468" s="4"/>
    </row>
    <row r="469" spans="1:256" ht="24.95" customHeight="1">
      <c r="A469" s="838"/>
      <c r="B469" s="875"/>
      <c r="C469" s="875"/>
      <c r="D469" s="835"/>
      <c r="E469" s="835"/>
      <c r="F469" s="835"/>
      <c r="G469" s="835"/>
      <c r="H469" s="8">
        <v>1.6</v>
      </c>
      <c r="I469" s="8">
        <v>0.01</v>
      </c>
      <c r="J469" s="8">
        <v>0</v>
      </c>
      <c r="K469" s="8">
        <v>0.08</v>
      </c>
      <c r="L469" s="8">
        <v>6.79</v>
      </c>
      <c r="M469" s="8">
        <v>0.91</v>
      </c>
      <c r="N469" s="8">
        <v>3.42</v>
      </c>
      <c r="O469" s="8">
        <v>0.91</v>
      </c>
      <c r="P469" s="8"/>
      <c r="Q469" s="8" t="e">
        <f>SUM(Q470:Q471)</f>
        <v>#REF!</v>
      </c>
      <c r="R469" s="886"/>
      <c r="S469" s="912"/>
      <c r="T469" s="910"/>
      <c r="U469" s="601"/>
      <c r="V469" s="601"/>
      <c r="W469" s="601"/>
      <c r="X469" s="596"/>
      <c r="Y469" s="57"/>
      <c r="Z469" s="57"/>
      <c r="AA469" s="57"/>
      <c r="AB469" s="57"/>
      <c r="AC469" s="57"/>
      <c r="AD469" s="57"/>
      <c r="AE469" s="57"/>
      <c r="AF469" s="57"/>
      <c r="AG469" s="707"/>
      <c r="AH469" s="4"/>
    </row>
    <row r="470" spans="1:256" ht="24.95" customHeight="1">
      <c r="A470" s="838"/>
      <c r="B470" s="835"/>
      <c r="C470" s="943"/>
      <c r="D470" s="835"/>
      <c r="E470" s="835"/>
      <c r="F470" s="835"/>
      <c r="G470" s="835"/>
      <c r="H470" s="17"/>
      <c r="I470" s="17"/>
      <c r="J470" s="17"/>
      <c r="K470" s="17"/>
      <c r="L470" s="17"/>
      <c r="M470" s="17"/>
      <c r="N470" s="17"/>
      <c r="O470" s="17"/>
      <c r="P470" s="17">
        <v>58.5</v>
      </c>
      <c r="Q470" s="11" t="e">
        <f>#REF!*P470/1000</f>
        <v>#REF!</v>
      </c>
      <c r="R470" s="885"/>
      <c r="S470" s="846"/>
      <c r="T470" s="846"/>
      <c r="U470" s="204"/>
      <c r="V470" s="601"/>
      <c r="W470" s="204"/>
      <c r="X470" s="204"/>
      <c r="Y470" s="57"/>
      <c r="Z470" s="57"/>
      <c r="AA470" s="57"/>
      <c r="AB470" s="57"/>
      <c r="AC470" s="57"/>
      <c r="AD470" s="57"/>
      <c r="AE470" s="57"/>
      <c r="AF470" s="57"/>
      <c r="AG470" s="681"/>
      <c r="AH470" s="4"/>
    </row>
    <row r="471" spans="1:256" ht="24.95" customHeight="1">
      <c r="A471" s="1183" t="s">
        <v>185</v>
      </c>
      <c r="B471" s="1184"/>
      <c r="C471" s="1184"/>
      <c r="D471" s="1184"/>
      <c r="E471" s="1184"/>
      <c r="F471" s="1184"/>
      <c r="G471" s="1185"/>
      <c r="H471" s="17"/>
      <c r="I471" s="17"/>
      <c r="J471" s="17"/>
      <c r="K471" s="17"/>
      <c r="L471" s="17"/>
      <c r="M471" s="17"/>
      <c r="N471" s="17"/>
      <c r="O471" s="17"/>
      <c r="P471" s="606">
        <v>37.049999999999997</v>
      </c>
      <c r="Q471" s="11" t="e">
        <f>#REF!*P471/1000</f>
        <v>#REF!</v>
      </c>
      <c r="R471" s="885"/>
      <c r="S471" s="846"/>
      <c r="T471" s="846"/>
      <c r="U471" s="601"/>
      <c r="V471" s="601"/>
      <c r="W471" s="601"/>
      <c r="X471" s="596"/>
      <c r="Y471" s="57"/>
      <c r="Z471" s="57"/>
      <c r="AA471" s="57"/>
      <c r="AB471" s="57"/>
      <c r="AC471" s="57"/>
      <c r="AD471" s="57"/>
      <c r="AE471" s="57"/>
      <c r="AF471" s="57"/>
      <c r="AG471" s="707"/>
      <c r="AH471" s="4"/>
    </row>
    <row r="472" spans="1:256" ht="29.25" customHeight="1">
      <c r="A472" s="890" t="s">
        <v>843</v>
      </c>
      <c r="B472" s="884" t="s">
        <v>407</v>
      </c>
      <c r="C472" s="948"/>
      <c r="D472" s="835"/>
      <c r="E472" s="835"/>
      <c r="F472" s="835"/>
      <c r="G472" s="835"/>
      <c r="H472" s="8">
        <v>0</v>
      </c>
      <c r="I472" s="8">
        <v>7.4999999999999997E-2</v>
      </c>
      <c r="J472" s="8">
        <v>0</v>
      </c>
      <c r="K472" s="8">
        <v>0</v>
      </c>
      <c r="L472" s="8">
        <v>3.0750000000000002</v>
      </c>
      <c r="M472" s="8">
        <v>9.9749999999999996</v>
      </c>
      <c r="N472" s="8">
        <v>3</v>
      </c>
      <c r="O472" s="8">
        <v>7.4999999999999997E-2</v>
      </c>
      <c r="P472" s="11">
        <v>40.299999999999997</v>
      </c>
      <c r="Q472" s="8">
        <f>P472*C315/1000</f>
        <v>0</v>
      </c>
      <c r="R472" s="885"/>
      <c r="S472" s="846"/>
      <c r="T472" s="912"/>
      <c r="U472" s="601"/>
      <c r="V472" s="601"/>
      <c r="W472" s="601"/>
      <c r="X472" s="596"/>
      <c r="Y472" s="752"/>
      <c r="Z472" s="752"/>
      <c r="AA472" s="752"/>
      <c r="AB472" s="752"/>
      <c r="AC472" s="752"/>
      <c r="AD472" s="752"/>
      <c r="AE472" s="752"/>
      <c r="AF472" s="752"/>
      <c r="AG472" s="643"/>
      <c r="AH472" s="4"/>
    </row>
    <row r="473" spans="1:256" ht="24.95" customHeight="1">
      <c r="A473" s="835" t="s">
        <v>146</v>
      </c>
      <c r="B473" s="884"/>
      <c r="C473" s="884"/>
      <c r="D473" s="956"/>
      <c r="E473" s="835"/>
      <c r="F473" s="835"/>
      <c r="G473" s="835"/>
      <c r="H473" s="601"/>
      <c r="I473" s="601"/>
      <c r="J473" s="601"/>
      <c r="K473" s="601"/>
      <c r="L473" s="601"/>
      <c r="M473" s="601"/>
      <c r="N473" s="601"/>
      <c r="O473" s="601"/>
      <c r="P473" s="8"/>
      <c r="Q473" s="8"/>
      <c r="R473" s="1236"/>
      <c r="S473" s="1237"/>
      <c r="T473" s="1238"/>
      <c r="U473" s="637"/>
      <c r="V473" s="637"/>
      <c r="W473" s="637"/>
      <c r="X473" s="656"/>
      <c r="Y473" s="8">
        <v>10.777777777777777</v>
      </c>
      <c r="Z473" s="8">
        <v>0.15555555555555559</v>
      </c>
      <c r="AA473" s="8">
        <v>0</v>
      </c>
      <c r="AB473" s="8">
        <v>2.9333333333333331</v>
      </c>
      <c r="AC473" s="8">
        <v>34.777777777777779</v>
      </c>
      <c r="AD473" s="8">
        <v>109.46666666666667</v>
      </c>
      <c r="AE473" s="8">
        <v>48</v>
      </c>
      <c r="AF473" s="8">
        <v>1.3777777777777778</v>
      </c>
      <c r="AG473" s="693"/>
      <c r="AH473" s="4"/>
    </row>
    <row r="474" spans="1:256" ht="32.25" customHeight="1">
      <c r="A474" s="838" t="s">
        <v>681</v>
      </c>
      <c r="B474" s="884">
        <v>50</v>
      </c>
      <c r="C474" s="884"/>
      <c r="D474" s="956"/>
      <c r="E474" s="835"/>
      <c r="F474" s="835"/>
      <c r="G474" s="835"/>
      <c r="H474" s="8">
        <v>0</v>
      </c>
      <c r="I474" s="8">
        <v>4.4999999999999998E-2</v>
      </c>
      <c r="J474" s="8">
        <v>0</v>
      </c>
      <c r="K474" s="8">
        <v>0.35</v>
      </c>
      <c r="L474" s="8">
        <v>8.6</v>
      </c>
      <c r="M474" s="8">
        <v>38.6</v>
      </c>
      <c r="N474" s="8">
        <v>11.499999999999998</v>
      </c>
      <c r="O474" s="8">
        <v>0.95</v>
      </c>
      <c r="P474" s="11">
        <v>32.5</v>
      </c>
      <c r="Q474" s="8">
        <f>P474*C316/1000</f>
        <v>0</v>
      </c>
      <c r="R474" s="885"/>
      <c r="S474" s="846"/>
      <c r="T474" s="917"/>
      <c r="U474" s="601"/>
      <c r="V474" s="601"/>
      <c r="W474" s="601"/>
      <c r="X474" s="614"/>
      <c r="Y474" s="55"/>
      <c r="Z474" s="55"/>
      <c r="AA474" s="55"/>
      <c r="AB474" s="55"/>
      <c r="AC474" s="55"/>
      <c r="AD474" s="55"/>
      <c r="AE474" s="55"/>
      <c r="AF474" s="55"/>
      <c r="AG474" s="681"/>
      <c r="AH474" s="4"/>
    </row>
    <row r="475" spans="1:256" ht="24.95" customHeight="1">
      <c r="A475" s="838"/>
      <c r="B475" s="838"/>
      <c r="C475" s="838"/>
      <c r="D475" s="835"/>
      <c r="E475" s="835"/>
      <c r="F475" s="835"/>
      <c r="G475" s="835"/>
      <c r="H475" s="637">
        <f t="shared" ref="H475:O475" si="47">H476+H482</f>
        <v>0.15428571428571428</v>
      </c>
      <c r="I475" s="637">
        <f t="shared" si="47"/>
        <v>0.11314285714285714</v>
      </c>
      <c r="J475" s="637">
        <f t="shared" si="47"/>
        <v>21.229714285714284</v>
      </c>
      <c r="K475" s="637">
        <f t="shared" si="47"/>
        <v>1.0285714285714285</v>
      </c>
      <c r="L475" s="637">
        <f t="shared" si="47"/>
        <v>47.519999999999996</v>
      </c>
      <c r="M475" s="637">
        <f t="shared" si="47"/>
        <v>89.927999999999997</v>
      </c>
      <c r="N475" s="637">
        <f t="shared" si="47"/>
        <v>15.181714285714285</v>
      </c>
      <c r="O475" s="637">
        <f t="shared" si="47"/>
        <v>0.96685714285714275</v>
      </c>
      <c r="P475" s="637"/>
      <c r="Q475" s="86">
        <f>Q476+Q482</f>
        <v>15</v>
      </c>
      <c r="R475" s="890"/>
      <c r="S475" s="204"/>
      <c r="T475" s="204"/>
      <c r="U475" s="598"/>
      <c r="V475" s="598"/>
      <c r="W475" s="725"/>
      <c r="X475" s="614"/>
      <c r="Y475" s="15"/>
      <c r="Z475" s="15"/>
      <c r="AA475" s="15"/>
      <c r="AB475" s="15"/>
      <c r="AC475" s="15"/>
      <c r="AD475" s="15"/>
      <c r="AE475" s="15"/>
      <c r="AF475" s="15"/>
      <c r="AG475" s="681"/>
      <c r="AH475" s="4"/>
      <c r="AM475" s="58"/>
      <c r="AN475" s="58"/>
      <c r="AO475" s="58"/>
      <c r="AP475" s="58"/>
      <c r="AQ475" s="58"/>
      <c r="AR475" s="58"/>
      <c r="AS475" s="58"/>
    </row>
    <row r="476" spans="1:256" ht="24.95" customHeight="1">
      <c r="A476" s="838"/>
      <c r="B476" s="835"/>
      <c r="C476" s="835"/>
      <c r="D476" s="835"/>
      <c r="E476" s="835"/>
      <c r="F476" s="835"/>
      <c r="G476" s="835"/>
      <c r="H476" s="8">
        <v>0.15428571428571428</v>
      </c>
      <c r="I476" s="8">
        <v>0.11314285714285714</v>
      </c>
      <c r="J476" s="8">
        <v>21.229714285714284</v>
      </c>
      <c r="K476" s="8">
        <v>1.0285714285714285</v>
      </c>
      <c r="L476" s="8">
        <v>47.519999999999996</v>
      </c>
      <c r="M476" s="8">
        <v>89.927999999999997</v>
      </c>
      <c r="N476" s="8">
        <v>15.181714285714285</v>
      </c>
      <c r="O476" s="8">
        <v>0.96685714285714275</v>
      </c>
      <c r="P476" s="8">
        <v>15</v>
      </c>
      <c r="Q476" s="8">
        <f>P476</f>
        <v>15</v>
      </c>
      <c r="R476" s="1133"/>
      <c r="S476" s="1239"/>
      <c r="T476" s="1134"/>
      <c r="U476" s="505"/>
      <c r="V476" s="505"/>
      <c r="W476" s="505"/>
      <c r="X476" s="505"/>
      <c r="Y476" s="55"/>
      <c r="Z476" s="55"/>
      <c r="AA476" s="55"/>
      <c r="AB476" s="55"/>
      <c r="AC476" s="55"/>
      <c r="AD476" s="55"/>
      <c r="AE476" s="55"/>
      <c r="AF476" s="55"/>
      <c r="AH476" s="4"/>
      <c r="AI476" s="58"/>
      <c r="AJ476" s="58"/>
      <c r="AK476" s="58"/>
      <c r="AM476" s="58"/>
      <c r="AN476" s="58"/>
      <c r="AO476" s="58"/>
      <c r="AP476" s="58"/>
      <c r="AQ476" s="58"/>
      <c r="AR476" s="58"/>
      <c r="AS476" s="58"/>
    </row>
    <row r="477" spans="1:256" ht="24.95" customHeight="1">
      <c r="A477" s="1179" t="s">
        <v>902</v>
      </c>
      <c r="B477" s="1240"/>
      <c r="C477" s="1240"/>
      <c r="D477" s="1240"/>
      <c r="E477" s="1240"/>
      <c r="F477" s="1240"/>
      <c r="G477" s="1240"/>
      <c r="H477" s="1240"/>
      <c r="I477" s="1240"/>
      <c r="J477" s="1240"/>
      <c r="K477" s="1240"/>
      <c r="L477" s="1240"/>
      <c r="M477" s="1240"/>
      <c r="N477" s="1240"/>
      <c r="O477" s="1240"/>
      <c r="P477" s="1240"/>
      <c r="Q477" s="1240"/>
      <c r="R477" s="1240"/>
      <c r="S477" s="1240"/>
      <c r="T477" s="1240"/>
      <c r="U477" s="1240"/>
      <c r="V477" s="1240"/>
      <c r="W477" s="1240"/>
      <c r="X477" s="1241"/>
      <c r="Y477" s="55"/>
      <c r="Z477" s="55"/>
      <c r="AA477" s="55"/>
      <c r="AB477" s="55"/>
      <c r="AC477" s="55"/>
      <c r="AD477" s="55"/>
      <c r="AE477" s="55"/>
      <c r="AF477" s="55"/>
      <c r="AI477" s="58"/>
      <c r="AJ477" s="58"/>
      <c r="AK477" s="58"/>
      <c r="AL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  <c r="DZ477" s="58"/>
      <c r="EA477" s="58"/>
      <c r="EB477" s="58"/>
      <c r="EC477" s="58"/>
      <c r="ED477" s="58"/>
      <c r="EE477" s="58"/>
      <c r="EF477" s="58"/>
      <c r="EG477" s="58"/>
      <c r="EH477" s="58"/>
      <c r="EI477" s="58"/>
      <c r="EJ477" s="58"/>
      <c r="EK477" s="58"/>
      <c r="EL477" s="58"/>
      <c r="EM477" s="58"/>
      <c r="EN477" s="58"/>
      <c r="EO477" s="58"/>
      <c r="EP477" s="58"/>
      <c r="EQ477" s="58"/>
      <c r="ER477" s="58"/>
      <c r="ES477" s="58"/>
      <c r="ET477" s="58"/>
      <c r="EU477" s="58"/>
      <c r="EV477" s="58"/>
      <c r="EW477" s="58"/>
      <c r="EX477" s="58"/>
      <c r="EY477" s="58"/>
      <c r="EZ477" s="58"/>
      <c r="FA477" s="58"/>
      <c r="FB477" s="58"/>
      <c r="FC477" s="58"/>
      <c r="FD477" s="58"/>
      <c r="FE477" s="58"/>
      <c r="FF477" s="58"/>
      <c r="FG477" s="58"/>
      <c r="FH477" s="58"/>
      <c r="FI477" s="58"/>
      <c r="FJ477" s="58"/>
      <c r="FK477" s="58"/>
      <c r="FL477" s="58"/>
      <c r="FM477" s="58"/>
      <c r="FN477" s="58"/>
      <c r="FO477" s="58"/>
      <c r="FP477" s="58"/>
      <c r="FQ477" s="58"/>
      <c r="FR477" s="58"/>
      <c r="FS477" s="58"/>
      <c r="FT477" s="58"/>
      <c r="FU477" s="58"/>
      <c r="FV477" s="58"/>
      <c r="FW477" s="58"/>
      <c r="FX477" s="58"/>
      <c r="FY477" s="58"/>
      <c r="FZ477" s="58"/>
      <c r="GA477" s="58"/>
      <c r="GB477" s="58"/>
      <c r="GC477" s="58"/>
      <c r="GD477" s="58"/>
      <c r="GE477" s="58"/>
      <c r="GF477" s="58"/>
      <c r="GG477" s="58"/>
      <c r="GH477" s="58"/>
      <c r="GI477" s="58"/>
      <c r="GJ477" s="58"/>
      <c r="GK477" s="58"/>
      <c r="GL477" s="58"/>
      <c r="GM477" s="58"/>
      <c r="GN477" s="58"/>
      <c r="GO477" s="58"/>
      <c r="GP477" s="58"/>
      <c r="GQ477" s="58"/>
      <c r="GR477" s="58"/>
      <c r="GS477" s="58"/>
      <c r="GT477" s="58"/>
      <c r="GU477" s="58"/>
      <c r="GV477" s="58"/>
      <c r="GW477" s="58"/>
      <c r="GX477" s="58"/>
      <c r="GY477" s="58"/>
      <c r="GZ477" s="58"/>
      <c r="HA477" s="58"/>
      <c r="HB477" s="58"/>
      <c r="HC477" s="58"/>
      <c r="HD477" s="58"/>
      <c r="HE477" s="58"/>
      <c r="HF477" s="58"/>
      <c r="HG477" s="58"/>
      <c r="HH477" s="58"/>
      <c r="HI477" s="58"/>
      <c r="HJ477" s="58"/>
      <c r="HK477" s="58"/>
      <c r="HL477" s="58"/>
      <c r="HM477" s="58"/>
      <c r="HN477" s="58"/>
      <c r="HO477" s="58"/>
      <c r="HP477" s="58"/>
      <c r="HQ477" s="58"/>
      <c r="HR477" s="58"/>
      <c r="HS477" s="58"/>
      <c r="HT477" s="58"/>
      <c r="HU477" s="58"/>
      <c r="HV477" s="58"/>
      <c r="HW477" s="58"/>
      <c r="HX477" s="58"/>
      <c r="HY477" s="58"/>
      <c r="HZ477" s="58"/>
      <c r="IA477" s="58"/>
      <c r="IB477" s="58"/>
      <c r="IC477" s="58"/>
      <c r="ID477" s="58"/>
      <c r="IE477" s="58"/>
      <c r="IF477" s="58"/>
      <c r="IG477" s="58"/>
      <c r="IH477" s="58"/>
      <c r="II477" s="58"/>
      <c r="IJ477" s="58"/>
      <c r="IK477" s="58"/>
      <c r="IL477" s="58"/>
      <c r="IM477" s="58"/>
      <c r="IN477" s="58"/>
      <c r="IO477" s="58"/>
      <c r="IP477" s="58"/>
      <c r="IQ477" s="58"/>
      <c r="IR477" s="58"/>
      <c r="IS477" s="58"/>
      <c r="IT477" s="58"/>
      <c r="IU477" s="58"/>
      <c r="IV477" s="58"/>
    </row>
    <row r="478" spans="1:256" ht="54" customHeight="1">
      <c r="A478" s="1193" t="s">
        <v>874</v>
      </c>
      <c r="B478" s="1193"/>
      <c r="C478" s="1193"/>
      <c r="D478" s="1193"/>
      <c r="E478" s="1193"/>
      <c r="F478" s="1158" t="s">
        <v>256</v>
      </c>
      <c r="G478" s="1158"/>
      <c r="H478" s="1158"/>
      <c r="I478" s="1158"/>
      <c r="J478" s="1158"/>
      <c r="K478" s="1158"/>
      <c r="L478" s="1158"/>
      <c r="M478" s="1158"/>
      <c r="N478" s="1158"/>
      <c r="O478" s="1158"/>
      <c r="P478" s="1158"/>
      <c r="Q478" s="1158"/>
      <c r="R478" s="1158"/>
      <c r="S478" s="1158"/>
      <c r="T478" s="1158"/>
      <c r="U478" s="936"/>
      <c r="V478" s="936"/>
      <c r="W478" s="936"/>
      <c r="X478" s="936"/>
      <c r="Y478" s="55"/>
      <c r="Z478" s="55"/>
      <c r="AA478" s="55"/>
      <c r="AB478" s="55"/>
      <c r="AC478" s="55"/>
      <c r="AD478" s="55"/>
      <c r="AE478" s="55"/>
      <c r="AF478" s="55"/>
      <c r="AL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  <c r="DU478" s="58"/>
      <c r="DV478" s="58"/>
      <c r="DW478" s="58"/>
      <c r="DX478" s="58"/>
      <c r="DY478" s="58"/>
      <c r="DZ478" s="58"/>
      <c r="EA478" s="58"/>
      <c r="EB478" s="58"/>
      <c r="EC478" s="58"/>
      <c r="ED478" s="58"/>
      <c r="EE478" s="58"/>
      <c r="EF478" s="58"/>
      <c r="EG478" s="58"/>
      <c r="EH478" s="58"/>
      <c r="EI478" s="58"/>
      <c r="EJ478" s="58"/>
      <c r="EK478" s="58"/>
      <c r="EL478" s="58"/>
      <c r="EM478" s="58"/>
      <c r="EN478" s="58"/>
      <c r="EO478" s="58"/>
      <c r="EP478" s="58"/>
      <c r="EQ478" s="58"/>
      <c r="ER478" s="58"/>
      <c r="ES478" s="58"/>
      <c r="ET478" s="58"/>
      <c r="EU478" s="58"/>
      <c r="EV478" s="58"/>
      <c r="EW478" s="58"/>
      <c r="EX478" s="58"/>
      <c r="EY478" s="58"/>
      <c r="EZ478" s="58"/>
      <c r="FA478" s="58"/>
      <c r="FB478" s="58"/>
      <c r="FC478" s="58"/>
      <c r="FD478" s="58"/>
      <c r="FE478" s="58"/>
      <c r="FF478" s="58"/>
      <c r="FG478" s="58"/>
      <c r="FH478" s="58"/>
      <c r="FI478" s="58"/>
      <c r="FJ478" s="58"/>
      <c r="FK478" s="58"/>
      <c r="FL478" s="58"/>
      <c r="FM478" s="58"/>
      <c r="FN478" s="58"/>
      <c r="FO478" s="58"/>
      <c r="FP478" s="58"/>
      <c r="FQ478" s="58"/>
      <c r="FR478" s="58"/>
      <c r="FS478" s="58"/>
      <c r="FT478" s="58"/>
      <c r="FU478" s="58"/>
      <c r="FV478" s="58"/>
      <c r="FW478" s="58"/>
      <c r="FX478" s="58"/>
      <c r="FY478" s="58"/>
      <c r="FZ478" s="58"/>
      <c r="GA478" s="58"/>
      <c r="GB478" s="58"/>
      <c r="GC478" s="58"/>
      <c r="GD478" s="58"/>
      <c r="GE478" s="58"/>
      <c r="GF478" s="58"/>
      <c r="GG478" s="58"/>
      <c r="GH478" s="58"/>
      <c r="GI478" s="58"/>
      <c r="GJ478" s="58"/>
      <c r="GK478" s="58"/>
      <c r="GL478" s="58"/>
      <c r="GM478" s="58"/>
      <c r="GN478" s="58"/>
      <c r="GO478" s="58"/>
      <c r="GP478" s="58"/>
      <c r="GQ478" s="58"/>
      <c r="GR478" s="58"/>
      <c r="GS478" s="58"/>
      <c r="GT478" s="58"/>
      <c r="GU478" s="58"/>
      <c r="GV478" s="58"/>
      <c r="GW478" s="58"/>
      <c r="GX478" s="58"/>
      <c r="GY478" s="58"/>
      <c r="GZ478" s="58"/>
      <c r="HA478" s="58"/>
      <c r="HB478" s="58"/>
      <c r="HC478" s="58"/>
      <c r="HD478" s="58"/>
      <c r="HE478" s="58"/>
      <c r="HF478" s="58"/>
      <c r="HG478" s="58"/>
      <c r="HH478" s="58"/>
      <c r="HI478" s="58"/>
      <c r="HJ478" s="58"/>
      <c r="HK478" s="58"/>
      <c r="HL478" s="58"/>
      <c r="HM478" s="58"/>
      <c r="HN478" s="58"/>
      <c r="HO478" s="58"/>
      <c r="HP478" s="58"/>
      <c r="HQ478" s="58"/>
      <c r="HR478" s="58"/>
      <c r="HS478" s="58"/>
      <c r="HT478" s="58"/>
      <c r="HU478" s="58"/>
      <c r="HV478" s="58"/>
      <c r="HW478" s="58"/>
      <c r="HX478" s="58"/>
      <c r="HY478" s="58"/>
      <c r="HZ478" s="58"/>
      <c r="IA478" s="58"/>
      <c r="IB478" s="58"/>
      <c r="IC478" s="58"/>
      <c r="ID478" s="58"/>
      <c r="IE478" s="58"/>
      <c r="IF478" s="58"/>
      <c r="IG478" s="58"/>
      <c r="IH478" s="58"/>
      <c r="II478" s="58"/>
      <c r="IJ478" s="58"/>
      <c r="IK478" s="58"/>
      <c r="IL478" s="58"/>
      <c r="IM478" s="58"/>
      <c r="IN478" s="58"/>
      <c r="IO478" s="58"/>
      <c r="IP478" s="58"/>
      <c r="IQ478" s="58"/>
      <c r="IR478" s="58"/>
      <c r="IS478" s="58"/>
      <c r="IT478" s="58"/>
      <c r="IU478" s="58"/>
      <c r="IV478" s="58"/>
    </row>
    <row r="479" spans="1:256" s="58" customFormat="1" ht="24.95" customHeight="1">
      <c r="A479" s="1228" t="s">
        <v>887</v>
      </c>
      <c r="B479" s="1182"/>
      <c r="C479" s="1182"/>
      <c r="D479" s="1182"/>
      <c r="E479" s="1182"/>
      <c r="F479" s="1182"/>
      <c r="G479" s="1182"/>
      <c r="H479" s="1182"/>
      <c r="I479" s="1182"/>
      <c r="J479" s="1182"/>
      <c r="K479" s="1182"/>
      <c r="L479" s="1182"/>
      <c r="M479" s="1182"/>
      <c r="N479" s="1182"/>
      <c r="O479" s="1182"/>
      <c r="P479" s="1182"/>
      <c r="Q479" s="1182"/>
      <c r="R479" s="1182"/>
      <c r="S479" s="1182"/>
      <c r="T479" s="1182"/>
      <c r="U479" s="1182"/>
      <c r="V479" s="1182"/>
      <c r="W479" s="1182"/>
      <c r="X479" s="1182"/>
      <c r="Y479" s="55"/>
      <c r="Z479" s="55"/>
      <c r="AA479" s="55"/>
      <c r="AB479" s="55"/>
      <c r="AC479" s="55"/>
      <c r="AD479" s="55"/>
      <c r="AE479" s="55"/>
      <c r="AF479" s="55"/>
      <c r="AG479" s="670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  <c r="DK479" s="21"/>
      <c r="DL479" s="21"/>
      <c r="DM479" s="21"/>
      <c r="DN479" s="21"/>
      <c r="DO479" s="21"/>
      <c r="DP479" s="21"/>
      <c r="DQ479" s="21"/>
      <c r="DR479" s="21"/>
      <c r="DS479" s="21"/>
      <c r="DT479" s="21"/>
      <c r="DU479" s="21"/>
      <c r="DV479" s="21"/>
      <c r="DW479" s="21"/>
      <c r="DX479" s="21"/>
      <c r="DY479" s="21"/>
      <c r="DZ479" s="21"/>
      <c r="EA479" s="21"/>
      <c r="EB479" s="21"/>
      <c r="EC479" s="21"/>
      <c r="ED479" s="21"/>
      <c r="EE479" s="21"/>
      <c r="EF479" s="21"/>
      <c r="EG479" s="21"/>
      <c r="EH479" s="21"/>
      <c r="EI479" s="21"/>
      <c r="EJ479" s="21"/>
      <c r="EK479" s="21"/>
      <c r="EL479" s="21"/>
      <c r="EM479" s="21"/>
      <c r="EN479" s="21"/>
      <c r="EO479" s="21"/>
      <c r="EP479" s="21"/>
      <c r="EQ479" s="21"/>
      <c r="ER479" s="21"/>
      <c r="ES479" s="21"/>
      <c r="ET479" s="21"/>
      <c r="EU479" s="21"/>
      <c r="EV479" s="21"/>
      <c r="EW479" s="21"/>
      <c r="EX479" s="21"/>
      <c r="EY479" s="21"/>
      <c r="EZ479" s="21"/>
      <c r="FA479" s="21"/>
      <c r="FB479" s="21"/>
      <c r="FC479" s="21"/>
      <c r="FD479" s="21"/>
      <c r="FE479" s="21"/>
      <c r="FF479" s="21"/>
      <c r="FG479" s="21"/>
      <c r="FH479" s="21"/>
      <c r="FI479" s="21"/>
      <c r="FJ479" s="21"/>
      <c r="FK479" s="21"/>
      <c r="FL479" s="21"/>
      <c r="FM479" s="21"/>
      <c r="FN479" s="21"/>
      <c r="FO479" s="21"/>
      <c r="FP479" s="21"/>
      <c r="FQ479" s="21"/>
      <c r="FR479" s="21"/>
      <c r="FS479" s="21"/>
      <c r="FT479" s="21"/>
      <c r="FU479" s="21"/>
      <c r="FV479" s="21"/>
      <c r="FW479" s="21"/>
      <c r="FX479" s="21"/>
      <c r="FY479" s="21"/>
      <c r="FZ479" s="21"/>
      <c r="GA479" s="21"/>
      <c r="GB479" s="21"/>
      <c r="GC479" s="21"/>
      <c r="GD479" s="21"/>
      <c r="GE479" s="21"/>
      <c r="GF479" s="21"/>
      <c r="GG479" s="21"/>
      <c r="GH479" s="21"/>
      <c r="GI479" s="21"/>
      <c r="GJ479" s="21"/>
      <c r="GK479" s="21"/>
      <c r="GL479" s="21"/>
      <c r="GM479" s="21"/>
      <c r="GN479" s="21"/>
      <c r="GO479" s="21"/>
      <c r="GP479" s="21"/>
      <c r="GQ479" s="21"/>
      <c r="GR479" s="21"/>
      <c r="GS479" s="21"/>
      <c r="GT479" s="21"/>
      <c r="GU479" s="21"/>
      <c r="GV479" s="21"/>
      <c r="GW479" s="21"/>
      <c r="GX479" s="21"/>
      <c r="GY479" s="21"/>
      <c r="GZ479" s="21"/>
      <c r="HA479" s="21"/>
      <c r="HB479" s="21"/>
      <c r="HC479" s="21"/>
      <c r="HD479" s="21"/>
      <c r="HE479" s="21"/>
      <c r="HF479" s="21"/>
      <c r="HG479" s="21"/>
      <c r="HH479" s="21"/>
      <c r="HI479" s="21"/>
      <c r="HJ479" s="21"/>
      <c r="HK479" s="21"/>
      <c r="HL479" s="21"/>
      <c r="HM479" s="21"/>
      <c r="HN479" s="21"/>
      <c r="HO479" s="21"/>
      <c r="HP479" s="21"/>
      <c r="HQ479" s="21"/>
      <c r="HR479" s="21"/>
      <c r="HS479" s="21"/>
      <c r="HT479" s="21"/>
      <c r="HU479" s="21"/>
      <c r="HV479" s="21"/>
      <c r="HW479" s="21"/>
      <c r="HX479" s="21"/>
      <c r="HY479" s="21"/>
      <c r="HZ479" s="21"/>
      <c r="IA479" s="21"/>
      <c r="IB479" s="21"/>
      <c r="IC479" s="21"/>
      <c r="ID479" s="21"/>
      <c r="IE479" s="21"/>
      <c r="IF479" s="21"/>
      <c r="IG479" s="21"/>
      <c r="IH479" s="21"/>
      <c r="II479" s="21"/>
      <c r="IJ479" s="21"/>
      <c r="IK479" s="21"/>
      <c r="IL479" s="21"/>
      <c r="IM479" s="21"/>
      <c r="IN479" s="21"/>
      <c r="IO479" s="21"/>
      <c r="IP479" s="21"/>
      <c r="IQ479" s="21"/>
      <c r="IR479" s="21"/>
      <c r="IS479" s="21"/>
      <c r="IT479" s="21"/>
      <c r="IU479" s="21"/>
      <c r="IV479" s="21"/>
    </row>
    <row r="480" spans="1:256" s="58" customFormat="1" ht="24.95" customHeight="1">
      <c r="A480" s="856"/>
      <c r="B480" s="857"/>
      <c r="C480" s="857"/>
      <c r="D480" s="857"/>
      <c r="E480" s="857"/>
      <c r="F480" s="857"/>
      <c r="G480" s="857"/>
      <c r="H480" s="22"/>
      <c r="I480" s="22"/>
      <c r="J480" s="22"/>
      <c r="K480" s="22"/>
      <c r="L480" s="22"/>
      <c r="M480" s="22"/>
      <c r="N480" s="22"/>
      <c r="O480" s="22"/>
      <c r="P480" s="23"/>
      <c r="Q480" s="670"/>
      <c r="R480" s="856"/>
      <c r="S480" s="857"/>
      <c r="T480" s="857"/>
      <c r="U480" s="857"/>
      <c r="V480" s="857"/>
      <c r="W480" s="857"/>
      <c r="X480" s="857"/>
      <c r="Y480" s="55"/>
      <c r="Z480" s="55"/>
      <c r="AA480" s="55"/>
      <c r="AB480" s="55"/>
      <c r="AC480" s="55"/>
      <c r="AD480" s="55"/>
      <c r="AE480" s="55"/>
      <c r="AF480" s="55"/>
      <c r="AG480" s="670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  <c r="CX480" s="21"/>
      <c r="CY480" s="21"/>
      <c r="CZ480" s="21"/>
      <c r="DA480" s="21"/>
      <c r="DB480" s="21"/>
      <c r="DC480" s="21"/>
      <c r="DD480" s="21"/>
      <c r="DE480" s="21"/>
      <c r="DF480" s="21"/>
      <c r="DG480" s="21"/>
      <c r="DH480" s="21"/>
      <c r="DI480" s="21"/>
      <c r="DJ480" s="21"/>
      <c r="DK480" s="21"/>
      <c r="DL480" s="21"/>
      <c r="DM480" s="21"/>
      <c r="DN480" s="21"/>
      <c r="DO480" s="21"/>
      <c r="DP480" s="21"/>
      <c r="DQ480" s="21"/>
      <c r="DR480" s="21"/>
      <c r="DS480" s="21"/>
      <c r="DT480" s="21"/>
      <c r="DU480" s="21"/>
      <c r="DV480" s="21"/>
      <c r="DW480" s="21"/>
      <c r="DX480" s="21"/>
      <c r="DY480" s="21"/>
      <c r="DZ480" s="21"/>
      <c r="EA480" s="21"/>
      <c r="EB480" s="21"/>
      <c r="EC480" s="21"/>
      <c r="ED480" s="21"/>
      <c r="EE480" s="21"/>
      <c r="EF480" s="21"/>
      <c r="EG480" s="21"/>
      <c r="EH480" s="21"/>
      <c r="EI480" s="21"/>
      <c r="EJ480" s="21"/>
      <c r="EK480" s="21"/>
      <c r="EL480" s="21"/>
      <c r="EM480" s="21"/>
      <c r="EN480" s="21"/>
      <c r="EO480" s="21"/>
      <c r="EP480" s="21"/>
      <c r="EQ480" s="21"/>
      <c r="ER480" s="21"/>
      <c r="ES480" s="21"/>
      <c r="ET480" s="21"/>
      <c r="EU480" s="21"/>
      <c r="EV480" s="21"/>
      <c r="EW480" s="21"/>
      <c r="EX480" s="21"/>
      <c r="EY480" s="21"/>
      <c r="EZ480" s="21"/>
      <c r="FA480" s="21"/>
      <c r="FB480" s="21"/>
      <c r="FC480" s="21"/>
      <c r="FD480" s="21"/>
      <c r="FE480" s="21"/>
      <c r="FF480" s="21"/>
      <c r="FG480" s="21"/>
      <c r="FH480" s="21"/>
      <c r="FI480" s="21"/>
      <c r="FJ480" s="21"/>
      <c r="FK480" s="21"/>
      <c r="FL480" s="21"/>
      <c r="FM480" s="21"/>
      <c r="FN480" s="21"/>
      <c r="FO480" s="21"/>
      <c r="FP480" s="21"/>
      <c r="FQ480" s="21"/>
      <c r="FR480" s="21"/>
      <c r="FS480" s="21"/>
      <c r="FT480" s="21"/>
      <c r="FU480" s="21"/>
      <c r="FV480" s="21"/>
      <c r="FW480" s="21"/>
      <c r="FX480" s="21"/>
      <c r="FY480" s="21"/>
      <c r="FZ480" s="21"/>
      <c r="GA480" s="21"/>
      <c r="GB480" s="21"/>
      <c r="GC480" s="21"/>
      <c r="GD480" s="21"/>
      <c r="GE480" s="21"/>
      <c r="GF480" s="21"/>
      <c r="GG480" s="21"/>
      <c r="GH480" s="21"/>
      <c r="GI480" s="21"/>
      <c r="GJ480" s="21"/>
      <c r="GK480" s="21"/>
      <c r="GL480" s="21"/>
      <c r="GM480" s="21"/>
      <c r="GN480" s="21"/>
      <c r="GO480" s="21"/>
      <c r="GP480" s="21"/>
      <c r="GQ480" s="21"/>
      <c r="GR480" s="21"/>
      <c r="GS480" s="21"/>
      <c r="GT480" s="21"/>
      <c r="GU480" s="21"/>
      <c r="GV480" s="21"/>
      <c r="GW480" s="21"/>
      <c r="GX480" s="21"/>
      <c r="GY480" s="21"/>
      <c r="GZ480" s="21"/>
      <c r="HA480" s="21"/>
      <c r="HB480" s="21"/>
      <c r="HC480" s="21"/>
      <c r="HD480" s="21"/>
      <c r="HE480" s="21"/>
      <c r="HF480" s="21"/>
      <c r="HG480" s="21"/>
      <c r="HH480" s="21"/>
      <c r="HI480" s="21"/>
      <c r="HJ480" s="21"/>
      <c r="HK480" s="21"/>
      <c r="HL480" s="21"/>
      <c r="HM480" s="21"/>
      <c r="HN480" s="21"/>
      <c r="HO480" s="21"/>
      <c r="HP480" s="21"/>
      <c r="HQ480" s="21"/>
      <c r="HR480" s="21"/>
      <c r="HS480" s="21"/>
      <c r="HT480" s="21"/>
      <c r="HU480" s="21"/>
      <c r="HV480" s="21"/>
      <c r="HW480" s="21"/>
      <c r="HX480" s="21"/>
      <c r="HY480" s="21"/>
      <c r="HZ480" s="21"/>
      <c r="IA480" s="21"/>
      <c r="IB480" s="21"/>
      <c r="IC480" s="21"/>
      <c r="ID480" s="21"/>
      <c r="IE480" s="21"/>
      <c r="IF480" s="21"/>
      <c r="IG480" s="21"/>
      <c r="IH480" s="21"/>
      <c r="II480" s="21"/>
      <c r="IJ480" s="21"/>
      <c r="IK480" s="21"/>
      <c r="IL480" s="21"/>
      <c r="IM480" s="21"/>
      <c r="IN480" s="21"/>
      <c r="IO480" s="21"/>
      <c r="IP480" s="21"/>
      <c r="IQ480" s="21"/>
      <c r="IR480" s="21"/>
      <c r="IS480" s="21"/>
      <c r="IT480" s="21"/>
      <c r="IU480" s="21"/>
      <c r="IV480" s="21"/>
    </row>
    <row r="481" spans="1:34" ht="24.95" customHeight="1">
      <c r="A481" s="856"/>
      <c r="B481" s="857"/>
      <c r="C481" s="857"/>
      <c r="D481" s="857"/>
      <c r="E481" s="857"/>
      <c r="F481" s="857"/>
      <c r="G481" s="857"/>
      <c r="H481" s="22"/>
      <c r="I481" s="22"/>
      <c r="J481" s="22"/>
      <c r="K481" s="22"/>
      <c r="L481" s="22"/>
      <c r="M481" s="22"/>
      <c r="N481" s="22"/>
      <c r="O481" s="22"/>
      <c r="Q481" s="670"/>
      <c r="R481" s="856"/>
      <c r="S481" s="857"/>
      <c r="T481" s="857"/>
      <c r="U481" s="857"/>
      <c r="V481" s="857"/>
      <c r="W481" s="857"/>
      <c r="X481" s="857"/>
      <c r="Y481" s="57"/>
      <c r="Z481" s="57"/>
      <c r="AA481" s="57"/>
      <c r="AB481" s="57"/>
      <c r="AC481" s="57"/>
      <c r="AD481" s="57"/>
      <c r="AE481" s="57"/>
      <c r="AF481" s="57"/>
    </row>
    <row r="482" spans="1:34" ht="24.95" customHeight="1">
      <c r="A482" s="1147" t="s">
        <v>778</v>
      </c>
      <c r="B482" s="1148"/>
      <c r="C482" s="1148"/>
      <c r="D482" s="1148"/>
      <c r="E482" s="1148"/>
      <c r="F482" s="1148"/>
      <c r="G482" s="1148"/>
      <c r="H482" s="1148"/>
      <c r="I482" s="1148"/>
      <c r="J482" s="1148"/>
      <c r="K482" s="1148"/>
      <c r="L482" s="1148"/>
      <c r="M482" s="1148"/>
      <c r="N482" s="1148"/>
      <c r="O482" s="1148"/>
      <c r="P482" s="1148"/>
      <c r="Q482" s="1148"/>
      <c r="R482" s="1148"/>
      <c r="S482" s="1148"/>
      <c r="T482" s="1148"/>
      <c r="U482" s="1148"/>
      <c r="V482" s="1148"/>
      <c r="W482" s="1148"/>
      <c r="X482" s="1148"/>
      <c r="Y482" s="57"/>
      <c r="Z482" s="57"/>
      <c r="AA482" s="57"/>
      <c r="AB482" s="57"/>
      <c r="AC482" s="57"/>
      <c r="AD482" s="57"/>
      <c r="AE482" s="57"/>
      <c r="AF482" s="57"/>
    </row>
    <row r="483" spans="1:34" ht="36.75" customHeight="1">
      <c r="A483" s="1165" t="s">
        <v>841</v>
      </c>
      <c r="B483" s="1166"/>
      <c r="C483" s="1166"/>
      <c r="D483" s="1166"/>
      <c r="E483" s="1166"/>
      <c r="F483" s="1166"/>
      <c r="G483" s="1167"/>
      <c r="H483" s="11"/>
      <c r="I483" s="11"/>
      <c r="J483" s="11"/>
      <c r="K483" s="11"/>
      <c r="L483" s="11"/>
      <c r="M483" s="11"/>
      <c r="N483" s="11"/>
      <c r="O483" s="11"/>
      <c r="P483" s="11">
        <v>79.3</v>
      </c>
      <c r="Q483" s="11" t="e">
        <f>#REF!*P483/1000</f>
        <v>#REF!</v>
      </c>
      <c r="R483" s="1165" t="s">
        <v>842</v>
      </c>
      <c r="S483" s="1166"/>
      <c r="T483" s="1166"/>
      <c r="U483" s="1166"/>
      <c r="V483" s="1166"/>
      <c r="W483" s="1166"/>
      <c r="X483" s="1167"/>
      <c r="Y483" s="57"/>
      <c r="Z483" s="57"/>
      <c r="AA483" s="57"/>
      <c r="AB483" s="57"/>
      <c r="AC483" s="57"/>
      <c r="AD483" s="57"/>
      <c r="AE483" s="57"/>
      <c r="AF483" s="57"/>
    </row>
    <row r="484" spans="1:34" ht="24.95" customHeight="1">
      <c r="A484" s="1232" t="s">
        <v>179</v>
      </c>
      <c r="B484" s="1186" t="s">
        <v>741</v>
      </c>
      <c r="C484" s="1213" t="s">
        <v>67</v>
      </c>
      <c r="D484" s="1214"/>
      <c r="E484" s="1214"/>
      <c r="F484" s="1214"/>
      <c r="G484" s="1215"/>
      <c r="H484" s="11"/>
      <c r="I484" s="11"/>
      <c r="J484" s="11"/>
      <c r="K484" s="11"/>
      <c r="L484" s="11"/>
      <c r="M484" s="11"/>
      <c r="N484" s="11"/>
      <c r="O484" s="11"/>
      <c r="P484" s="11"/>
      <c r="Q484" s="11" t="e">
        <f>#REF!*P484/1000</f>
        <v>#REF!</v>
      </c>
      <c r="R484" s="1232" t="s">
        <v>179</v>
      </c>
      <c r="S484" s="1186" t="s">
        <v>741</v>
      </c>
      <c r="T484" s="1213" t="s">
        <v>67</v>
      </c>
      <c r="U484" s="1214"/>
      <c r="V484" s="1214"/>
      <c r="W484" s="1214"/>
      <c r="X484" s="1215"/>
      <c r="Y484" s="57"/>
      <c r="Z484" s="57"/>
      <c r="AA484" s="57"/>
      <c r="AB484" s="57"/>
      <c r="AC484" s="57"/>
      <c r="AD484" s="57"/>
      <c r="AE484" s="57"/>
      <c r="AF484" s="57"/>
      <c r="AG484" s="707"/>
    </row>
    <row r="485" spans="1:34" ht="24.95" customHeight="1">
      <c r="A485" s="1233"/>
      <c r="B485" s="1187"/>
      <c r="C485" s="1186" t="s">
        <v>597</v>
      </c>
      <c r="D485" s="1207" t="s">
        <v>234</v>
      </c>
      <c r="E485" s="1207" t="s">
        <v>630</v>
      </c>
      <c r="F485" s="1207" t="s">
        <v>631</v>
      </c>
      <c r="G485" s="1207" t="s">
        <v>711</v>
      </c>
      <c r="H485" s="11"/>
      <c r="I485" s="11"/>
      <c r="J485" s="11"/>
      <c r="K485" s="11"/>
      <c r="L485" s="11"/>
      <c r="M485" s="11"/>
      <c r="N485" s="11"/>
      <c r="O485" s="11"/>
      <c r="P485" s="11">
        <v>37.57</v>
      </c>
      <c r="Q485" s="11" t="e">
        <f>#REF!*P485/1000</f>
        <v>#REF!</v>
      </c>
      <c r="R485" s="1233"/>
      <c r="S485" s="1187"/>
      <c r="T485" s="1186" t="s">
        <v>597</v>
      </c>
      <c r="U485" s="1207" t="s">
        <v>234</v>
      </c>
      <c r="V485" s="1207" t="s">
        <v>630</v>
      </c>
      <c r="W485" s="1207" t="s">
        <v>631</v>
      </c>
      <c r="X485" s="1207" t="s">
        <v>711</v>
      </c>
      <c r="Y485" s="57"/>
      <c r="Z485" s="57"/>
      <c r="AA485" s="57"/>
      <c r="AB485" s="57"/>
      <c r="AC485" s="57"/>
      <c r="AD485" s="57"/>
      <c r="AE485" s="57"/>
      <c r="AF485" s="57"/>
    </row>
    <row r="486" spans="1:34" ht="24.95" customHeight="1">
      <c r="A486" s="1234"/>
      <c r="B486" s="1188"/>
      <c r="C486" s="1188"/>
      <c r="D486" s="1209"/>
      <c r="E486" s="1209"/>
      <c r="F486" s="1209"/>
      <c r="G486" s="1209"/>
      <c r="H486" s="11"/>
      <c r="I486" s="11"/>
      <c r="J486" s="11"/>
      <c r="K486" s="11"/>
      <c r="L486" s="11"/>
      <c r="M486" s="11"/>
      <c r="N486" s="11"/>
      <c r="O486" s="11"/>
      <c r="P486" s="103">
        <v>356.71</v>
      </c>
      <c r="Q486" s="11" t="e">
        <f>#REF!*P486/1000</f>
        <v>#REF!</v>
      </c>
      <c r="R486" s="1234"/>
      <c r="S486" s="1188"/>
      <c r="T486" s="1188"/>
      <c r="U486" s="1209"/>
      <c r="V486" s="1209"/>
      <c r="W486" s="1209"/>
      <c r="X486" s="1209"/>
      <c r="Y486" s="57"/>
      <c r="Z486" s="57"/>
      <c r="AA486" s="57"/>
      <c r="AB486" s="57"/>
      <c r="AC486" s="57"/>
      <c r="AD486" s="57"/>
      <c r="AE486" s="57"/>
      <c r="AF486" s="57"/>
      <c r="AG486" s="693"/>
    </row>
    <row r="487" spans="1:34" ht="24.95" customHeight="1">
      <c r="A487" s="1192" t="s">
        <v>780</v>
      </c>
      <c r="B487" s="1192"/>
      <c r="C487" s="1192"/>
      <c r="D487" s="68">
        <v>16.7</v>
      </c>
      <c r="E487" s="68">
        <v>19.3</v>
      </c>
      <c r="F487" s="68">
        <v>78.7</v>
      </c>
      <c r="G487" s="12">
        <v>555.29999999999995</v>
      </c>
      <c r="H487" s="11"/>
      <c r="I487" s="11"/>
      <c r="J487" s="11"/>
      <c r="K487" s="11"/>
      <c r="L487" s="11"/>
      <c r="M487" s="11"/>
      <c r="N487" s="11"/>
      <c r="O487" s="11"/>
      <c r="P487" s="11">
        <v>23.4</v>
      </c>
      <c r="Q487" s="11" t="e">
        <f>#REF!*P487/1000</f>
        <v>#REF!</v>
      </c>
      <c r="R487" s="1171" t="s">
        <v>781</v>
      </c>
      <c r="S487" s="1172"/>
      <c r="T487" s="1173"/>
      <c r="U487" s="68">
        <v>19.600000000000001</v>
      </c>
      <c r="V487" s="68">
        <v>21.6</v>
      </c>
      <c r="W487" s="12">
        <v>93.3</v>
      </c>
      <c r="X487" s="12">
        <v>645</v>
      </c>
      <c r="Y487" s="55"/>
      <c r="Z487" s="55"/>
      <c r="AA487" s="55"/>
      <c r="AB487" s="55"/>
      <c r="AC487" s="55"/>
      <c r="AD487" s="55"/>
      <c r="AE487" s="55"/>
      <c r="AF487" s="55"/>
    </row>
    <row r="488" spans="1:34" ht="30.75" customHeight="1">
      <c r="A488" s="886" t="s">
        <v>845</v>
      </c>
      <c r="B488" s="932" t="s">
        <v>846</v>
      </c>
      <c r="C488" s="634"/>
      <c r="D488" s="204">
        <v>11.4</v>
      </c>
      <c r="E488" s="204">
        <v>15.2</v>
      </c>
      <c r="F488" s="204">
        <v>11.2</v>
      </c>
      <c r="G488" s="596">
        <v>227.2</v>
      </c>
      <c r="H488" s="18">
        <v>2.6099999999999994</v>
      </c>
      <c r="I488" s="18">
        <v>0.1</v>
      </c>
      <c r="J488" s="18">
        <v>15.36</v>
      </c>
      <c r="K488" s="18">
        <v>0.2</v>
      </c>
      <c r="L488" s="18">
        <v>42.819999999999993</v>
      </c>
      <c r="M488" s="18">
        <v>93.17</v>
      </c>
      <c r="N488" s="18">
        <v>31.14</v>
      </c>
      <c r="O488" s="18">
        <v>1.1200000000000001</v>
      </c>
      <c r="P488" s="18"/>
      <c r="Q488" s="18" t="e">
        <f>SUM(Q489:Q498)</f>
        <v>#REF!</v>
      </c>
      <c r="R488" s="886" t="s">
        <v>845</v>
      </c>
      <c r="S488" s="932" t="s">
        <v>329</v>
      </c>
      <c r="T488" s="634"/>
      <c r="U488" s="204">
        <v>12.6</v>
      </c>
      <c r="V488" s="204">
        <v>16.5</v>
      </c>
      <c r="W488" s="204">
        <v>12.4</v>
      </c>
      <c r="X488" s="596">
        <v>249</v>
      </c>
      <c r="Y488" s="57"/>
      <c r="Z488" s="57"/>
      <c r="AA488" s="57"/>
      <c r="AB488" s="57"/>
      <c r="AC488" s="57"/>
      <c r="AD488" s="57"/>
      <c r="AE488" s="57"/>
      <c r="AF488" s="57"/>
    </row>
    <row r="489" spans="1:34" ht="20.25" customHeight="1">
      <c r="A489" s="886" t="s">
        <v>847</v>
      </c>
      <c r="B489" s="204">
        <v>150</v>
      </c>
      <c r="C489" s="875"/>
      <c r="D489" s="601">
        <v>3.7</v>
      </c>
      <c r="E489" s="601">
        <v>3.6</v>
      </c>
      <c r="F489" s="601">
        <v>29.7</v>
      </c>
      <c r="G489" s="596">
        <v>166</v>
      </c>
      <c r="H489" s="748"/>
      <c r="I489" s="748"/>
      <c r="J489" s="748"/>
      <c r="K489" s="748"/>
      <c r="L489" s="748"/>
      <c r="M489" s="748"/>
      <c r="N489" s="748"/>
      <c r="O489" s="748"/>
      <c r="P489" s="749"/>
      <c r="Q489" s="749" t="e">
        <f>#REF!*P489/1000</f>
        <v>#REF!</v>
      </c>
      <c r="R489" s="886" t="s">
        <v>847</v>
      </c>
      <c r="S489" s="204">
        <v>180</v>
      </c>
      <c r="T489" s="875"/>
      <c r="U489" s="601">
        <v>4.4000000000000004</v>
      </c>
      <c r="V489" s="601">
        <v>4.3</v>
      </c>
      <c r="W489" s="601">
        <v>35</v>
      </c>
      <c r="X489" s="596">
        <v>197</v>
      </c>
      <c r="Y489" s="57"/>
      <c r="Z489" s="57"/>
      <c r="AA489" s="57"/>
      <c r="AB489" s="57"/>
      <c r="AC489" s="57"/>
      <c r="AD489" s="57"/>
      <c r="AE489" s="57"/>
      <c r="AF489" s="57"/>
      <c r="AH489" s="4"/>
    </row>
    <row r="490" spans="1:34" ht="17.25" customHeight="1">
      <c r="A490" s="885" t="s">
        <v>800</v>
      </c>
      <c r="B490" s="204">
        <v>200</v>
      </c>
      <c r="C490" s="926"/>
      <c r="D490" s="204">
        <v>0.7</v>
      </c>
      <c r="E490" s="601">
        <v>0.1</v>
      </c>
      <c r="F490" s="204">
        <v>19.8</v>
      </c>
      <c r="G490" s="204">
        <v>82.9</v>
      </c>
      <c r="H490" s="7"/>
      <c r="I490" s="7"/>
      <c r="J490" s="7"/>
      <c r="K490" s="7"/>
      <c r="L490" s="7"/>
      <c r="M490" s="7"/>
      <c r="N490" s="7"/>
      <c r="O490" s="7"/>
      <c r="P490" s="11"/>
      <c r="Q490" s="11" t="e">
        <f>#REF!*P490/1000</f>
        <v>#REF!</v>
      </c>
      <c r="R490" s="885" t="s">
        <v>800</v>
      </c>
      <c r="S490" s="204">
        <v>200</v>
      </c>
      <c r="T490" s="926"/>
      <c r="U490" s="204">
        <v>0.7</v>
      </c>
      <c r="V490" s="601">
        <v>0.1</v>
      </c>
      <c r="W490" s="204">
        <v>19.8</v>
      </c>
      <c r="X490" s="204">
        <v>82.9</v>
      </c>
      <c r="Y490" s="57"/>
      <c r="Z490" s="57"/>
      <c r="AA490" s="57"/>
      <c r="AB490" s="57"/>
      <c r="AC490" s="57"/>
      <c r="AD490" s="57"/>
      <c r="AE490" s="57"/>
      <c r="AF490" s="57"/>
      <c r="AG490" s="707"/>
    </row>
    <row r="491" spans="1:34" ht="20.25" customHeight="1">
      <c r="A491" s="886" t="s">
        <v>450</v>
      </c>
      <c r="B491" s="205">
        <v>20</v>
      </c>
      <c r="C491" s="927"/>
      <c r="D491" s="600">
        <v>0.7</v>
      </c>
      <c r="E491" s="600">
        <v>0.1</v>
      </c>
      <c r="F491" s="600">
        <v>0.4</v>
      </c>
      <c r="G491" s="596">
        <v>41</v>
      </c>
      <c r="H491" s="17"/>
      <c r="I491" s="17"/>
      <c r="J491" s="17"/>
      <c r="K491" s="17"/>
      <c r="L491" s="17"/>
      <c r="M491" s="17"/>
      <c r="N491" s="17"/>
      <c r="O491" s="17"/>
      <c r="P491" s="68">
        <v>19.5</v>
      </c>
      <c r="Q491" s="11" t="e">
        <f>#REF!*P491/1000</f>
        <v>#REF!</v>
      </c>
      <c r="R491" s="886" t="s">
        <v>450</v>
      </c>
      <c r="S491" s="205">
        <v>20</v>
      </c>
      <c r="T491" s="927"/>
      <c r="U491" s="600">
        <v>0.7</v>
      </c>
      <c r="V491" s="600">
        <v>0.1</v>
      </c>
      <c r="W491" s="600">
        <v>0.4</v>
      </c>
      <c r="X491" s="596">
        <v>41</v>
      </c>
      <c r="Y491" s="57"/>
      <c r="Z491" s="57"/>
      <c r="AA491" s="57"/>
      <c r="AB491" s="57"/>
      <c r="AC491" s="57"/>
      <c r="AD491" s="57"/>
      <c r="AE491" s="57"/>
      <c r="AF491" s="57"/>
      <c r="AG491" s="707"/>
    </row>
    <row r="492" spans="1:34" ht="21" customHeight="1">
      <c r="A492" s="886" t="s">
        <v>444</v>
      </c>
      <c r="B492" s="614">
        <v>150</v>
      </c>
      <c r="C492" s="875"/>
      <c r="D492" s="601">
        <v>0.2</v>
      </c>
      <c r="E492" s="601">
        <v>0.3</v>
      </c>
      <c r="F492" s="601">
        <v>8.6</v>
      </c>
      <c r="G492" s="614">
        <v>38</v>
      </c>
      <c r="H492" s="17"/>
      <c r="I492" s="17"/>
      <c r="J492" s="17"/>
      <c r="K492" s="17"/>
      <c r="L492" s="17"/>
      <c r="M492" s="17"/>
      <c r="N492" s="17"/>
      <c r="O492" s="17"/>
      <c r="P492" s="11"/>
      <c r="Q492" s="11" t="e">
        <f>#REF!*P492/1000</f>
        <v>#REF!</v>
      </c>
      <c r="R492" s="886" t="s">
        <v>444</v>
      </c>
      <c r="S492" s="614">
        <v>150</v>
      </c>
      <c r="T492" s="875"/>
      <c r="U492" s="601">
        <v>0.2</v>
      </c>
      <c r="V492" s="601">
        <v>0.3</v>
      </c>
      <c r="W492" s="601">
        <v>8.6</v>
      </c>
      <c r="X492" s="614">
        <v>38</v>
      </c>
      <c r="Y492" s="8">
        <v>0.16</v>
      </c>
      <c r="Z492" s="8">
        <v>0</v>
      </c>
      <c r="AA492" s="8">
        <v>0</v>
      </c>
      <c r="AB492" s="8">
        <v>0</v>
      </c>
      <c r="AC492" s="8">
        <v>18.91</v>
      </c>
      <c r="AD492" s="8">
        <v>13</v>
      </c>
      <c r="AE492" s="8">
        <v>4.2</v>
      </c>
      <c r="AF492" s="8">
        <v>0.78</v>
      </c>
      <c r="AG492" s="775"/>
    </row>
    <row r="493" spans="1:34" ht="18" customHeight="1">
      <c r="A493" s="890"/>
      <c r="B493" s="596"/>
      <c r="C493" s="875"/>
      <c r="D493" s="601"/>
      <c r="E493" s="601"/>
      <c r="F493" s="601"/>
      <c r="G493" s="614"/>
      <c r="H493" s="17"/>
      <c r="I493" s="17"/>
      <c r="J493" s="17"/>
      <c r="K493" s="17"/>
      <c r="L493" s="17"/>
      <c r="M493" s="17"/>
      <c r="N493" s="17"/>
      <c r="O493" s="17"/>
      <c r="P493" s="11"/>
      <c r="Q493" s="11" t="e">
        <f>#REF!*P493/1000</f>
        <v>#REF!</v>
      </c>
      <c r="R493" s="890"/>
      <c r="S493" s="596"/>
      <c r="T493" s="875"/>
      <c r="U493" s="601"/>
      <c r="V493" s="601"/>
      <c r="W493" s="601"/>
      <c r="X493" s="614"/>
      <c r="Y493" s="9"/>
      <c r="Z493" s="55"/>
      <c r="AA493" s="55"/>
      <c r="AB493" s="55"/>
      <c r="AC493" s="55"/>
      <c r="AD493" s="55"/>
      <c r="AE493" s="55"/>
      <c r="AF493" s="55"/>
      <c r="AG493" s="780"/>
    </row>
    <row r="494" spans="1:34" ht="20.25" customHeight="1">
      <c r="A494" s="890" t="s">
        <v>381</v>
      </c>
      <c r="B494" s="596"/>
      <c r="C494" s="847"/>
      <c r="D494" s="600"/>
      <c r="E494" s="600"/>
      <c r="F494" s="600"/>
      <c r="G494" s="614"/>
      <c r="H494" s="17"/>
      <c r="I494" s="17"/>
      <c r="J494" s="17"/>
      <c r="K494" s="17"/>
      <c r="L494" s="17"/>
      <c r="M494" s="17"/>
      <c r="N494" s="17"/>
      <c r="O494" s="17"/>
      <c r="P494" s="11"/>
      <c r="Q494" s="11" t="e">
        <f>#REF!*P494/1000</f>
        <v>#REF!</v>
      </c>
      <c r="R494" s="890" t="s">
        <v>381</v>
      </c>
      <c r="S494" s="596"/>
      <c r="T494" s="953"/>
      <c r="U494" s="600"/>
      <c r="V494" s="600"/>
      <c r="W494" s="600"/>
      <c r="X494" s="614"/>
      <c r="Y494" s="9"/>
      <c r="Z494" s="9"/>
      <c r="AA494" s="9"/>
      <c r="AB494" s="9"/>
      <c r="AC494" s="9"/>
      <c r="AD494" s="9"/>
      <c r="AE494" s="9"/>
      <c r="AF494" s="9"/>
      <c r="AG494" s="780"/>
    </row>
    <row r="495" spans="1:34" ht="20.25">
      <c r="A495" s="949"/>
      <c r="B495" s="893"/>
      <c r="C495" s="851"/>
      <c r="D495" s="601"/>
      <c r="E495" s="601"/>
      <c r="F495" s="601"/>
      <c r="G495" s="614"/>
      <c r="H495" s="17"/>
      <c r="I495" s="17"/>
      <c r="J495" s="17"/>
      <c r="K495" s="17"/>
      <c r="L495" s="17"/>
      <c r="M495" s="17"/>
      <c r="N495" s="17"/>
      <c r="O495" s="17"/>
      <c r="P495" s="11"/>
      <c r="Q495" s="11"/>
      <c r="R495" s="916"/>
      <c r="S495" s="204"/>
      <c r="T495" s="204"/>
      <c r="U495" s="598"/>
      <c r="V495" s="598"/>
      <c r="W495" s="725"/>
      <c r="X495" s="614"/>
      <c r="Y495" s="8">
        <v>0</v>
      </c>
      <c r="Z495" s="8">
        <v>0.1</v>
      </c>
      <c r="AA495" s="8">
        <v>0</v>
      </c>
      <c r="AB495" s="8">
        <v>0</v>
      </c>
      <c r="AC495" s="8">
        <v>4.0999999999999996</v>
      </c>
      <c r="AD495" s="8">
        <v>13.3</v>
      </c>
      <c r="AE495" s="8">
        <v>4</v>
      </c>
      <c r="AF495" s="8">
        <v>0.1</v>
      </c>
    </row>
    <row r="496" spans="1:34" ht="18.75" customHeight="1">
      <c r="A496" s="890"/>
      <c r="B496" s="596"/>
      <c r="C496" s="875"/>
      <c r="D496" s="594"/>
      <c r="E496" s="594"/>
      <c r="F496" s="594"/>
      <c r="G496" s="505"/>
      <c r="H496" s="11"/>
      <c r="I496" s="11"/>
      <c r="J496" s="11"/>
      <c r="K496" s="11"/>
      <c r="L496" s="11"/>
      <c r="M496" s="11"/>
      <c r="N496" s="11"/>
      <c r="O496" s="11"/>
      <c r="P496" s="11"/>
      <c r="Q496" s="11" t="e">
        <f>#REF!*P496/1000</f>
        <v>#REF!</v>
      </c>
      <c r="R496" s="885"/>
      <c r="S496" s="835"/>
      <c r="T496" s="882"/>
      <c r="U496" s="505"/>
      <c r="V496" s="505"/>
      <c r="W496" s="505"/>
      <c r="X496" s="505"/>
      <c r="Y496" s="710"/>
      <c r="Z496" s="710"/>
      <c r="AA496" s="710"/>
      <c r="AB496" s="710"/>
      <c r="AC496" s="710"/>
      <c r="AD496" s="710"/>
      <c r="AE496" s="710"/>
      <c r="AF496" s="710"/>
    </row>
    <row r="497" spans="1:256" ht="19.5" customHeight="1">
      <c r="A497" s="838"/>
      <c r="B497" s="838"/>
      <c r="C497" s="904"/>
      <c r="D497" s="204"/>
      <c r="E497" s="204"/>
      <c r="F497" s="601"/>
      <c r="G497" s="165"/>
      <c r="H497" s="11"/>
      <c r="I497" s="11"/>
      <c r="J497" s="11"/>
      <c r="K497" s="11"/>
      <c r="L497" s="11"/>
      <c r="M497" s="11"/>
      <c r="N497" s="11"/>
      <c r="O497" s="11"/>
      <c r="P497" s="11"/>
      <c r="Q497" s="11" t="e">
        <f>#REF!*P497/1000</f>
        <v>#REF!</v>
      </c>
      <c r="R497" s="1183"/>
      <c r="S497" s="1184"/>
      <c r="T497" s="1185"/>
      <c r="U497" s="637"/>
      <c r="V497" s="637"/>
      <c r="W497" s="637"/>
      <c r="X497" s="656"/>
      <c r="Y497" s="40">
        <v>0</v>
      </c>
      <c r="Z497" s="40">
        <v>5.6250000000000001E-2</v>
      </c>
      <c r="AA497" s="40">
        <v>0</v>
      </c>
      <c r="AB497" s="40">
        <v>0.4375</v>
      </c>
      <c r="AC497" s="40">
        <v>10.75</v>
      </c>
      <c r="AD497" s="40">
        <v>48.25</v>
      </c>
      <c r="AE497" s="40">
        <v>14.374999999999996</v>
      </c>
      <c r="AF497" s="40">
        <v>1.1875</v>
      </c>
      <c r="AG497" s="707"/>
    </row>
    <row r="498" spans="1:256" ht="19.5" customHeight="1">
      <c r="A498" s="838"/>
      <c r="B498" s="875"/>
      <c r="C498" s="634"/>
      <c r="D498" s="204"/>
      <c r="E498" s="204"/>
      <c r="F498" s="601"/>
      <c r="G498" s="204"/>
      <c r="H498" s="17"/>
      <c r="I498" s="17"/>
      <c r="J498" s="17"/>
      <c r="K498" s="17"/>
      <c r="L498" s="17"/>
      <c r="M498" s="17"/>
      <c r="N498" s="17"/>
      <c r="O498" s="17"/>
      <c r="P498" s="103">
        <v>356.71</v>
      </c>
      <c r="Q498" s="11" t="e">
        <f>#REF!*P498/1000</f>
        <v>#REF!</v>
      </c>
      <c r="R498" s="885"/>
      <c r="S498" s="883"/>
      <c r="T498" s="883"/>
      <c r="U498" s="204"/>
      <c r="V498" s="204"/>
      <c r="W498" s="204"/>
      <c r="X498" s="596"/>
      <c r="Y498" s="678">
        <f t="shared" ref="Y498:AF498" si="48">Y499+Y500</f>
        <v>13.2</v>
      </c>
      <c r="Z498" s="678">
        <f t="shared" si="48"/>
        <v>7.0000000000000007E-2</v>
      </c>
      <c r="AA498" s="678">
        <f t="shared" si="48"/>
        <v>10</v>
      </c>
      <c r="AB498" s="678">
        <f t="shared" si="48"/>
        <v>0.55000000000000004</v>
      </c>
      <c r="AC498" s="678">
        <f t="shared" si="48"/>
        <v>143</v>
      </c>
      <c r="AD498" s="678">
        <f t="shared" si="48"/>
        <v>113.6</v>
      </c>
      <c r="AE498" s="678">
        <f t="shared" si="48"/>
        <v>50.6</v>
      </c>
      <c r="AF498" s="678">
        <f t="shared" si="48"/>
        <v>1.9500000000000002</v>
      </c>
      <c r="AG498" s="707"/>
    </row>
    <row r="499" spans="1:256" ht="21.75" customHeight="1">
      <c r="A499" s="838"/>
      <c r="B499" s="875"/>
      <c r="C499" s="875"/>
      <c r="D499" s="835"/>
      <c r="E499" s="835"/>
      <c r="F499" s="835"/>
      <c r="G499" s="835"/>
      <c r="H499" s="8">
        <v>1.6</v>
      </c>
      <c r="I499" s="8">
        <v>0.01</v>
      </c>
      <c r="J499" s="8">
        <v>0</v>
      </c>
      <c r="K499" s="8">
        <v>0.08</v>
      </c>
      <c r="L499" s="8">
        <v>6.79</v>
      </c>
      <c r="M499" s="8">
        <v>0.91</v>
      </c>
      <c r="N499" s="8">
        <v>3.42</v>
      </c>
      <c r="O499" s="8">
        <v>0.91</v>
      </c>
      <c r="P499" s="8"/>
      <c r="Q499" s="8" t="e">
        <f>SUM(Q500:Q501)</f>
        <v>#REF!</v>
      </c>
      <c r="R499" s="886"/>
      <c r="S499" s="912"/>
      <c r="T499" s="910"/>
      <c r="U499" s="601"/>
      <c r="V499" s="601"/>
      <c r="W499" s="601"/>
      <c r="X499" s="596"/>
      <c r="Y499" s="601">
        <v>12.6</v>
      </c>
      <c r="Z499" s="8">
        <v>0.04</v>
      </c>
      <c r="AA499" s="601">
        <v>0</v>
      </c>
      <c r="AB499" s="8">
        <v>0.55000000000000004</v>
      </c>
      <c r="AC499" s="601">
        <v>19</v>
      </c>
      <c r="AD499" s="601">
        <v>18.600000000000001</v>
      </c>
      <c r="AE499" s="601">
        <v>35.6</v>
      </c>
      <c r="AF499" s="601">
        <v>1.85</v>
      </c>
      <c r="AG499" s="707"/>
    </row>
    <row r="500" spans="1:256" ht="21.75" customHeight="1">
      <c r="A500" s="838"/>
      <c r="B500" s="835"/>
      <c r="C500" s="943"/>
      <c r="D500" s="835"/>
      <c r="E500" s="835"/>
      <c r="F500" s="835"/>
      <c r="G500" s="835"/>
      <c r="H500" s="17"/>
      <c r="I500" s="17"/>
      <c r="J500" s="17"/>
      <c r="K500" s="17"/>
      <c r="L500" s="17"/>
      <c r="M500" s="17"/>
      <c r="N500" s="17"/>
      <c r="O500" s="17"/>
      <c r="P500" s="17">
        <v>58.5</v>
      </c>
      <c r="Q500" s="11" t="e">
        <f>#REF!*P500/1000</f>
        <v>#REF!</v>
      </c>
      <c r="R500" s="885"/>
      <c r="S500" s="846"/>
      <c r="T500" s="846"/>
      <c r="U500" s="204"/>
      <c r="V500" s="601"/>
      <c r="W500" s="204"/>
      <c r="X500" s="204"/>
      <c r="Y500" s="40">
        <v>0.6</v>
      </c>
      <c r="Z500" s="40">
        <v>0.03</v>
      </c>
      <c r="AA500" s="40">
        <v>10</v>
      </c>
      <c r="AB500" s="40">
        <v>0</v>
      </c>
      <c r="AC500" s="40">
        <v>124</v>
      </c>
      <c r="AD500" s="40">
        <v>95</v>
      </c>
      <c r="AE500" s="40">
        <v>15</v>
      </c>
      <c r="AF500" s="40">
        <v>0.1</v>
      </c>
      <c r="AG500" s="693"/>
    </row>
    <row r="501" spans="1:256" ht="25.5" customHeight="1">
      <c r="A501" s="1183" t="s">
        <v>185</v>
      </c>
      <c r="B501" s="1184"/>
      <c r="C501" s="1184"/>
      <c r="D501" s="1184"/>
      <c r="E501" s="1184"/>
      <c r="F501" s="1184"/>
      <c r="G501" s="1185"/>
      <c r="H501" s="17"/>
      <c r="I501" s="17"/>
      <c r="J501" s="17"/>
      <c r="K501" s="17"/>
      <c r="L501" s="17"/>
      <c r="M501" s="17"/>
      <c r="N501" s="17"/>
      <c r="O501" s="17"/>
      <c r="P501" s="606">
        <v>37.049999999999997</v>
      </c>
      <c r="Q501" s="11" t="e">
        <f>#REF!*P501/1000</f>
        <v>#REF!</v>
      </c>
      <c r="R501" s="885"/>
      <c r="S501" s="846"/>
      <c r="T501" s="846"/>
      <c r="U501" s="601"/>
      <c r="V501" s="601"/>
      <c r="W501" s="601"/>
      <c r="X501" s="596"/>
      <c r="Y501" s="680">
        <f t="shared" ref="Y501:AF501" si="49">Y442+Y498</f>
        <v>24.447777777777777</v>
      </c>
      <c r="Z501" s="678">
        <f t="shared" si="49"/>
        <v>0.4218055555555556</v>
      </c>
      <c r="AA501" s="678">
        <f t="shared" si="49"/>
        <v>91.72</v>
      </c>
      <c r="AB501" s="678">
        <f t="shared" si="49"/>
        <v>4.6408333333333331</v>
      </c>
      <c r="AC501" s="678">
        <f t="shared" si="49"/>
        <v>265.19777777777779</v>
      </c>
      <c r="AD501" s="678">
        <f t="shared" si="49"/>
        <v>478.8366666666667</v>
      </c>
      <c r="AE501" s="678">
        <f t="shared" si="49"/>
        <v>149.255</v>
      </c>
      <c r="AF501" s="678">
        <f t="shared" si="49"/>
        <v>7.3452777777777776</v>
      </c>
      <c r="AG501" s="707"/>
    </row>
    <row r="502" spans="1:256" ht="15.75">
      <c r="A502" s="838" t="s">
        <v>813</v>
      </c>
      <c r="B502" s="884" t="s">
        <v>593</v>
      </c>
      <c r="C502" s="948"/>
      <c r="D502" s="835"/>
      <c r="E502" s="835"/>
      <c r="F502" s="835"/>
      <c r="G502" s="835"/>
      <c r="H502" s="8">
        <v>0</v>
      </c>
      <c r="I502" s="8">
        <v>7.4999999999999997E-2</v>
      </c>
      <c r="J502" s="8">
        <v>0</v>
      </c>
      <c r="K502" s="8">
        <v>0</v>
      </c>
      <c r="L502" s="8">
        <v>3.0750000000000002</v>
      </c>
      <c r="M502" s="8">
        <v>9.9749999999999996</v>
      </c>
      <c r="N502" s="8">
        <v>3</v>
      </c>
      <c r="O502" s="8">
        <v>7.4999999999999997E-2</v>
      </c>
      <c r="P502" s="11">
        <v>40.299999999999997</v>
      </c>
      <c r="Q502" s="8">
        <f>P502*C345/1000</f>
        <v>0</v>
      </c>
      <c r="R502" s="885"/>
      <c r="S502" s="846"/>
      <c r="T502" s="912"/>
      <c r="U502" s="601"/>
      <c r="V502" s="601"/>
      <c r="W502" s="601"/>
      <c r="X502" s="596"/>
      <c r="Y502" s="707"/>
      <c r="Z502" s="707"/>
      <c r="AA502" s="707"/>
      <c r="AB502" s="707"/>
      <c r="AC502" s="707"/>
      <c r="AD502" s="707"/>
      <c r="AE502" s="707"/>
      <c r="AF502" s="707"/>
      <c r="AG502" s="632"/>
    </row>
    <row r="503" spans="1:256" ht="20.25">
      <c r="A503" s="835" t="s">
        <v>146</v>
      </c>
      <c r="B503" s="838"/>
      <c r="C503" s="838"/>
      <c r="D503" s="835"/>
      <c r="E503" s="835"/>
      <c r="F503" s="835"/>
      <c r="G503" s="835"/>
      <c r="H503" s="601"/>
      <c r="I503" s="601"/>
      <c r="J503" s="601"/>
      <c r="K503" s="601"/>
      <c r="L503" s="601"/>
      <c r="M503" s="601"/>
      <c r="N503" s="601"/>
      <c r="O503" s="601"/>
      <c r="P503" s="8"/>
      <c r="Q503" s="8"/>
      <c r="R503" s="1236"/>
      <c r="S503" s="1237"/>
      <c r="T503" s="1238"/>
      <c r="U503" s="637"/>
      <c r="V503" s="637"/>
      <c r="W503" s="637"/>
      <c r="X503" s="656"/>
      <c r="Y503" s="1197" t="s">
        <v>740</v>
      </c>
      <c r="Z503" s="1197"/>
      <c r="AA503" s="1197"/>
      <c r="AB503" s="1197"/>
      <c r="AC503" s="1197"/>
      <c r="AD503" s="1197"/>
      <c r="AE503" s="1197"/>
      <c r="AF503" s="1197"/>
      <c r="AG503" s="715"/>
      <c r="AM503" s="4"/>
      <c r="AN503" s="4"/>
      <c r="AO503" s="4"/>
      <c r="AP503" s="4"/>
      <c r="AQ503" s="4"/>
      <c r="AR503" s="4"/>
      <c r="AS503" s="4"/>
    </row>
    <row r="504" spans="1:256" ht="22.5" customHeight="1">
      <c r="A504" s="838" t="s">
        <v>681</v>
      </c>
      <c r="B504" s="838">
        <v>50</v>
      </c>
      <c r="C504" s="838"/>
      <c r="D504" s="835"/>
      <c r="E504" s="835"/>
      <c r="F504" s="835"/>
      <c r="G504" s="835"/>
      <c r="H504" s="8">
        <v>0</v>
      </c>
      <c r="I504" s="8">
        <v>4.4999999999999998E-2</v>
      </c>
      <c r="J504" s="8">
        <v>0</v>
      </c>
      <c r="K504" s="8">
        <v>0.35</v>
      </c>
      <c r="L504" s="8">
        <v>8.6</v>
      </c>
      <c r="M504" s="8">
        <v>38.6</v>
      </c>
      <c r="N504" s="8">
        <v>11.499999999999998</v>
      </c>
      <c r="O504" s="8">
        <v>0.95</v>
      </c>
      <c r="P504" s="11">
        <v>32.5</v>
      </c>
      <c r="Q504" s="8">
        <f>P504*C346/1000</f>
        <v>0</v>
      </c>
      <c r="R504" s="885"/>
      <c r="S504" s="846"/>
      <c r="T504" s="917"/>
      <c r="U504" s="601"/>
      <c r="V504" s="601"/>
      <c r="W504" s="601"/>
      <c r="X504" s="614"/>
      <c r="Y504" s="1197" t="s">
        <v>742</v>
      </c>
      <c r="Z504" s="1197"/>
      <c r="AA504" s="1197"/>
      <c r="AB504" s="1197"/>
      <c r="AC504" s="1197" t="s">
        <v>58</v>
      </c>
      <c r="AD504" s="1197"/>
      <c r="AE504" s="1197"/>
      <c r="AF504" s="1197"/>
      <c r="AG504" s="715"/>
      <c r="AI504" s="4"/>
      <c r="AJ504" s="4"/>
      <c r="AK504" s="4"/>
      <c r="AM504" s="4"/>
      <c r="AN504" s="4"/>
      <c r="AO504" s="4"/>
      <c r="AP504" s="4"/>
      <c r="AQ504" s="4"/>
      <c r="AR504" s="4"/>
      <c r="AS504" s="4"/>
    </row>
    <row r="505" spans="1:256" ht="24.95" customHeight="1">
      <c r="A505" s="838"/>
      <c r="B505" s="838"/>
      <c r="C505" s="838"/>
      <c r="D505" s="835"/>
      <c r="E505" s="835"/>
      <c r="F505" s="835"/>
      <c r="G505" s="835"/>
      <c r="H505" s="637">
        <f t="shared" ref="H505:O505" si="50">H506+H512</f>
        <v>0.15428571428571428</v>
      </c>
      <c r="I505" s="637">
        <f t="shared" si="50"/>
        <v>0.11314285714285714</v>
      </c>
      <c r="J505" s="637">
        <f t="shared" si="50"/>
        <v>21.229714285714284</v>
      </c>
      <c r="K505" s="637">
        <f t="shared" si="50"/>
        <v>1.0285714285714285</v>
      </c>
      <c r="L505" s="637">
        <f t="shared" si="50"/>
        <v>47.519999999999996</v>
      </c>
      <c r="M505" s="637">
        <f t="shared" si="50"/>
        <v>89.927999999999997</v>
      </c>
      <c r="N505" s="637">
        <f t="shared" si="50"/>
        <v>15.181714285714285</v>
      </c>
      <c r="O505" s="637">
        <f t="shared" si="50"/>
        <v>0.96685714285714275</v>
      </c>
      <c r="P505" s="637"/>
      <c r="Q505" s="86">
        <f>Q506+Q512</f>
        <v>15</v>
      </c>
      <c r="R505" s="890"/>
      <c r="S505" s="204"/>
      <c r="T505" s="204"/>
      <c r="U505" s="598"/>
      <c r="V505" s="598"/>
      <c r="W505" s="725"/>
      <c r="X505" s="614"/>
      <c r="Y505" s="92" t="s">
        <v>59</v>
      </c>
      <c r="Z505" s="92" t="s">
        <v>60</v>
      </c>
      <c r="AA505" s="92" t="s">
        <v>215</v>
      </c>
      <c r="AB505" s="92" t="s">
        <v>216</v>
      </c>
      <c r="AC505" s="92" t="s">
        <v>335</v>
      </c>
      <c r="AD505" s="92" t="s">
        <v>421</v>
      </c>
      <c r="AE505" s="92" t="s">
        <v>649</v>
      </c>
      <c r="AF505" s="92" t="s">
        <v>540</v>
      </c>
      <c r="AG505" s="715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  <c r="IV505" s="4"/>
    </row>
    <row r="506" spans="1:256" ht="24.95" customHeight="1">
      <c r="A506" s="838"/>
      <c r="B506" s="835"/>
      <c r="C506" s="835"/>
      <c r="D506" s="835"/>
      <c r="E506" s="835"/>
      <c r="F506" s="835"/>
      <c r="G506" s="835"/>
      <c r="H506" s="8">
        <v>0.15428571428571428</v>
      </c>
      <c r="I506" s="8">
        <v>0.11314285714285714</v>
      </c>
      <c r="J506" s="8">
        <v>21.229714285714284</v>
      </c>
      <c r="K506" s="8">
        <v>1.0285714285714285</v>
      </c>
      <c r="L506" s="8">
        <v>47.519999999999996</v>
      </c>
      <c r="M506" s="8">
        <v>89.927999999999997</v>
      </c>
      <c r="N506" s="8">
        <v>15.181714285714285</v>
      </c>
      <c r="O506" s="8">
        <v>0.96685714285714275</v>
      </c>
      <c r="P506" s="8">
        <v>15</v>
      </c>
      <c r="Q506" s="8">
        <f>P506</f>
        <v>15</v>
      </c>
      <c r="R506" s="1133"/>
      <c r="S506" s="1239"/>
      <c r="T506" s="1134"/>
      <c r="U506" s="505"/>
      <c r="V506" s="505"/>
      <c r="W506" s="505"/>
      <c r="X506" s="505"/>
      <c r="Y506" s="678">
        <f t="shared" ref="Y506:AF506" si="51">Y507+Y520+Y530+Y541+Y543+Y545</f>
        <v>18.774999999999999</v>
      </c>
      <c r="Z506" s="678">
        <f t="shared" si="51"/>
        <v>0.97486111111111118</v>
      </c>
      <c r="AA506" s="678">
        <f t="shared" si="51"/>
        <v>41.179166666666667</v>
      </c>
      <c r="AB506" s="678">
        <f t="shared" si="51"/>
        <v>4.9122222222222227</v>
      </c>
      <c r="AC506" s="678">
        <f t="shared" si="51"/>
        <v>139.29027777777776</v>
      </c>
      <c r="AD506" s="678">
        <f t="shared" si="51"/>
        <v>391.63722222222219</v>
      </c>
      <c r="AE506" s="678">
        <f t="shared" si="51"/>
        <v>108.425</v>
      </c>
      <c r="AF506" s="678">
        <f t="shared" si="51"/>
        <v>6.5194444444444448</v>
      </c>
      <c r="AG506" s="681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  <c r="IV506" s="4"/>
    </row>
    <row r="507" spans="1:256" s="4" customFormat="1" ht="24.95" customHeight="1">
      <c r="A507" s="1179" t="s">
        <v>902</v>
      </c>
      <c r="B507" s="1240"/>
      <c r="C507" s="1240"/>
      <c r="D507" s="1240"/>
      <c r="E507" s="1240"/>
      <c r="F507" s="1240"/>
      <c r="G507" s="1240"/>
      <c r="H507" s="1240"/>
      <c r="I507" s="1240"/>
      <c r="J507" s="1240"/>
      <c r="K507" s="1240"/>
      <c r="L507" s="1240"/>
      <c r="M507" s="1240"/>
      <c r="N507" s="1240"/>
      <c r="O507" s="1240"/>
      <c r="P507" s="1240"/>
      <c r="Q507" s="1240"/>
      <c r="R507" s="1240"/>
      <c r="S507" s="1240"/>
      <c r="T507" s="1240"/>
      <c r="U507" s="1240"/>
      <c r="V507" s="1240"/>
      <c r="W507" s="1240"/>
      <c r="X507" s="1241"/>
      <c r="Y507" s="40">
        <v>9.8000000000000007</v>
      </c>
      <c r="Z507" s="40">
        <v>0.03</v>
      </c>
      <c r="AA507" s="40">
        <v>0</v>
      </c>
      <c r="AB507" s="40">
        <v>0.1</v>
      </c>
      <c r="AC507" s="40">
        <v>22.5</v>
      </c>
      <c r="AD507" s="40">
        <v>41.16</v>
      </c>
      <c r="AE507" s="40">
        <v>13.7</v>
      </c>
      <c r="AF507" s="40">
        <v>0.59</v>
      </c>
      <c r="AG507" s="643"/>
      <c r="AH507" s="21"/>
      <c r="AM507" s="21"/>
      <c r="AN507" s="21"/>
      <c r="AO507" s="21"/>
      <c r="AP507" s="21"/>
      <c r="AQ507" s="21"/>
      <c r="AR507" s="21"/>
      <c r="AS507" s="21"/>
    </row>
    <row r="508" spans="1:256" s="4" customFormat="1" ht="24.95" customHeight="1">
      <c r="A508" s="36"/>
      <c r="B508" s="37"/>
      <c r="C508" s="37"/>
      <c r="D508" s="37"/>
      <c r="E508" s="37"/>
      <c r="F508" s="37"/>
      <c r="G508" s="37"/>
      <c r="H508" s="9"/>
      <c r="I508" s="9"/>
      <c r="J508" s="9"/>
      <c r="K508" s="9"/>
      <c r="L508" s="9"/>
      <c r="M508" s="9"/>
      <c r="N508" s="9"/>
      <c r="O508" s="9"/>
      <c r="P508" s="606">
        <v>37.049999999999997</v>
      </c>
      <c r="Q508" s="11" t="e">
        <f>#REF!*P508/1000</f>
        <v>#REF!</v>
      </c>
      <c r="R508" s="36"/>
      <c r="S508" s="37"/>
      <c r="T508" s="37"/>
      <c r="U508" s="37"/>
      <c r="V508" s="37"/>
      <c r="W508" s="37"/>
      <c r="X508" s="37"/>
      <c r="Y508" s="40"/>
      <c r="Z508" s="40"/>
      <c r="AA508" s="40"/>
      <c r="AB508" s="40"/>
      <c r="AC508" s="40"/>
      <c r="AD508" s="40"/>
      <c r="AE508" s="40"/>
      <c r="AF508" s="40"/>
      <c r="AG508" s="686"/>
      <c r="AH508" s="21"/>
      <c r="AI508" s="21"/>
      <c r="AJ508" s="21"/>
      <c r="AK508" s="21"/>
      <c r="AM508" s="21"/>
      <c r="AN508" s="21"/>
      <c r="AO508" s="21"/>
      <c r="AP508" s="21"/>
      <c r="AQ508" s="21"/>
      <c r="AR508" s="21"/>
      <c r="AS508" s="21"/>
    </row>
    <row r="509" spans="1:256" s="4" customFormat="1" ht="24.95" customHeight="1">
      <c r="A509" s="36"/>
      <c r="B509" s="37"/>
      <c r="C509" s="37"/>
      <c r="D509" s="37"/>
      <c r="E509" s="37"/>
      <c r="F509" s="37"/>
      <c r="G509" s="37"/>
      <c r="H509" s="8">
        <v>0</v>
      </c>
      <c r="I509" s="8">
        <v>7.4999999999999997E-2</v>
      </c>
      <c r="J509" s="8">
        <v>0</v>
      </c>
      <c r="K509" s="8">
        <v>0</v>
      </c>
      <c r="L509" s="8">
        <v>3.0750000000000002</v>
      </c>
      <c r="M509" s="8">
        <v>9.9749999999999996</v>
      </c>
      <c r="N509" s="8">
        <v>3</v>
      </c>
      <c r="O509" s="8">
        <v>7.4999999999999997E-2</v>
      </c>
      <c r="P509" s="11">
        <v>40.299999999999997</v>
      </c>
      <c r="Q509" s="8">
        <f>P509*C301/1000</f>
        <v>0</v>
      </c>
      <c r="R509" s="36"/>
      <c r="S509" s="37"/>
      <c r="T509" s="37"/>
      <c r="U509" s="37"/>
      <c r="V509" s="37"/>
      <c r="W509" s="37"/>
      <c r="X509" s="37"/>
      <c r="Y509" s="601">
        <v>0.83</v>
      </c>
      <c r="Z509" s="601">
        <v>0.1</v>
      </c>
      <c r="AA509" s="601">
        <v>11.19</v>
      </c>
      <c r="AB509" s="601">
        <v>4.51</v>
      </c>
      <c r="AC509" s="601">
        <v>22.2</v>
      </c>
      <c r="AD509" s="596">
        <v>113.97</v>
      </c>
      <c r="AE509" s="601">
        <v>27.6</v>
      </c>
      <c r="AF509" s="601">
        <v>0.67</v>
      </c>
      <c r="AG509" s="686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  <c r="DH509" s="21"/>
      <c r="DI509" s="21"/>
      <c r="DJ509" s="21"/>
      <c r="DK509" s="21"/>
      <c r="DL509" s="21"/>
      <c r="DM509" s="21"/>
      <c r="DN509" s="21"/>
      <c r="DO509" s="21"/>
      <c r="DP509" s="21"/>
      <c r="DQ509" s="21"/>
      <c r="DR509" s="21"/>
      <c r="DS509" s="21"/>
      <c r="DT509" s="21"/>
      <c r="DU509" s="21"/>
      <c r="DV509" s="21"/>
      <c r="DW509" s="21"/>
      <c r="DX509" s="21"/>
      <c r="DY509" s="21"/>
      <c r="DZ509" s="21"/>
      <c r="EA509" s="21"/>
      <c r="EB509" s="21"/>
      <c r="EC509" s="21"/>
      <c r="ED509" s="21"/>
      <c r="EE509" s="21"/>
      <c r="EF509" s="21"/>
      <c r="EG509" s="21"/>
      <c r="EH509" s="21"/>
      <c r="EI509" s="21"/>
      <c r="EJ509" s="21"/>
      <c r="EK509" s="21"/>
      <c r="EL509" s="21"/>
      <c r="EM509" s="21"/>
      <c r="EN509" s="21"/>
      <c r="EO509" s="21"/>
      <c r="EP509" s="21"/>
      <c r="EQ509" s="21"/>
      <c r="ER509" s="21"/>
      <c r="ES509" s="21"/>
      <c r="ET509" s="21"/>
      <c r="EU509" s="21"/>
      <c r="EV509" s="21"/>
      <c r="EW509" s="21"/>
      <c r="EX509" s="21"/>
      <c r="EY509" s="21"/>
      <c r="EZ509" s="21"/>
      <c r="FA509" s="21"/>
      <c r="FB509" s="21"/>
      <c r="FC509" s="21"/>
      <c r="FD509" s="21"/>
      <c r="FE509" s="21"/>
      <c r="FF509" s="21"/>
      <c r="FG509" s="21"/>
      <c r="FH509" s="21"/>
      <c r="FI509" s="21"/>
      <c r="FJ509" s="21"/>
      <c r="FK509" s="21"/>
      <c r="FL509" s="21"/>
      <c r="FM509" s="21"/>
      <c r="FN509" s="21"/>
      <c r="FO509" s="21"/>
      <c r="FP509" s="21"/>
      <c r="FQ509" s="21"/>
      <c r="FR509" s="21"/>
      <c r="FS509" s="21"/>
      <c r="FT509" s="21"/>
      <c r="FU509" s="21"/>
      <c r="FV509" s="21"/>
      <c r="FW509" s="21"/>
      <c r="FX509" s="21"/>
      <c r="FY509" s="21"/>
      <c r="FZ509" s="21"/>
      <c r="GA509" s="21"/>
      <c r="GB509" s="21"/>
      <c r="GC509" s="21"/>
      <c r="GD509" s="21"/>
      <c r="GE509" s="21"/>
      <c r="GF509" s="21"/>
      <c r="GG509" s="21"/>
      <c r="GH509" s="21"/>
      <c r="GI509" s="21"/>
      <c r="GJ509" s="21"/>
      <c r="GK509" s="21"/>
      <c r="GL509" s="21"/>
      <c r="GM509" s="21"/>
      <c r="GN509" s="21"/>
      <c r="GO509" s="21"/>
      <c r="GP509" s="21"/>
      <c r="GQ509" s="21"/>
      <c r="GR509" s="21"/>
      <c r="GS509" s="21"/>
      <c r="GT509" s="21"/>
      <c r="GU509" s="21"/>
      <c r="GV509" s="21"/>
      <c r="GW509" s="21"/>
      <c r="GX509" s="21"/>
      <c r="GY509" s="21"/>
      <c r="GZ509" s="21"/>
      <c r="HA509" s="21"/>
      <c r="HB509" s="21"/>
      <c r="HC509" s="21"/>
      <c r="HD509" s="21"/>
      <c r="HE509" s="21"/>
      <c r="HF509" s="21"/>
      <c r="HG509" s="21"/>
      <c r="HH509" s="21"/>
      <c r="HI509" s="21"/>
      <c r="HJ509" s="21"/>
      <c r="HK509" s="21"/>
      <c r="HL509" s="21"/>
      <c r="HM509" s="21"/>
      <c r="HN509" s="21"/>
      <c r="HO509" s="21"/>
      <c r="HP509" s="21"/>
      <c r="HQ509" s="21"/>
      <c r="HR509" s="21"/>
      <c r="HS509" s="21"/>
      <c r="HT509" s="21"/>
      <c r="HU509" s="21"/>
      <c r="HV509" s="21"/>
      <c r="HW509" s="21"/>
      <c r="HX509" s="21"/>
      <c r="HY509" s="21"/>
      <c r="HZ509" s="21"/>
      <c r="IA509" s="21"/>
      <c r="IB509" s="21"/>
      <c r="IC509" s="21"/>
      <c r="ID509" s="21"/>
      <c r="IE509" s="21"/>
      <c r="IF509" s="21"/>
      <c r="IG509" s="21"/>
      <c r="IH509" s="21"/>
      <c r="II509" s="21"/>
      <c r="IJ509" s="21"/>
      <c r="IK509" s="21"/>
      <c r="IL509" s="21"/>
      <c r="IM509" s="21"/>
      <c r="IN509" s="21"/>
      <c r="IO509" s="21"/>
      <c r="IP509" s="21"/>
      <c r="IQ509" s="21"/>
      <c r="IR509" s="21"/>
      <c r="IS509" s="21"/>
      <c r="IT509" s="21"/>
      <c r="IU509" s="21"/>
      <c r="IV509" s="21"/>
    </row>
    <row r="510" spans="1:256" s="4" customFormat="1" ht="24.95" customHeight="1">
      <c r="A510" s="36"/>
      <c r="B510" s="37"/>
      <c r="C510" s="37"/>
      <c r="D510" s="37"/>
      <c r="E510" s="37"/>
      <c r="F510" s="37"/>
      <c r="G510" s="37"/>
      <c r="H510" s="710"/>
      <c r="I510" s="710"/>
      <c r="J510" s="710"/>
      <c r="K510" s="710"/>
      <c r="L510" s="710"/>
      <c r="M510" s="710"/>
      <c r="N510" s="710"/>
      <c r="O510" s="710"/>
      <c r="P510" s="11"/>
      <c r="Q510" s="8"/>
      <c r="R510" s="36"/>
      <c r="S510" s="37"/>
      <c r="T510" s="37"/>
      <c r="U510" s="37"/>
      <c r="V510" s="37"/>
      <c r="W510" s="37"/>
      <c r="X510" s="37"/>
      <c r="Y510" s="8"/>
      <c r="Z510" s="8"/>
      <c r="AA510" s="8"/>
      <c r="AB510" s="8"/>
      <c r="AC510" s="8"/>
      <c r="AD510" s="8"/>
      <c r="AE510" s="8"/>
      <c r="AF510" s="8"/>
      <c r="AG510" s="681"/>
      <c r="AH510" s="58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  <c r="DK510" s="21"/>
      <c r="DL510" s="21"/>
      <c r="DM510" s="21"/>
      <c r="DN510" s="21"/>
      <c r="DO510" s="21"/>
      <c r="DP510" s="21"/>
      <c r="DQ510" s="21"/>
      <c r="DR510" s="21"/>
      <c r="DS510" s="21"/>
      <c r="DT510" s="21"/>
      <c r="DU510" s="21"/>
      <c r="DV510" s="21"/>
      <c r="DW510" s="21"/>
      <c r="DX510" s="21"/>
      <c r="DY510" s="21"/>
      <c r="DZ510" s="21"/>
      <c r="EA510" s="21"/>
      <c r="EB510" s="21"/>
      <c r="EC510" s="21"/>
      <c r="ED510" s="21"/>
      <c r="EE510" s="21"/>
      <c r="EF510" s="21"/>
      <c r="EG510" s="21"/>
      <c r="EH510" s="21"/>
      <c r="EI510" s="21"/>
      <c r="EJ510" s="21"/>
      <c r="EK510" s="21"/>
      <c r="EL510" s="21"/>
      <c r="EM510" s="21"/>
      <c r="EN510" s="21"/>
      <c r="EO510" s="21"/>
      <c r="EP510" s="21"/>
      <c r="EQ510" s="21"/>
      <c r="ER510" s="21"/>
      <c r="ES510" s="21"/>
      <c r="ET510" s="21"/>
      <c r="EU510" s="21"/>
      <c r="EV510" s="21"/>
      <c r="EW510" s="21"/>
      <c r="EX510" s="21"/>
      <c r="EY510" s="21"/>
      <c r="EZ510" s="21"/>
      <c r="FA510" s="21"/>
      <c r="FB510" s="21"/>
      <c r="FC510" s="21"/>
      <c r="FD510" s="21"/>
      <c r="FE510" s="21"/>
      <c r="FF510" s="21"/>
      <c r="FG510" s="21"/>
      <c r="FH510" s="21"/>
      <c r="FI510" s="21"/>
      <c r="FJ510" s="21"/>
      <c r="FK510" s="21"/>
      <c r="FL510" s="21"/>
      <c r="FM510" s="21"/>
      <c r="FN510" s="21"/>
      <c r="FO510" s="21"/>
      <c r="FP510" s="21"/>
      <c r="FQ510" s="21"/>
      <c r="FR510" s="21"/>
      <c r="FS510" s="21"/>
      <c r="FT510" s="21"/>
      <c r="FU510" s="21"/>
      <c r="FV510" s="21"/>
      <c r="FW510" s="21"/>
      <c r="FX510" s="21"/>
      <c r="FY510" s="21"/>
      <c r="FZ510" s="21"/>
      <c r="GA510" s="21"/>
      <c r="GB510" s="21"/>
      <c r="GC510" s="21"/>
      <c r="GD510" s="21"/>
      <c r="GE510" s="21"/>
      <c r="GF510" s="21"/>
      <c r="GG510" s="21"/>
      <c r="GH510" s="21"/>
      <c r="GI510" s="21"/>
      <c r="GJ510" s="21"/>
      <c r="GK510" s="21"/>
      <c r="GL510" s="21"/>
      <c r="GM510" s="21"/>
      <c r="GN510" s="21"/>
      <c r="GO510" s="21"/>
      <c r="GP510" s="21"/>
      <c r="GQ510" s="21"/>
      <c r="GR510" s="21"/>
      <c r="GS510" s="21"/>
      <c r="GT510" s="21"/>
      <c r="GU510" s="21"/>
      <c r="GV510" s="21"/>
      <c r="GW510" s="21"/>
      <c r="GX510" s="21"/>
      <c r="GY510" s="21"/>
      <c r="GZ510" s="21"/>
      <c r="HA510" s="21"/>
      <c r="HB510" s="21"/>
      <c r="HC510" s="21"/>
      <c r="HD510" s="21"/>
      <c r="HE510" s="21"/>
      <c r="HF510" s="21"/>
      <c r="HG510" s="21"/>
      <c r="HH510" s="21"/>
      <c r="HI510" s="21"/>
      <c r="HJ510" s="21"/>
      <c r="HK510" s="21"/>
      <c r="HL510" s="21"/>
      <c r="HM510" s="21"/>
      <c r="HN510" s="21"/>
      <c r="HO510" s="21"/>
      <c r="HP510" s="21"/>
      <c r="HQ510" s="21"/>
      <c r="HR510" s="21"/>
      <c r="HS510" s="21"/>
      <c r="HT510" s="21"/>
      <c r="HU510" s="21"/>
      <c r="HV510" s="21"/>
      <c r="HW510" s="21"/>
      <c r="HX510" s="21"/>
      <c r="HY510" s="21"/>
      <c r="HZ510" s="21"/>
      <c r="IA510" s="21"/>
      <c r="IB510" s="21"/>
      <c r="IC510" s="21"/>
      <c r="ID510" s="21"/>
      <c r="IE510" s="21"/>
      <c r="IF510" s="21"/>
      <c r="IG510" s="21"/>
      <c r="IH510" s="21"/>
      <c r="II510" s="21"/>
      <c r="IJ510" s="21"/>
      <c r="IK510" s="21"/>
      <c r="IL510" s="21"/>
      <c r="IM510" s="21"/>
      <c r="IN510" s="21"/>
      <c r="IO510" s="21"/>
      <c r="IP510" s="21"/>
      <c r="IQ510" s="21"/>
      <c r="IR510" s="21"/>
      <c r="IS510" s="21"/>
      <c r="IT510" s="21"/>
      <c r="IU510" s="21"/>
      <c r="IV510" s="21"/>
    </row>
    <row r="511" spans="1:256" ht="24.95" customHeight="1">
      <c r="H511" s="40">
        <v>0</v>
      </c>
      <c r="I511" s="40">
        <v>3.3749999999999995E-2</v>
      </c>
      <c r="J511" s="40">
        <v>0</v>
      </c>
      <c r="K511" s="40">
        <v>0.26249999999999996</v>
      </c>
      <c r="L511" s="40">
        <v>6.45</v>
      </c>
      <c r="M511" s="40">
        <v>28.95</v>
      </c>
      <c r="N511" s="40">
        <v>8.6249999999999982</v>
      </c>
      <c r="O511" s="40">
        <v>0.71250000000000002</v>
      </c>
      <c r="P511" s="11">
        <v>32.5</v>
      </c>
      <c r="Q511" s="8">
        <f>C302*P511/1000</f>
        <v>0</v>
      </c>
      <c r="Y511" s="7"/>
      <c r="Z511" s="7"/>
      <c r="AA511" s="7"/>
      <c r="AB511" s="7"/>
      <c r="AC511" s="7"/>
      <c r="AD511" s="7"/>
      <c r="AE511" s="7"/>
      <c r="AF511" s="7"/>
      <c r="AG511" s="681"/>
      <c r="AH511" s="58"/>
      <c r="AI511" s="461"/>
    </row>
    <row r="512" spans="1:256" ht="35.25" customHeight="1">
      <c r="H512" s="678">
        <f t="shared" ref="H512:O512" si="52">H513+H514</f>
        <v>0</v>
      </c>
      <c r="I512" s="678">
        <f t="shared" si="52"/>
        <v>0</v>
      </c>
      <c r="J512" s="678">
        <f t="shared" si="52"/>
        <v>0</v>
      </c>
      <c r="K512" s="678">
        <f t="shared" si="52"/>
        <v>0</v>
      </c>
      <c r="L512" s="678">
        <f t="shared" si="52"/>
        <v>0</v>
      </c>
      <c r="M512" s="678">
        <f t="shared" si="52"/>
        <v>0</v>
      </c>
      <c r="N512" s="678">
        <f t="shared" si="52"/>
        <v>0</v>
      </c>
      <c r="O512" s="678">
        <f t="shared" si="52"/>
        <v>0</v>
      </c>
      <c r="P512" s="637"/>
      <c r="Q512" s="678">
        <f>Q513+Q514</f>
        <v>0</v>
      </c>
      <c r="Y512" s="92"/>
      <c r="Z512" s="92"/>
      <c r="AA512" s="92"/>
      <c r="AB512" s="92"/>
      <c r="AC512" s="92"/>
      <c r="AD512" s="92"/>
      <c r="AE512" s="92"/>
      <c r="AF512" s="92"/>
      <c r="AG512" s="693"/>
    </row>
    <row r="513" spans="1:33" ht="60.75" customHeight="1">
      <c r="A513" s="1193" t="s">
        <v>874</v>
      </c>
      <c r="B513" s="1193"/>
      <c r="C513" s="1193"/>
      <c r="D513" s="1193"/>
      <c r="E513" s="1193"/>
      <c r="F513" s="1158" t="s">
        <v>256</v>
      </c>
      <c r="G513" s="1158"/>
      <c r="H513" s="1158"/>
      <c r="I513" s="1158"/>
      <c r="J513" s="1158"/>
      <c r="K513" s="1158"/>
      <c r="L513" s="1158"/>
      <c r="M513" s="1158"/>
      <c r="N513" s="1158"/>
      <c r="O513" s="1158"/>
      <c r="P513" s="1158"/>
      <c r="Q513" s="1158"/>
      <c r="R513" s="1158"/>
      <c r="S513" s="1158"/>
      <c r="T513" s="1158"/>
      <c r="U513" s="936"/>
      <c r="V513" s="936"/>
      <c r="W513" s="936"/>
      <c r="X513" s="936"/>
      <c r="Y513" s="56"/>
      <c r="Z513" s="56"/>
      <c r="AA513" s="56"/>
      <c r="AB513" s="56"/>
      <c r="AC513" s="56"/>
      <c r="AD513" s="56"/>
      <c r="AE513" s="56"/>
      <c r="AF513" s="56"/>
      <c r="AG513" s="693"/>
    </row>
    <row r="514" spans="1:33" ht="30" customHeight="1">
      <c r="A514" s="1228" t="s">
        <v>883</v>
      </c>
      <c r="B514" s="1182"/>
      <c r="C514" s="1182"/>
      <c r="D514" s="1182"/>
      <c r="E514" s="1182"/>
      <c r="F514" s="1182"/>
      <c r="G514" s="1182"/>
      <c r="H514" s="1182"/>
      <c r="I514" s="1182"/>
      <c r="J514" s="1182"/>
      <c r="K514" s="1182"/>
      <c r="L514" s="1182"/>
      <c r="M514" s="1182"/>
      <c r="N514" s="1182"/>
      <c r="O514" s="1182"/>
      <c r="P514" s="1182"/>
      <c r="Q514" s="1182"/>
      <c r="R514" s="1182"/>
      <c r="S514" s="1182"/>
      <c r="T514" s="1182"/>
      <c r="U514" s="1182"/>
      <c r="V514" s="1182"/>
      <c r="W514" s="1182"/>
      <c r="X514" s="1182"/>
      <c r="Y514" s="56"/>
      <c r="Z514" s="56"/>
      <c r="AA514" s="56"/>
      <c r="AB514" s="56"/>
      <c r="AC514" s="56"/>
      <c r="AD514" s="56"/>
      <c r="AE514" s="56"/>
      <c r="AF514" s="56"/>
      <c r="AG514" s="681"/>
    </row>
    <row r="515" spans="1:33" ht="31.5" customHeight="1">
      <c r="A515" s="856"/>
      <c r="B515" s="857"/>
      <c r="C515" s="857"/>
      <c r="D515" s="857"/>
      <c r="E515" s="857"/>
      <c r="F515" s="857"/>
      <c r="G515" s="857"/>
      <c r="H515" s="22"/>
      <c r="I515" s="22"/>
      <c r="J515" s="22"/>
      <c r="K515" s="22"/>
      <c r="L515" s="22"/>
      <c r="M515" s="22"/>
      <c r="N515" s="22"/>
      <c r="O515" s="22"/>
      <c r="Q515" s="670"/>
      <c r="R515" s="856"/>
      <c r="S515" s="857"/>
      <c r="T515" s="857"/>
      <c r="U515" s="857"/>
      <c r="V515" s="857"/>
      <c r="W515" s="857"/>
      <c r="X515" s="857"/>
      <c r="Y515" s="56"/>
      <c r="Z515" s="56"/>
      <c r="AA515" s="56"/>
      <c r="AB515" s="56"/>
      <c r="AC515" s="56"/>
      <c r="AD515" s="56"/>
      <c r="AE515" s="56"/>
      <c r="AF515" s="56"/>
      <c r="AG515" s="681"/>
    </row>
    <row r="516" spans="1:33" ht="30" customHeight="1">
      <c r="A516" s="856"/>
      <c r="B516" s="857"/>
      <c r="C516" s="857"/>
      <c r="D516" s="857"/>
      <c r="E516" s="857"/>
      <c r="F516" s="857"/>
      <c r="G516" s="857"/>
      <c r="H516" s="22"/>
      <c r="I516" s="22"/>
      <c r="J516" s="22"/>
      <c r="K516" s="22"/>
      <c r="L516" s="22"/>
      <c r="M516" s="22"/>
      <c r="N516" s="22"/>
      <c r="O516" s="22"/>
      <c r="Q516" s="670"/>
      <c r="R516" s="856"/>
      <c r="S516" s="857"/>
      <c r="T516" s="857"/>
      <c r="U516" s="857"/>
      <c r="V516" s="857"/>
      <c r="W516" s="857"/>
      <c r="X516" s="857"/>
      <c r="Y516" s="56"/>
      <c r="Z516" s="56"/>
      <c r="AA516" s="56"/>
      <c r="AB516" s="56"/>
      <c r="AC516" s="56"/>
      <c r="AD516" s="56"/>
      <c r="AE516" s="56"/>
      <c r="AF516" s="56"/>
      <c r="AG516" s="681"/>
    </row>
    <row r="517" spans="1:33" ht="24.95" customHeight="1">
      <c r="A517" s="1147" t="s">
        <v>778</v>
      </c>
      <c r="B517" s="1148"/>
      <c r="C517" s="1148"/>
      <c r="D517" s="1148"/>
      <c r="E517" s="1148"/>
      <c r="F517" s="1148"/>
      <c r="G517" s="1148"/>
      <c r="H517" s="1148"/>
      <c r="I517" s="1148"/>
      <c r="J517" s="1148"/>
      <c r="K517" s="1148"/>
      <c r="L517" s="1148"/>
      <c r="M517" s="1148"/>
      <c r="N517" s="1148"/>
      <c r="O517" s="1148"/>
      <c r="P517" s="1148"/>
      <c r="Q517" s="1148"/>
      <c r="R517" s="1148"/>
      <c r="S517" s="1148"/>
      <c r="T517" s="1148"/>
      <c r="U517" s="1148"/>
      <c r="V517" s="1148"/>
      <c r="W517" s="1148"/>
      <c r="X517" s="1148"/>
      <c r="Y517" s="92"/>
      <c r="Z517" s="92"/>
      <c r="AA517" s="92"/>
      <c r="AB517" s="92"/>
      <c r="AC517" s="92"/>
      <c r="AD517" s="92"/>
      <c r="AE517" s="92"/>
      <c r="AF517" s="92"/>
      <c r="AG517" s="781"/>
    </row>
    <row r="518" spans="1:33" ht="24.95" customHeight="1">
      <c r="A518" s="1165" t="s">
        <v>848</v>
      </c>
      <c r="B518" s="1166"/>
      <c r="C518" s="1166"/>
      <c r="D518" s="1166"/>
      <c r="E518" s="1166"/>
      <c r="F518" s="1166"/>
      <c r="G518" s="1167"/>
      <c r="H518" s="11"/>
      <c r="I518" s="11"/>
      <c r="J518" s="11"/>
      <c r="K518" s="11"/>
      <c r="L518" s="11"/>
      <c r="M518" s="11"/>
      <c r="N518" s="11"/>
      <c r="O518" s="11"/>
      <c r="P518" s="11">
        <v>79.3</v>
      </c>
      <c r="Q518" s="11" t="e">
        <f>#REF!*P518/1000</f>
        <v>#REF!</v>
      </c>
      <c r="R518" s="1165" t="s">
        <v>849</v>
      </c>
      <c r="S518" s="1166"/>
      <c r="T518" s="1166"/>
      <c r="U518" s="1166"/>
      <c r="V518" s="1166"/>
      <c r="W518" s="1166"/>
      <c r="X518" s="1167"/>
      <c r="Y518" s="745"/>
      <c r="Z518" s="745"/>
      <c r="AA518" s="745"/>
      <c r="AB518" s="745"/>
      <c r="AC518" s="745"/>
      <c r="AD518" s="745"/>
      <c r="AE518" s="745"/>
      <c r="AF518" s="745"/>
      <c r="AG518" s="781"/>
    </row>
    <row r="519" spans="1:33" ht="24.95" customHeight="1">
      <c r="A519" s="1232" t="s">
        <v>179</v>
      </c>
      <c r="B519" s="1186" t="s">
        <v>741</v>
      </c>
      <c r="C519" s="1213" t="s">
        <v>67</v>
      </c>
      <c r="D519" s="1214"/>
      <c r="E519" s="1214"/>
      <c r="F519" s="1214"/>
      <c r="G519" s="1215"/>
      <c r="H519" s="11"/>
      <c r="I519" s="11"/>
      <c r="J519" s="11"/>
      <c r="K519" s="11"/>
      <c r="L519" s="11"/>
      <c r="M519" s="11"/>
      <c r="N519" s="11"/>
      <c r="O519" s="11"/>
      <c r="P519" s="11"/>
      <c r="Q519" s="11" t="e">
        <f>#REF!*P519/1000</f>
        <v>#REF!</v>
      </c>
      <c r="R519" s="1232" t="s">
        <v>179</v>
      </c>
      <c r="S519" s="1186" t="s">
        <v>741</v>
      </c>
      <c r="T519" s="1213" t="s">
        <v>67</v>
      </c>
      <c r="U519" s="1214"/>
      <c r="V519" s="1214"/>
      <c r="W519" s="1214"/>
      <c r="X519" s="1215"/>
      <c r="Y519" s="24"/>
      <c r="Z519" s="24"/>
      <c r="AA519" s="24"/>
      <c r="AB519" s="24"/>
      <c r="AC519" s="24"/>
      <c r="AD519" s="24"/>
      <c r="AE519" s="24"/>
      <c r="AF519" s="24"/>
      <c r="AG519" s="707"/>
    </row>
    <row r="520" spans="1:33" ht="24.95" customHeight="1">
      <c r="A520" s="1233"/>
      <c r="B520" s="1187"/>
      <c r="C520" s="1186" t="s">
        <v>597</v>
      </c>
      <c r="D520" s="1207" t="s">
        <v>234</v>
      </c>
      <c r="E520" s="1207" t="s">
        <v>630</v>
      </c>
      <c r="F520" s="1207" t="s">
        <v>631</v>
      </c>
      <c r="G520" s="1207" t="s">
        <v>711</v>
      </c>
      <c r="H520" s="11"/>
      <c r="I520" s="11"/>
      <c r="J520" s="11"/>
      <c r="K520" s="11"/>
      <c r="L520" s="11"/>
      <c r="M520" s="11"/>
      <c r="N520" s="11"/>
      <c r="O520" s="11"/>
      <c r="P520" s="11">
        <v>37.57</v>
      </c>
      <c r="Q520" s="11" t="e">
        <f>#REF!*P520/1000</f>
        <v>#REF!</v>
      </c>
      <c r="R520" s="1233"/>
      <c r="S520" s="1187"/>
      <c r="T520" s="1186" t="s">
        <v>597</v>
      </c>
      <c r="U520" s="1207" t="s">
        <v>234</v>
      </c>
      <c r="V520" s="1207" t="s">
        <v>630</v>
      </c>
      <c r="W520" s="1207" t="s">
        <v>631</v>
      </c>
      <c r="X520" s="1207" t="s">
        <v>711</v>
      </c>
      <c r="Y520" s="40">
        <v>7.4999999999999997E-2</v>
      </c>
      <c r="Z520" s="40">
        <v>0.63749999999999996</v>
      </c>
      <c r="AA520" s="40">
        <v>24.112500000000001</v>
      </c>
      <c r="AB520" s="40">
        <v>3.9125000000000001</v>
      </c>
      <c r="AC520" s="40">
        <v>39.362499999999997</v>
      </c>
      <c r="AD520" s="40">
        <v>168.875</v>
      </c>
      <c r="AE520" s="40">
        <v>31.55</v>
      </c>
      <c r="AF520" s="40">
        <v>0.98750000000000004</v>
      </c>
      <c r="AG520" s="707"/>
    </row>
    <row r="521" spans="1:33">
      <c r="A521" s="1234"/>
      <c r="B521" s="1188"/>
      <c r="C521" s="1188"/>
      <c r="D521" s="1209"/>
      <c r="E521" s="1209"/>
      <c r="F521" s="1209"/>
      <c r="G521" s="1209"/>
      <c r="H521" s="11"/>
      <c r="I521" s="11"/>
      <c r="J521" s="11"/>
      <c r="K521" s="11"/>
      <c r="L521" s="11"/>
      <c r="M521" s="11"/>
      <c r="N521" s="11"/>
      <c r="O521" s="11"/>
      <c r="P521" s="103">
        <v>356.71</v>
      </c>
      <c r="Q521" s="11" t="e">
        <f>#REF!*P521/1000</f>
        <v>#REF!</v>
      </c>
      <c r="R521" s="1234"/>
      <c r="S521" s="1188"/>
      <c r="T521" s="1188"/>
      <c r="U521" s="1209"/>
      <c r="V521" s="1209"/>
      <c r="W521" s="1209"/>
      <c r="X521" s="1209"/>
      <c r="Y521" s="8"/>
      <c r="Z521" s="8"/>
      <c r="AA521" s="8"/>
      <c r="AB521" s="8"/>
      <c r="AC521" s="8"/>
      <c r="AD521" s="8"/>
      <c r="AE521" s="8"/>
      <c r="AF521" s="8"/>
      <c r="AG521" s="707"/>
    </row>
    <row r="522" spans="1:33" ht="18.75">
      <c r="A522" s="1192" t="s">
        <v>780</v>
      </c>
      <c r="B522" s="1192"/>
      <c r="C522" s="1192"/>
      <c r="D522" s="68">
        <v>10.5</v>
      </c>
      <c r="E522" s="68">
        <v>15.7</v>
      </c>
      <c r="F522" s="68">
        <v>98</v>
      </c>
      <c r="G522" s="12">
        <v>575</v>
      </c>
      <c r="H522" s="11"/>
      <c r="I522" s="11"/>
      <c r="J522" s="11"/>
      <c r="K522" s="11"/>
      <c r="L522" s="11"/>
      <c r="M522" s="11"/>
      <c r="N522" s="11"/>
      <c r="O522" s="11"/>
      <c r="P522" s="11">
        <v>23.4</v>
      </c>
      <c r="Q522" s="11" t="e">
        <f>#REF!*P522/1000</f>
        <v>#REF!</v>
      </c>
      <c r="R522" s="1171" t="s">
        <v>781</v>
      </c>
      <c r="S522" s="1172"/>
      <c r="T522" s="1173"/>
      <c r="U522" s="68">
        <v>10.5</v>
      </c>
      <c r="V522" s="68">
        <v>15.7</v>
      </c>
      <c r="W522" s="12">
        <v>98</v>
      </c>
      <c r="X522" s="12">
        <v>575</v>
      </c>
      <c r="Y522" s="782"/>
      <c r="Z522" s="782"/>
      <c r="AA522" s="782"/>
      <c r="AB522" s="782"/>
      <c r="AC522" s="782"/>
      <c r="AD522" s="782"/>
      <c r="AE522" s="782"/>
      <c r="AF522" s="782"/>
      <c r="AG522" s="643"/>
    </row>
    <row r="523" spans="1:33" ht="18" customHeight="1">
      <c r="A523" s="885" t="s">
        <v>199</v>
      </c>
      <c r="B523" s="932" t="s">
        <v>370</v>
      </c>
      <c r="C523" s="634"/>
      <c r="D523" s="204">
        <v>5.0999999999999996</v>
      </c>
      <c r="E523" s="204">
        <v>7.1</v>
      </c>
      <c r="F523" s="204">
        <v>28</v>
      </c>
      <c r="G523" s="596">
        <v>196.3</v>
      </c>
      <c r="H523" s="18">
        <v>2.6099999999999994</v>
      </c>
      <c r="I523" s="18">
        <v>0.1</v>
      </c>
      <c r="J523" s="18">
        <v>15.36</v>
      </c>
      <c r="K523" s="18">
        <v>0.2</v>
      </c>
      <c r="L523" s="18">
        <v>42.819999999999993</v>
      </c>
      <c r="M523" s="18">
        <v>93.17</v>
      </c>
      <c r="N523" s="18">
        <v>31.14</v>
      </c>
      <c r="O523" s="18">
        <v>1.1200000000000001</v>
      </c>
      <c r="P523" s="18"/>
      <c r="Q523" s="18" t="e">
        <f>SUM(Q524:Q533)</f>
        <v>#REF!</v>
      </c>
      <c r="R523" s="885" t="s">
        <v>199</v>
      </c>
      <c r="S523" s="932" t="s">
        <v>370</v>
      </c>
      <c r="T523" s="634"/>
      <c r="U523" s="204">
        <v>5.0999999999999996</v>
      </c>
      <c r="V523" s="204">
        <v>7.1</v>
      </c>
      <c r="W523" s="204">
        <v>28</v>
      </c>
      <c r="X523" s="596">
        <v>196.3</v>
      </c>
      <c r="Y523" s="92"/>
      <c r="Z523" s="92"/>
      <c r="AA523" s="92"/>
      <c r="AB523" s="92"/>
      <c r="AC523" s="92"/>
      <c r="AD523" s="92"/>
      <c r="AE523" s="92"/>
      <c r="AF523" s="92"/>
      <c r="AG523" s="686"/>
    </row>
    <row r="524" spans="1:33" ht="18" customHeight="1">
      <c r="A524" s="886" t="s">
        <v>850</v>
      </c>
      <c r="B524" s="204">
        <v>100</v>
      </c>
      <c r="C524" s="875"/>
      <c r="D524" s="601">
        <v>3.8</v>
      </c>
      <c r="E524" s="601">
        <v>7.8</v>
      </c>
      <c r="F524" s="601">
        <v>41</v>
      </c>
      <c r="G524" s="596">
        <v>249</v>
      </c>
      <c r="H524" s="748"/>
      <c r="I524" s="748"/>
      <c r="J524" s="748"/>
      <c r="K524" s="748"/>
      <c r="L524" s="748"/>
      <c r="M524" s="748"/>
      <c r="N524" s="748"/>
      <c r="O524" s="748"/>
      <c r="P524" s="749"/>
      <c r="Q524" s="749" t="e">
        <f>#REF!*P524/1000</f>
        <v>#REF!</v>
      </c>
      <c r="R524" s="886" t="s">
        <v>850</v>
      </c>
      <c r="S524" s="204">
        <v>100</v>
      </c>
      <c r="T524" s="875"/>
      <c r="U524" s="601">
        <v>3.8</v>
      </c>
      <c r="V524" s="601">
        <v>7.8</v>
      </c>
      <c r="W524" s="601">
        <v>41</v>
      </c>
      <c r="X524" s="596">
        <v>249</v>
      </c>
      <c r="Y524" s="56"/>
      <c r="Z524" s="56"/>
      <c r="AA524" s="56"/>
      <c r="AB524" s="56"/>
      <c r="AC524" s="56"/>
      <c r="AD524" s="56"/>
      <c r="AE524" s="56"/>
      <c r="AF524" s="56"/>
      <c r="AG524" s="643"/>
    </row>
    <row r="525" spans="1:33" ht="29.25" customHeight="1">
      <c r="A525" s="886" t="s">
        <v>785</v>
      </c>
      <c r="B525" s="204" t="s">
        <v>786</v>
      </c>
      <c r="C525" s="926"/>
      <c r="D525" s="204">
        <v>0.2</v>
      </c>
      <c r="E525" s="601">
        <v>0</v>
      </c>
      <c r="F525" s="204">
        <v>15.5</v>
      </c>
      <c r="G525" s="204">
        <v>63</v>
      </c>
      <c r="H525" s="7"/>
      <c r="I525" s="7"/>
      <c r="J525" s="7"/>
      <c r="K525" s="7"/>
      <c r="L525" s="7"/>
      <c r="M525" s="7"/>
      <c r="N525" s="7"/>
      <c r="O525" s="7"/>
      <c r="P525" s="11"/>
      <c r="Q525" s="11" t="e">
        <f>#REF!*P525/1000</f>
        <v>#REF!</v>
      </c>
      <c r="R525" s="886" t="s">
        <v>785</v>
      </c>
      <c r="S525" s="204" t="s">
        <v>786</v>
      </c>
      <c r="T525" s="926"/>
      <c r="U525" s="204">
        <v>0.2</v>
      </c>
      <c r="V525" s="601">
        <v>0</v>
      </c>
      <c r="W525" s="204">
        <v>15.5</v>
      </c>
      <c r="X525" s="204">
        <v>63</v>
      </c>
      <c r="Y525" s="56"/>
      <c r="Z525" s="56"/>
      <c r="AA525" s="56"/>
      <c r="AB525" s="56"/>
      <c r="AC525" s="56"/>
      <c r="AD525" s="56"/>
      <c r="AE525" s="56"/>
      <c r="AF525" s="56"/>
      <c r="AG525" s="698"/>
    </row>
    <row r="526" spans="1:33" ht="19.5" customHeight="1">
      <c r="A526" s="886" t="s">
        <v>667</v>
      </c>
      <c r="B526" s="205">
        <v>20</v>
      </c>
      <c r="C526" s="927"/>
      <c r="D526" s="600">
        <v>1</v>
      </c>
      <c r="E526" s="600">
        <v>0.3</v>
      </c>
      <c r="F526" s="600">
        <v>8.1</v>
      </c>
      <c r="G526" s="596">
        <v>39</v>
      </c>
      <c r="H526" s="17"/>
      <c r="I526" s="17"/>
      <c r="J526" s="17"/>
      <c r="K526" s="17"/>
      <c r="L526" s="17"/>
      <c r="M526" s="17"/>
      <c r="N526" s="17"/>
      <c r="O526" s="17"/>
      <c r="P526" s="68">
        <v>19.5</v>
      </c>
      <c r="Q526" s="11" t="e">
        <f>#REF!*P526/1000</f>
        <v>#REF!</v>
      </c>
      <c r="R526" s="886" t="s">
        <v>667</v>
      </c>
      <c r="S526" s="205">
        <v>20</v>
      </c>
      <c r="T526" s="927"/>
      <c r="U526" s="600">
        <v>1</v>
      </c>
      <c r="V526" s="600">
        <v>0.3</v>
      </c>
      <c r="W526" s="600">
        <v>8.1</v>
      </c>
      <c r="X526" s="596">
        <v>39</v>
      </c>
      <c r="Y526" s="745"/>
      <c r="Z526" s="745"/>
      <c r="AA526" s="745"/>
      <c r="AB526" s="745"/>
      <c r="AC526" s="745"/>
      <c r="AD526" s="745"/>
      <c r="AE526" s="745"/>
      <c r="AF526" s="745"/>
      <c r="AG526" s="698"/>
    </row>
    <row r="527" spans="1:33" ht="29.25" customHeight="1">
      <c r="A527" s="886" t="s">
        <v>851</v>
      </c>
      <c r="B527" s="614">
        <v>15</v>
      </c>
      <c r="C527" s="875"/>
      <c r="D527" s="601">
        <v>0.4</v>
      </c>
      <c r="E527" s="601">
        <v>0.5</v>
      </c>
      <c r="F527" s="601">
        <v>5.4</v>
      </c>
      <c r="G527" s="614">
        <v>27.7</v>
      </c>
      <c r="H527" s="17"/>
      <c r="I527" s="17"/>
      <c r="J527" s="17"/>
      <c r="K527" s="17"/>
      <c r="L527" s="17"/>
      <c r="M527" s="17"/>
      <c r="N527" s="17"/>
      <c r="O527" s="17"/>
      <c r="P527" s="11"/>
      <c r="Q527" s="11" t="e">
        <f>#REF!*P527/1000</f>
        <v>#REF!</v>
      </c>
      <c r="R527" s="886" t="s">
        <v>851</v>
      </c>
      <c r="S527" s="614">
        <v>15</v>
      </c>
      <c r="T527" s="875"/>
      <c r="U527" s="601">
        <v>0.4</v>
      </c>
      <c r="V527" s="601">
        <v>0.5</v>
      </c>
      <c r="W527" s="601">
        <v>5.4</v>
      </c>
      <c r="X527" s="614">
        <v>27.7</v>
      </c>
      <c r="Y527" s="56"/>
      <c r="Z527" s="56"/>
      <c r="AA527" s="56"/>
      <c r="AB527" s="56"/>
      <c r="AC527" s="56"/>
      <c r="AD527" s="56"/>
      <c r="AE527" s="56"/>
      <c r="AF527" s="56"/>
      <c r="AG527" s="698"/>
    </row>
    <row r="528" spans="1:33" ht="22.5" customHeight="1">
      <c r="A528" s="890"/>
      <c r="B528" s="596"/>
      <c r="C528" s="875"/>
      <c r="D528" s="601"/>
      <c r="E528" s="601"/>
      <c r="F528" s="601"/>
      <c r="G528" s="614"/>
      <c r="H528" s="17"/>
      <c r="I528" s="17"/>
      <c r="J528" s="17"/>
      <c r="K528" s="17"/>
      <c r="L528" s="17"/>
      <c r="M528" s="17"/>
      <c r="N528" s="17"/>
      <c r="O528" s="17"/>
      <c r="P528" s="11"/>
      <c r="Q528" s="11" t="e">
        <f>#REF!*P528/1000</f>
        <v>#REF!</v>
      </c>
      <c r="R528" s="890"/>
      <c r="S528" s="596"/>
      <c r="T528" s="875"/>
      <c r="U528" s="601"/>
      <c r="V528" s="601"/>
      <c r="W528" s="601"/>
      <c r="X528" s="614"/>
      <c r="Y528" s="56"/>
      <c r="Z528" s="56"/>
      <c r="AA528" s="56"/>
      <c r="AB528" s="56"/>
      <c r="AC528" s="56"/>
      <c r="AD528" s="56"/>
      <c r="AE528" s="56"/>
      <c r="AF528" s="56"/>
      <c r="AG528" s="693"/>
    </row>
    <row r="529" spans="1:33" ht="20.25" customHeight="1">
      <c r="A529" s="890" t="s">
        <v>381</v>
      </c>
      <c r="B529" s="596"/>
      <c r="C529" s="847"/>
      <c r="D529" s="600"/>
      <c r="E529" s="600"/>
      <c r="F529" s="600"/>
      <c r="G529" s="614"/>
      <c r="H529" s="17"/>
      <c r="I529" s="17"/>
      <c r="J529" s="17"/>
      <c r="K529" s="17"/>
      <c r="L529" s="17"/>
      <c r="M529" s="17"/>
      <c r="N529" s="17"/>
      <c r="O529" s="17"/>
      <c r="P529" s="11"/>
      <c r="Q529" s="11" t="e">
        <f>#REF!*P529/1000</f>
        <v>#REF!</v>
      </c>
      <c r="R529" s="890" t="s">
        <v>381</v>
      </c>
      <c r="S529" s="596"/>
      <c r="T529" s="953"/>
      <c r="U529" s="600"/>
      <c r="V529" s="600"/>
      <c r="W529" s="600"/>
      <c r="X529" s="614"/>
      <c r="Y529" s="56"/>
      <c r="Z529" s="56"/>
      <c r="AA529" s="56"/>
      <c r="AB529" s="56"/>
      <c r="AC529" s="56"/>
      <c r="AD529" s="56"/>
      <c r="AE529" s="56"/>
      <c r="AF529" s="56"/>
      <c r="AG529" s="693"/>
    </row>
    <row r="530" spans="1:33" ht="20.25">
      <c r="A530" s="949"/>
      <c r="B530" s="893"/>
      <c r="C530" s="851"/>
      <c r="D530" s="601"/>
      <c r="E530" s="601"/>
      <c r="F530" s="601"/>
      <c r="G530" s="614"/>
      <c r="H530" s="17"/>
      <c r="I530" s="17"/>
      <c r="J530" s="17"/>
      <c r="K530" s="17"/>
      <c r="L530" s="17"/>
      <c r="M530" s="17"/>
      <c r="N530" s="17"/>
      <c r="O530" s="17"/>
      <c r="P530" s="11"/>
      <c r="Q530" s="11"/>
      <c r="R530" s="916"/>
      <c r="S530" s="204"/>
      <c r="T530" s="204"/>
      <c r="U530" s="598"/>
      <c r="V530" s="598"/>
      <c r="W530" s="725"/>
      <c r="X530" s="614"/>
      <c r="Y530" s="744">
        <v>2.9</v>
      </c>
      <c r="Z530" s="744">
        <v>0.1111111111111111</v>
      </c>
      <c r="AA530" s="744">
        <v>17.066666666666666</v>
      </c>
      <c r="AB530" s="744">
        <v>0.22222222222222221</v>
      </c>
      <c r="AC530" s="744">
        <v>47.577777777777776</v>
      </c>
      <c r="AD530" s="744">
        <v>103.52222222222223</v>
      </c>
      <c r="AE530" s="744">
        <v>34.6</v>
      </c>
      <c r="AF530" s="744">
        <v>1.2444444444444447</v>
      </c>
      <c r="AG530" s="643"/>
    </row>
    <row r="531" spans="1:33" ht="21.75" customHeight="1">
      <c r="A531" s="890"/>
      <c r="B531" s="596"/>
      <c r="C531" s="875"/>
      <c r="D531" s="594"/>
      <c r="E531" s="594"/>
      <c r="F531" s="594"/>
      <c r="G531" s="505"/>
      <c r="H531" s="11"/>
      <c r="I531" s="11"/>
      <c r="J531" s="11"/>
      <c r="K531" s="11"/>
      <c r="L531" s="11"/>
      <c r="M531" s="11"/>
      <c r="N531" s="11"/>
      <c r="O531" s="11"/>
      <c r="P531" s="11"/>
      <c r="Q531" s="11" t="e">
        <f>#REF!*P531/1000</f>
        <v>#REF!</v>
      </c>
      <c r="R531" s="885"/>
      <c r="S531" s="835"/>
      <c r="T531" s="882"/>
      <c r="U531" s="505"/>
      <c r="V531" s="505"/>
      <c r="W531" s="505"/>
      <c r="X531" s="505"/>
      <c r="Y531" s="55"/>
      <c r="Z531" s="55"/>
      <c r="AA531" s="55"/>
      <c r="AB531" s="55"/>
      <c r="AC531" s="55"/>
      <c r="AD531" s="55"/>
      <c r="AE531" s="55"/>
      <c r="AF531" s="55"/>
      <c r="AG531" s="643"/>
    </row>
    <row r="532" spans="1:33" ht="18" customHeight="1">
      <c r="A532" s="838"/>
      <c r="B532" s="838"/>
      <c r="C532" s="904"/>
      <c r="D532" s="204"/>
      <c r="E532" s="204"/>
      <c r="F532" s="601"/>
      <c r="G532" s="165"/>
      <c r="H532" s="11"/>
      <c r="I532" s="11"/>
      <c r="J532" s="11"/>
      <c r="K532" s="11"/>
      <c r="L532" s="11"/>
      <c r="M532" s="11"/>
      <c r="N532" s="11"/>
      <c r="O532" s="11"/>
      <c r="P532" s="11"/>
      <c r="Q532" s="11" t="e">
        <f>#REF!*P532/1000</f>
        <v>#REF!</v>
      </c>
      <c r="R532" s="1183"/>
      <c r="S532" s="1184"/>
      <c r="T532" s="1185"/>
      <c r="U532" s="637"/>
      <c r="V532" s="637"/>
      <c r="W532" s="637"/>
      <c r="X532" s="656"/>
      <c r="Y532" s="15"/>
      <c r="Z532" s="15"/>
      <c r="AA532" s="15"/>
      <c r="AB532" s="15"/>
      <c r="AC532" s="15"/>
      <c r="AD532" s="15"/>
      <c r="AE532" s="15"/>
      <c r="AF532" s="15"/>
      <c r="AG532" s="681"/>
    </row>
    <row r="533" spans="1:33" ht="21.75" customHeight="1">
      <c r="A533" s="838"/>
      <c r="B533" s="875"/>
      <c r="C533" s="634"/>
      <c r="D533" s="204"/>
      <c r="E533" s="204"/>
      <c r="F533" s="601"/>
      <c r="G533" s="204"/>
      <c r="H533" s="17"/>
      <c r="I533" s="17"/>
      <c r="J533" s="17"/>
      <c r="K533" s="17"/>
      <c r="L533" s="17"/>
      <c r="M533" s="17"/>
      <c r="N533" s="17"/>
      <c r="O533" s="17"/>
      <c r="P533" s="103">
        <v>356.71</v>
      </c>
      <c r="Q533" s="11" t="e">
        <f>#REF!*P533/1000</f>
        <v>#REF!</v>
      </c>
      <c r="R533" s="885"/>
      <c r="S533" s="883"/>
      <c r="T533" s="883"/>
      <c r="U533" s="204"/>
      <c r="V533" s="204"/>
      <c r="W533" s="204"/>
      <c r="X533" s="596"/>
      <c r="Y533" s="55"/>
      <c r="Z533" s="55"/>
      <c r="AA533" s="55"/>
      <c r="AB533" s="55"/>
      <c r="AC533" s="55"/>
      <c r="AD533" s="55"/>
      <c r="AE533" s="55"/>
      <c r="AF533" s="55"/>
      <c r="AG533" s="677"/>
    </row>
    <row r="534" spans="1:33" ht="21.75" customHeight="1">
      <c r="A534" s="838"/>
      <c r="B534" s="875"/>
      <c r="C534" s="875"/>
      <c r="D534" s="835"/>
      <c r="E534" s="835"/>
      <c r="F534" s="835"/>
      <c r="G534" s="835"/>
      <c r="H534" s="8">
        <v>1.6</v>
      </c>
      <c r="I534" s="8">
        <v>0.01</v>
      </c>
      <c r="J534" s="8">
        <v>0</v>
      </c>
      <c r="K534" s="8">
        <v>0.08</v>
      </c>
      <c r="L534" s="8">
        <v>6.79</v>
      </c>
      <c r="M534" s="8">
        <v>0.91</v>
      </c>
      <c r="N534" s="8">
        <v>3.42</v>
      </c>
      <c r="O534" s="8">
        <v>0.91</v>
      </c>
      <c r="P534" s="8"/>
      <c r="Q534" s="8" t="e">
        <f>SUM(Q535:Q536)</f>
        <v>#REF!</v>
      </c>
      <c r="R534" s="886"/>
      <c r="S534" s="912"/>
      <c r="T534" s="910"/>
      <c r="U534" s="601"/>
      <c r="V534" s="601"/>
      <c r="W534" s="601"/>
      <c r="X534" s="596"/>
      <c r="Y534" s="55"/>
      <c r="Z534" s="55"/>
      <c r="AA534" s="55"/>
      <c r="AB534" s="55"/>
      <c r="AC534" s="55"/>
      <c r="AD534" s="55"/>
      <c r="AE534" s="55"/>
      <c r="AF534" s="55"/>
      <c r="AG534" s="677"/>
    </row>
    <row r="535" spans="1:33" ht="15.75">
      <c r="A535" s="838"/>
      <c r="B535" s="835"/>
      <c r="C535" s="943"/>
      <c r="D535" s="835"/>
      <c r="E535" s="835"/>
      <c r="F535" s="835"/>
      <c r="G535" s="835"/>
      <c r="H535" s="17"/>
      <c r="I535" s="17"/>
      <c r="J535" s="17"/>
      <c r="K535" s="17"/>
      <c r="L535" s="17"/>
      <c r="M535" s="17"/>
      <c r="N535" s="17"/>
      <c r="O535" s="17"/>
      <c r="P535" s="17">
        <v>58.5</v>
      </c>
      <c r="Q535" s="11" t="e">
        <f>#REF!*P535/1000</f>
        <v>#REF!</v>
      </c>
      <c r="R535" s="885"/>
      <c r="S535" s="846"/>
      <c r="T535" s="846"/>
      <c r="U535" s="204"/>
      <c r="V535" s="601"/>
      <c r="W535" s="204"/>
      <c r="X535" s="204"/>
      <c r="Y535" s="55"/>
      <c r="Z535" s="55"/>
      <c r="AA535" s="55"/>
      <c r="AB535" s="55"/>
      <c r="AC535" s="55"/>
      <c r="AD535" s="55"/>
      <c r="AE535" s="55"/>
      <c r="AF535" s="55"/>
      <c r="AG535" s="677"/>
    </row>
    <row r="536" spans="1:33" ht="15.75">
      <c r="A536" s="1183" t="s">
        <v>185</v>
      </c>
      <c r="B536" s="1184"/>
      <c r="C536" s="1184"/>
      <c r="D536" s="1184"/>
      <c r="E536" s="1184"/>
      <c r="F536" s="1184"/>
      <c r="G536" s="1185"/>
      <c r="H536" s="17"/>
      <c r="I536" s="17"/>
      <c r="J536" s="17"/>
      <c r="K536" s="17"/>
      <c r="L536" s="17"/>
      <c r="M536" s="17"/>
      <c r="N536" s="17"/>
      <c r="O536" s="17"/>
      <c r="P536" s="606">
        <v>37.049999999999997</v>
      </c>
      <c r="Q536" s="11" t="e">
        <f>#REF!*P536/1000</f>
        <v>#REF!</v>
      </c>
      <c r="R536" s="885"/>
      <c r="S536" s="846"/>
      <c r="T536" s="846"/>
      <c r="U536" s="601"/>
      <c r="V536" s="601"/>
      <c r="W536" s="601"/>
      <c r="X536" s="596"/>
      <c r="Y536" s="55"/>
      <c r="Z536" s="55"/>
      <c r="AA536" s="55"/>
      <c r="AB536" s="55"/>
      <c r="AC536" s="55"/>
      <c r="AD536" s="55"/>
      <c r="AE536" s="55"/>
      <c r="AF536" s="55"/>
      <c r="AG536" s="643"/>
    </row>
    <row r="537" spans="1:33" ht="24.95" customHeight="1">
      <c r="A537" s="838" t="s">
        <v>852</v>
      </c>
      <c r="B537" s="838">
        <v>250</v>
      </c>
      <c r="C537" s="948"/>
      <c r="D537" s="835"/>
      <c r="E537" s="835"/>
      <c r="F537" s="835"/>
      <c r="G537" s="835"/>
      <c r="H537" s="8">
        <v>0</v>
      </c>
      <c r="I537" s="8">
        <v>7.4999999999999997E-2</v>
      </c>
      <c r="J537" s="8">
        <v>0</v>
      </c>
      <c r="K537" s="8">
        <v>0</v>
      </c>
      <c r="L537" s="8">
        <v>3.0750000000000002</v>
      </c>
      <c r="M537" s="8">
        <v>9.9749999999999996</v>
      </c>
      <c r="N537" s="8">
        <v>3</v>
      </c>
      <c r="O537" s="8">
        <v>7.4999999999999997E-2</v>
      </c>
      <c r="P537" s="11">
        <v>40.299999999999997</v>
      </c>
      <c r="Q537" s="8">
        <f>P537*C380/1000</f>
        <v>0.36672999999999994</v>
      </c>
      <c r="R537" s="885"/>
      <c r="S537" s="846"/>
      <c r="T537" s="912"/>
      <c r="U537" s="601"/>
      <c r="V537" s="601"/>
      <c r="W537" s="601"/>
      <c r="X537" s="596"/>
      <c r="Y537" s="55"/>
      <c r="Z537" s="55"/>
      <c r="AA537" s="55"/>
      <c r="AB537" s="55"/>
      <c r="AC537" s="55"/>
      <c r="AD537" s="55"/>
      <c r="AE537" s="55"/>
      <c r="AF537" s="55"/>
      <c r="AG537" s="677"/>
    </row>
    <row r="538" spans="1:33" ht="24.95" customHeight="1">
      <c r="A538" s="835" t="s">
        <v>146</v>
      </c>
      <c r="B538" s="838"/>
      <c r="C538" s="838"/>
      <c r="D538" s="835"/>
      <c r="E538" s="835"/>
      <c r="F538" s="835"/>
      <c r="G538" s="835"/>
      <c r="H538" s="601"/>
      <c r="I538" s="601"/>
      <c r="J538" s="601"/>
      <c r="K538" s="601"/>
      <c r="L538" s="601"/>
      <c r="M538" s="601"/>
      <c r="N538" s="601"/>
      <c r="O538" s="601"/>
      <c r="P538" s="8"/>
      <c r="Q538" s="8"/>
      <c r="R538" s="1236"/>
      <c r="S538" s="1237"/>
      <c r="T538" s="1238"/>
      <c r="U538" s="637"/>
      <c r="V538" s="637"/>
      <c r="W538" s="637"/>
      <c r="X538" s="656"/>
      <c r="Y538" s="11"/>
      <c r="Z538" s="11"/>
      <c r="AA538" s="11"/>
      <c r="AB538" s="11"/>
      <c r="AC538" s="11"/>
      <c r="AD538" s="11"/>
      <c r="AE538" s="11"/>
      <c r="AF538" s="11"/>
      <c r="AG538" s="677"/>
    </row>
    <row r="539" spans="1:33" ht="24.95" customHeight="1">
      <c r="A539" s="838" t="s">
        <v>681</v>
      </c>
      <c r="B539" s="838">
        <v>50</v>
      </c>
      <c r="C539" s="838"/>
      <c r="D539" s="835"/>
      <c r="E539" s="835"/>
      <c r="F539" s="835"/>
      <c r="G539" s="835"/>
      <c r="H539" s="8">
        <v>0</v>
      </c>
      <c r="I539" s="8">
        <v>4.4999999999999998E-2</v>
      </c>
      <c r="J539" s="8">
        <v>0</v>
      </c>
      <c r="K539" s="8">
        <v>0.35</v>
      </c>
      <c r="L539" s="8">
        <v>8.6</v>
      </c>
      <c r="M539" s="8">
        <v>38.6</v>
      </c>
      <c r="N539" s="8">
        <v>11.499999999999998</v>
      </c>
      <c r="O539" s="8">
        <v>0.95</v>
      </c>
      <c r="P539" s="11">
        <v>32.5</v>
      </c>
      <c r="Q539" s="8">
        <f>P539*C381/1000</f>
        <v>0</v>
      </c>
      <c r="R539" s="885"/>
      <c r="S539" s="846"/>
      <c r="T539" s="917"/>
      <c r="U539" s="601"/>
      <c r="V539" s="601"/>
      <c r="W539" s="601"/>
      <c r="X539" s="614"/>
      <c r="Y539" s="11"/>
      <c r="Z539" s="11"/>
      <c r="AA539" s="11"/>
      <c r="AB539" s="11"/>
      <c r="AC539" s="11"/>
      <c r="AD539" s="11"/>
      <c r="AE539" s="11"/>
      <c r="AF539" s="11"/>
      <c r="AG539" s="677"/>
    </row>
    <row r="540" spans="1:33" ht="24.95" customHeight="1">
      <c r="A540" s="838"/>
      <c r="B540" s="838"/>
      <c r="C540" s="838"/>
      <c r="D540" s="835"/>
      <c r="E540" s="835"/>
      <c r="F540" s="835"/>
      <c r="G540" s="835"/>
      <c r="H540" s="637">
        <f t="shared" ref="H540:O540" si="53">H541+H547</f>
        <v>0.15428571428571428</v>
      </c>
      <c r="I540" s="637">
        <f t="shared" si="53"/>
        <v>0.11314285714285714</v>
      </c>
      <c r="J540" s="637">
        <f t="shared" si="53"/>
        <v>21.229714285714284</v>
      </c>
      <c r="K540" s="637">
        <f t="shared" si="53"/>
        <v>1.0285714285714285</v>
      </c>
      <c r="L540" s="637">
        <f t="shared" si="53"/>
        <v>47.519999999999996</v>
      </c>
      <c r="M540" s="637">
        <f t="shared" si="53"/>
        <v>89.927999999999997</v>
      </c>
      <c r="N540" s="637">
        <f t="shared" si="53"/>
        <v>15.181714285714285</v>
      </c>
      <c r="O540" s="637">
        <f t="shared" si="53"/>
        <v>0.96685714285714275</v>
      </c>
      <c r="P540" s="637"/>
      <c r="Q540" s="86">
        <f>Q541+Q547</f>
        <v>15</v>
      </c>
      <c r="R540" s="890"/>
      <c r="S540" s="204"/>
      <c r="T540" s="204"/>
      <c r="U540" s="598"/>
      <c r="V540" s="598"/>
      <c r="W540" s="725"/>
      <c r="X540" s="614"/>
      <c r="Y540" s="55"/>
      <c r="Z540" s="55"/>
      <c r="AA540" s="55"/>
      <c r="AB540" s="55"/>
      <c r="AC540" s="55"/>
      <c r="AD540" s="55"/>
      <c r="AE540" s="55"/>
      <c r="AF540" s="55"/>
      <c r="AG540" s="677"/>
    </row>
    <row r="541" spans="1:33" ht="24.95" customHeight="1">
      <c r="A541" s="838"/>
      <c r="B541" s="835"/>
      <c r="C541" s="835"/>
      <c r="D541" s="835"/>
      <c r="E541" s="835"/>
      <c r="F541" s="835"/>
      <c r="G541" s="835"/>
      <c r="H541" s="8">
        <v>0.15428571428571428</v>
      </c>
      <c r="I541" s="8">
        <v>0.11314285714285714</v>
      </c>
      <c r="J541" s="8">
        <v>21.229714285714284</v>
      </c>
      <c r="K541" s="8">
        <v>1.0285714285714285</v>
      </c>
      <c r="L541" s="8">
        <v>47.519999999999996</v>
      </c>
      <c r="M541" s="8">
        <v>89.927999999999997</v>
      </c>
      <c r="N541" s="8">
        <v>15.181714285714285</v>
      </c>
      <c r="O541" s="8">
        <v>0.96685714285714275</v>
      </c>
      <c r="P541" s="8">
        <v>15</v>
      </c>
      <c r="Q541" s="8">
        <f>P541</f>
        <v>15</v>
      </c>
      <c r="R541" s="1133"/>
      <c r="S541" s="1239"/>
      <c r="T541" s="1134"/>
      <c r="U541" s="505"/>
      <c r="V541" s="505"/>
      <c r="W541" s="505"/>
      <c r="X541" s="505"/>
      <c r="Y541" s="8">
        <v>6</v>
      </c>
      <c r="Z541" s="8">
        <v>0.04</v>
      </c>
      <c r="AA541" s="8">
        <v>0</v>
      </c>
      <c r="AB541" s="8">
        <v>0.24</v>
      </c>
      <c r="AC541" s="8">
        <v>15</v>
      </c>
      <c r="AD541" s="8">
        <v>16.53</v>
      </c>
      <c r="AE541" s="8">
        <v>10.199999999999999</v>
      </c>
      <c r="AF541" s="8">
        <v>2.41</v>
      </c>
      <c r="AG541" s="677"/>
    </row>
    <row r="542" spans="1:33" ht="24.95" customHeight="1">
      <c r="A542" s="1179" t="s">
        <v>899</v>
      </c>
      <c r="B542" s="1240"/>
      <c r="C542" s="1240"/>
      <c r="D542" s="1240"/>
      <c r="E542" s="1240"/>
      <c r="F542" s="1240"/>
      <c r="G542" s="1240"/>
      <c r="H542" s="1240"/>
      <c r="I542" s="1240"/>
      <c r="J542" s="1240"/>
      <c r="K542" s="1240"/>
      <c r="L542" s="1240"/>
      <c r="M542" s="1240"/>
      <c r="N542" s="1240"/>
      <c r="O542" s="1240"/>
      <c r="P542" s="1240"/>
      <c r="Q542" s="1240"/>
      <c r="R542" s="1240"/>
      <c r="S542" s="1240"/>
      <c r="T542" s="1240"/>
      <c r="U542" s="1240"/>
      <c r="V542" s="1240"/>
      <c r="W542" s="1240"/>
      <c r="X542" s="1241"/>
      <c r="Y542" s="25"/>
      <c r="Z542" s="25"/>
      <c r="AA542" s="25"/>
      <c r="AB542" s="25"/>
      <c r="AC542" s="25"/>
      <c r="AD542" s="25"/>
      <c r="AE542" s="25"/>
      <c r="AF542" s="25"/>
      <c r="AG542" s="677"/>
    </row>
    <row r="543" spans="1:33" ht="24.95" customHeight="1">
      <c r="H543" s="9"/>
      <c r="I543" s="9"/>
      <c r="J543" s="9"/>
      <c r="K543" s="9"/>
      <c r="L543" s="9"/>
      <c r="M543" s="9"/>
      <c r="N543" s="9"/>
      <c r="O543" s="9"/>
      <c r="P543" s="606">
        <v>37.049999999999997</v>
      </c>
      <c r="Q543" s="11" t="e">
        <f>#REF!*P543/1000</f>
        <v>#REF!</v>
      </c>
      <c r="Y543" s="8">
        <v>0</v>
      </c>
      <c r="Z543" s="8">
        <v>0.1</v>
      </c>
      <c r="AA543" s="8">
        <v>0</v>
      </c>
      <c r="AB543" s="8">
        <v>0</v>
      </c>
      <c r="AC543" s="8">
        <v>4.0999999999999996</v>
      </c>
      <c r="AD543" s="8">
        <v>13.3</v>
      </c>
      <c r="AE543" s="8">
        <v>4</v>
      </c>
      <c r="AF543" s="8">
        <v>0.1</v>
      </c>
      <c r="AG543" s="677"/>
    </row>
    <row r="544" spans="1:33" ht="23.1" customHeight="1">
      <c r="H544" s="8">
        <v>0</v>
      </c>
      <c r="I544" s="8">
        <v>7.4999999999999997E-2</v>
      </c>
      <c r="J544" s="8">
        <v>0</v>
      </c>
      <c r="K544" s="8">
        <v>0</v>
      </c>
      <c r="L544" s="8">
        <v>3.0750000000000002</v>
      </c>
      <c r="M544" s="8">
        <v>9.9749999999999996</v>
      </c>
      <c r="N544" s="8">
        <v>3</v>
      </c>
      <c r="O544" s="8">
        <v>7.4999999999999997E-2</v>
      </c>
      <c r="P544" s="11">
        <v>40.299999999999997</v>
      </c>
      <c r="Q544" s="8">
        <f>P544*C336/1000</f>
        <v>0</v>
      </c>
      <c r="Y544" s="710"/>
      <c r="Z544" s="710"/>
      <c r="AA544" s="710"/>
      <c r="AB544" s="710"/>
      <c r="AC544" s="710"/>
      <c r="AD544" s="710"/>
      <c r="AE544" s="710"/>
      <c r="AF544" s="710"/>
      <c r="AG544" s="677"/>
    </row>
    <row r="545" spans="1:256" ht="23.1" customHeight="1">
      <c r="A545" s="966"/>
      <c r="B545" s="967"/>
      <c r="C545" s="967"/>
      <c r="D545" s="967"/>
      <c r="E545" s="967"/>
      <c r="H545" s="710"/>
      <c r="I545" s="710"/>
      <c r="J545" s="710"/>
      <c r="K545" s="710"/>
      <c r="L545" s="710"/>
      <c r="M545" s="710"/>
      <c r="N545" s="710"/>
      <c r="O545" s="710"/>
      <c r="P545" s="11"/>
      <c r="Q545" s="8"/>
      <c r="Y545" s="40">
        <v>0</v>
      </c>
      <c r="Z545" s="40">
        <v>5.6250000000000001E-2</v>
      </c>
      <c r="AA545" s="40">
        <v>0</v>
      </c>
      <c r="AB545" s="40">
        <v>0.43749999999999994</v>
      </c>
      <c r="AC545" s="40">
        <v>10.750000000000002</v>
      </c>
      <c r="AD545" s="40">
        <v>48.25</v>
      </c>
      <c r="AE545" s="40">
        <v>14.374999999999995</v>
      </c>
      <c r="AF545" s="40">
        <v>1.1875000000000002</v>
      </c>
      <c r="AG545" s="677"/>
      <c r="AM545" s="4"/>
      <c r="AN545" s="4"/>
      <c r="AO545" s="4"/>
      <c r="AP545" s="4"/>
      <c r="AQ545" s="4"/>
      <c r="AR545" s="4"/>
      <c r="AS545" s="4"/>
    </row>
    <row r="546" spans="1:256" ht="0.75" customHeight="1">
      <c r="A546" s="966"/>
      <c r="B546" s="967"/>
      <c r="C546" s="967"/>
      <c r="D546" s="967"/>
      <c r="E546" s="967"/>
      <c r="H546" s="40">
        <v>0</v>
      </c>
      <c r="I546" s="40">
        <v>3.3749999999999995E-2</v>
      </c>
      <c r="J546" s="40">
        <v>0</v>
      </c>
      <c r="K546" s="40">
        <v>0.26249999999999996</v>
      </c>
      <c r="L546" s="40">
        <v>6.45</v>
      </c>
      <c r="M546" s="40">
        <v>28.95</v>
      </c>
      <c r="N546" s="40">
        <v>8.6249999999999982</v>
      </c>
      <c r="O546" s="40">
        <v>0.71250000000000002</v>
      </c>
      <c r="P546" s="11">
        <v>32.5</v>
      </c>
      <c r="Q546" s="8">
        <f>C337*P546/1000</f>
        <v>0</v>
      </c>
      <c r="Y546" s="678">
        <f t="shared" ref="Y546:AF546" si="54">Y547+Y549</f>
        <v>0.6</v>
      </c>
      <c r="Z546" s="678">
        <f t="shared" si="54"/>
        <v>0.03</v>
      </c>
      <c r="AA546" s="678">
        <f t="shared" si="54"/>
        <v>10</v>
      </c>
      <c r="AB546" s="678">
        <f t="shared" si="54"/>
        <v>0</v>
      </c>
      <c r="AC546" s="678">
        <f t="shared" si="54"/>
        <v>124</v>
      </c>
      <c r="AD546" s="678">
        <f t="shared" si="54"/>
        <v>95</v>
      </c>
      <c r="AE546" s="678">
        <f t="shared" si="54"/>
        <v>15</v>
      </c>
      <c r="AF546" s="678">
        <f t="shared" si="54"/>
        <v>0.1</v>
      </c>
      <c r="AG546" s="677"/>
      <c r="AH546" s="4"/>
      <c r="AI546" s="4"/>
      <c r="AJ546" s="4"/>
      <c r="AK546" s="4"/>
      <c r="AM546" s="4"/>
      <c r="AN546" s="4"/>
      <c r="AO546" s="4"/>
      <c r="AP546" s="4"/>
      <c r="AQ546" s="4"/>
      <c r="AR546" s="4"/>
      <c r="AS546" s="4"/>
    </row>
    <row r="547" spans="1:256" ht="22.5" hidden="1" customHeight="1">
      <c r="A547" s="966"/>
      <c r="B547" s="967"/>
      <c r="C547" s="967"/>
      <c r="D547" s="967"/>
      <c r="E547" s="967"/>
      <c r="H547" s="678">
        <f t="shared" ref="H547:O547" si="55">H548+H549</f>
        <v>0</v>
      </c>
      <c r="I547" s="678">
        <f t="shared" si="55"/>
        <v>0</v>
      </c>
      <c r="J547" s="678">
        <f t="shared" si="55"/>
        <v>0</v>
      </c>
      <c r="K547" s="678">
        <f t="shared" si="55"/>
        <v>0</v>
      </c>
      <c r="L547" s="678">
        <f t="shared" si="55"/>
        <v>0</v>
      </c>
      <c r="M547" s="678">
        <f t="shared" si="55"/>
        <v>0</v>
      </c>
      <c r="N547" s="678">
        <f t="shared" si="55"/>
        <v>0</v>
      </c>
      <c r="O547" s="678">
        <f t="shared" si="55"/>
        <v>0</v>
      </c>
      <c r="P547" s="637"/>
      <c r="Q547" s="678">
        <f>Q548+Q549</f>
        <v>0</v>
      </c>
      <c r="Y547" s="40">
        <v>0</v>
      </c>
      <c r="Z547" s="40">
        <v>0</v>
      </c>
      <c r="AA547" s="40">
        <v>0</v>
      </c>
      <c r="AB547" s="40">
        <v>0</v>
      </c>
      <c r="AC547" s="40">
        <v>0</v>
      </c>
      <c r="AD547" s="40">
        <v>0</v>
      </c>
      <c r="AE547" s="40">
        <v>0</v>
      </c>
      <c r="AF547" s="40">
        <v>0</v>
      </c>
      <c r="AG547" s="677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  <c r="IV547" s="4"/>
    </row>
    <row r="548" spans="1:256" ht="68.25" customHeight="1">
      <c r="A548" s="1193" t="s">
        <v>874</v>
      </c>
      <c r="B548" s="1193"/>
      <c r="C548" s="1193"/>
      <c r="D548" s="1193"/>
      <c r="E548" s="1193"/>
      <c r="F548" s="1158" t="s">
        <v>256</v>
      </c>
      <c r="G548" s="1158"/>
      <c r="H548" s="1158"/>
      <c r="I548" s="1158"/>
      <c r="J548" s="1158"/>
      <c r="K548" s="1158"/>
      <c r="L548" s="1158"/>
      <c r="M548" s="1158"/>
      <c r="N548" s="1158"/>
      <c r="O548" s="1158"/>
      <c r="P548" s="1158"/>
      <c r="Q548" s="1158"/>
      <c r="R548" s="1158"/>
      <c r="S548" s="1158"/>
      <c r="T548" s="1158"/>
      <c r="U548" s="936"/>
      <c r="V548" s="936"/>
      <c r="W548" s="936"/>
      <c r="X548" s="936"/>
      <c r="Y548" s="40"/>
      <c r="Z548" s="40"/>
      <c r="AA548" s="40"/>
      <c r="AB548" s="40"/>
      <c r="AC548" s="40"/>
      <c r="AD548" s="40"/>
      <c r="AE548" s="40"/>
      <c r="AF548" s="40"/>
      <c r="AG548" s="677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  <c r="IV548" s="4"/>
    </row>
    <row r="549" spans="1:256" s="4" customFormat="1" ht="23.1" customHeight="1">
      <c r="A549" s="1228" t="s">
        <v>888</v>
      </c>
      <c r="B549" s="1182"/>
      <c r="C549" s="1182"/>
      <c r="D549" s="1182"/>
      <c r="E549" s="1182"/>
      <c r="F549" s="1182"/>
      <c r="G549" s="1182"/>
      <c r="H549" s="1182"/>
      <c r="I549" s="1182"/>
      <c r="J549" s="1182"/>
      <c r="K549" s="1182"/>
      <c r="L549" s="1182"/>
      <c r="M549" s="1182"/>
      <c r="N549" s="1182"/>
      <c r="O549" s="1182"/>
      <c r="P549" s="1182"/>
      <c r="Q549" s="1182"/>
      <c r="R549" s="1182"/>
      <c r="S549" s="1182"/>
      <c r="T549" s="1182"/>
      <c r="U549" s="1182"/>
      <c r="V549" s="1182"/>
      <c r="W549" s="1182"/>
      <c r="X549" s="1182"/>
      <c r="Y549" s="40">
        <v>0.6</v>
      </c>
      <c r="Z549" s="40">
        <v>0.03</v>
      </c>
      <c r="AA549" s="40">
        <v>10</v>
      </c>
      <c r="AB549" s="40">
        <v>0</v>
      </c>
      <c r="AC549" s="40">
        <v>124</v>
      </c>
      <c r="AD549" s="40">
        <v>95</v>
      </c>
      <c r="AE549" s="40">
        <v>15</v>
      </c>
      <c r="AF549" s="40">
        <v>0.1</v>
      </c>
      <c r="AG549" s="677"/>
    </row>
    <row r="550" spans="1:256" s="4" customFormat="1" ht="23.1" customHeight="1">
      <c r="A550" s="856"/>
      <c r="B550" s="857"/>
      <c r="C550" s="857"/>
      <c r="D550" s="857"/>
      <c r="E550" s="857"/>
      <c r="F550" s="857"/>
      <c r="G550" s="857"/>
      <c r="H550" s="22"/>
      <c r="I550" s="22"/>
      <c r="J550" s="22"/>
      <c r="K550" s="22"/>
      <c r="L550" s="22"/>
      <c r="M550" s="22"/>
      <c r="N550" s="22"/>
      <c r="O550" s="22"/>
      <c r="P550" s="23"/>
      <c r="Q550" s="670"/>
      <c r="R550" s="856"/>
      <c r="S550" s="857"/>
      <c r="T550" s="857"/>
      <c r="U550" s="857"/>
      <c r="V550" s="857"/>
      <c r="W550" s="857"/>
      <c r="X550" s="857"/>
      <c r="Y550" s="699">
        <f t="shared" ref="Y550:AF550" si="56">Y506+Y546</f>
        <v>19.375</v>
      </c>
      <c r="Z550" s="699">
        <f t="shared" si="56"/>
        <v>1.0048611111111112</v>
      </c>
      <c r="AA550" s="699">
        <f t="shared" si="56"/>
        <v>51.179166666666667</v>
      </c>
      <c r="AB550" s="699">
        <f t="shared" si="56"/>
        <v>4.9122222222222227</v>
      </c>
      <c r="AC550" s="699">
        <f t="shared" si="56"/>
        <v>263.29027777777776</v>
      </c>
      <c r="AD550" s="699">
        <f t="shared" si="56"/>
        <v>486.63722222222219</v>
      </c>
      <c r="AE550" s="699">
        <f t="shared" si="56"/>
        <v>123.425</v>
      </c>
      <c r="AF550" s="699">
        <f t="shared" si="56"/>
        <v>6.6194444444444445</v>
      </c>
      <c r="AG550" s="677"/>
    </row>
    <row r="551" spans="1:256" s="4" customFormat="1" ht="23.1" customHeight="1">
      <c r="A551" s="856"/>
      <c r="B551" s="857"/>
      <c r="C551" s="857"/>
      <c r="D551" s="857"/>
      <c r="E551" s="857"/>
      <c r="F551" s="857"/>
      <c r="G551" s="857"/>
      <c r="H551" s="22"/>
      <c r="I551" s="22"/>
      <c r="J551" s="22"/>
      <c r="K551" s="22"/>
      <c r="L551" s="22"/>
      <c r="M551" s="22"/>
      <c r="N551" s="22"/>
      <c r="O551" s="22"/>
      <c r="P551" s="23"/>
      <c r="Q551" s="670"/>
      <c r="R551" s="856"/>
      <c r="S551" s="857"/>
      <c r="T551" s="857"/>
      <c r="U551" s="857"/>
      <c r="V551" s="857"/>
      <c r="W551" s="857"/>
      <c r="X551" s="857"/>
      <c r="Y551" s="55"/>
      <c r="Z551" s="55"/>
      <c r="AA551" s="783"/>
      <c r="AB551" s="783"/>
      <c r="AC551" s="783"/>
      <c r="AD551" s="783"/>
      <c r="AE551" s="783"/>
      <c r="AF551" s="783"/>
      <c r="AG551" s="677"/>
    </row>
    <row r="552" spans="1:256" s="4" customFormat="1" ht="23.1" customHeight="1">
      <c r="A552" s="1147" t="s">
        <v>778</v>
      </c>
      <c r="B552" s="1148"/>
      <c r="C552" s="1148"/>
      <c r="D552" s="1148"/>
      <c r="E552" s="1148"/>
      <c r="F552" s="1148"/>
      <c r="G552" s="1148"/>
      <c r="H552" s="1148"/>
      <c r="I552" s="1148"/>
      <c r="J552" s="1148"/>
      <c r="K552" s="1148"/>
      <c r="L552" s="1148"/>
      <c r="M552" s="1148"/>
      <c r="N552" s="1148"/>
      <c r="O552" s="1148"/>
      <c r="P552" s="1148"/>
      <c r="Q552" s="1148"/>
      <c r="R552" s="1148"/>
      <c r="S552" s="1148"/>
      <c r="T552" s="1148"/>
      <c r="U552" s="1148"/>
      <c r="V552" s="1148"/>
      <c r="W552" s="1148"/>
      <c r="X552" s="1148"/>
      <c r="Y552" s="783" t="e">
        <f t="shared" ref="Y552:AF552" si="57">(Y506+Y442+Y407+Y367+Y333+Y279+Y226+Y134+Y80+Y11)/10</f>
        <v>#REF!</v>
      </c>
      <c r="Z552" s="783" t="e">
        <f t="shared" si="57"/>
        <v>#REF!</v>
      </c>
      <c r="AA552" s="783" t="e">
        <f t="shared" si="57"/>
        <v>#REF!</v>
      </c>
      <c r="AB552" s="783" t="e">
        <f t="shared" si="57"/>
        <v>#REF!</v>
      </c>
      <c r="AC552" s="783" t="e">
        <f t="shared" si="57"/>
        <v>#REF!</v>
      </c>
      <c r="AD552" s="783" t="e">
        <f t="shared" si="57"/>
        <v>#REF!</v>
      </c>
      <c r="AE552" s="783" t="e">
        <f t="shared" si="57"/>
        <v>#REF!</v>
      </c>
      <c r="AF552" s="783" t="e">
        <f t="shared" si="57"/>
        <v>#REF!</v>
      </c>
      <c r="AG552" s="677"/>
    </row>
    <row r="553" spans="1:256" s="4" customFormat="1" ht="22.5">
      <c r="A553" s="1165" t="s">
        <v>853</v>
      </c>
      <c r="B553" s="1166"/>
      <c r="C553" s="1166"/>
      <c r="D553" s="1166"/>
      <c r="E553" s="1166"/>
      <c r="F553" s="1166"/>
      <c r="G553" s="1167"/>
      <c r="H553" s="11"/>
      <c r="I553" s="11"/>
      <c r="J553" s="11"/>
      <c r="K553" s="11"/>
      <c r="L553" s="11"/>
      <c r="M553" s="11"/>
      <c r="N553" s="11"/>
      <c r="O553" s="11"/>
      <c r="P553" s="11">
        <v>79.3</v>
      </c>
      <c r="Q553" s="11" t="e">
        <f>#REF!*P553/1000</f>
        <v>#REF!</v>
      </c>
      <c r="R553" s="1165" t="s">
        <v>854</v>
      </c>
      <c r="S553" s="1166"/>
      <c r="T553" s="1166"/>
      <c r="U553" s="1166"/>
      <c r="V553" s="1166"/>
      <c r="W553" s="1166"/>
      <c r="X553" s="1167"/>
      <c r="Y553" s="783">
        <f t="shared" ref="Y553:AF553" si="58">(Y546+Y498+Y430+Y399+Y356+Y325+Y270+Y204+Y122+Y64)/10</f>
        <v>7.9779999999999998</v>
      </c>
      <c r="Z553" s="783">
        <f t="shared" si="58"/>
        <v>0.88659999999999994</v>
      </c>
      <c r="AA553" s="783">
        <f t="shared" si="58"/>
        <v>17.290399999999998</v>
      </c>
      <c r="AB553" s="783">
        <f t="shared" si="58"/>
        <v>0.64400000000000002</v>
      </c>
      <c r="AC553" s="783">
        <f t="shared" si="58"/>
        <v>134.583</v>
      </c>
      <c r="AD553" s="783">
        <f t="shared" si="58"/>
        <v>122.19479999999999</v>
      </c>
      <c r="AE553" s="783">
        <f t="shared" si="58"/>
        <v>48.605599999999995</v>
      </c>
      <c r="AF553" s="783">
        <f t="shared" si="58"/>
        <v>11.1724</v>
      </c>
      <c r="AG553" s="707"/>
    </row>
    <row r="554" spans="1:256" s="4" customFormat="1" ht="15.75">
      <c r="A554" s="1232" t="s">
        <v>179</v>
      </c>
      <c r="B554" s="1186" t="s">
        <v>741</v>
      </c>
      <c r="C554" s="1213" t="s">
        <v>67</v>
      </c>
      <c r="D554" s="1214"/>
      <c r="E554" s="1214"/>
      <c r="F554" s="1214"/>
      <c r="G554" s="1215"/>
      <c r="H554" s="11"/>
      <c r="I554" s="11"/>
      <c r="J554" s="11"/>
      <c r="K554" s="11"/>
      <c r="L554" s="11"/>
      <c r="M554" s="11"/>
      <c r="N554" s="11"/>
      <c r="O554" s="11"/>
      <c r="P554" s="11"/>
      <c r="Q554" s="11" t="e">
        <f>#REF!*P554/1000</f>
        <v>#REF!</v>
      </c>
      <c r="R554" s="1232" t="s">
        <v>179</v>
      </c>
      <c r="S554" s="1186" t="s">
        <v>741</v>
      </c>
      <c r="T554" s="1213" t="s">
        <v>67</v>
      </c>
      <c r="U554" s="1214"/>
      <c r="V554" s="1214"/>
      <c r="W554" s="1214"/>
      <c r="X554" s="1215"/>
      <c r="Y554" s="783" t="e">
        <f t="shared" ref="Y554:AF554" si="59">(Y550+Y501+Y434+Y402+Y362+Y328+Y274+Y215+Y128+Y69)/10</f>
        <v>#REF!</v>
      </c>
      <c r="Z554" s="783" t="e">
        <f t="shared" si="59"/>
        <v>#REF!</v>
      </c>
      <c r="AA554" s="783" t="e">
        <f t="shared" si="59"/>
        <v>#REF!</v>
      </c>
      <c r="AB554" s="783" t="e">
        <f t="shared" si="59"/>
        <v>#REF!</v>
      </c>
      <c r="AC554" s="783" t="e">
        <f t="shared" si="59"/>
        <v>#REF!</v>
      </c>
      <c r="AD554" s="783" t="e">
        <f t="shared" si="59"/>
        <v>#REF!</v>
      </c>
      <c r="AE554" s="783" t="e">
        <f t="shared" si="59"/>
        <v>#REF!</v>
      </c>
      <c r="AF554" s="783" t="e">
        <f t="shared" si="59"/>
        <v>#REF!</v>
      </c>
      <c r="AG554" s="715"/>
    </row>
    <row r="555" spans="1:256" s="4" customFormat="1" ht="15.75">
      <c r="A555" s="1233"/>
      <c r="B555" s="1187"/>
      <c r="C555" s="1186" t="s">
        <v>597</v>
      </c>
      <c r="D555" s="1207" t="s">
        <v>234</v>
      </c>
      <c r="E555" s="1207" t="s">
        <v>630</v>
      </c>
      <c r="F555" s="1207" t="s">
        <v>631</v>
      </c>
      <c r="G555" s="1207" t="s">
        <v>711</v>
      </c>
      <c r="H555" s="11"/>
      <c r="I555" s="11"/>
      <c r="J555" s="11"/>
      <c r="K555" s="11"/>
      <c r="L555" s="11"/>
      <c r="M555" s="11"/>
      <c r="N555" s="11"/>
      <c r="O555" s="11"/>
      <c r="P555" s="11">
        <v>37.57</v>
      </c>
      <c r="Q555" s="11" t="e">
        <f>#REF!*P555/1000</f>
        <v>#REF!</v>
      </c>
      <c r="R555" s="1233"/>
      <c r="S555" s="1187"/>
      <c r="T555" s="1186" t="s">
        <v>597</v>
      </c>
      <c r="U555" s="1207" t="s">
        <v>234</v>
      </c>
      <c r="V555" s="1207" t="s">
        <v>630</v>
      </c>
      <c r="W555" s="1207" t="s">
        <v>631</v>
      </c>
      <c r="X555" s="1207" t="s">
        <v>711</v>
      </c>
      <c r="Y555" s="668"/>
      <c r="Z555" s="668"/>
      <c r="AA555" s="668"/>
      <c r="AB555" s="668"/>
      <c r="AC555" s="668"/>
      <c r="AD555" s="668"/>
      <c r="AE555" s="668"/>
      <c r="AF555" s="668"/>
      <c r="AG555" s="707"/>
    </row>
    <row r="556" spans="1:256" s="4" customFormat="1" ht="15.75">
      <c r="A556" s="1234"/>
      <c r="B556" s="1188"/>
      <c r="C556" s="1188"/>
      <c r="D556" s="1209"/>
      <c r="E556" s="1209"/>
      <c r="F556" s="1209"/>
      <c r="G556" s="1209"/>
      <c r="H556" s="11"/>
      <c r="I556" s="11"/>
      <c r="J556" s="11"/>
      <c r="K556" s="11"/>
      <c r="L556" s="11"/>
      <c r="M556" s="11"/>
      <c r="N556" s="11"/>
      <c r="O556" s="11"/>
      <c r="P556" s="103">
        <v>356.71</v>
      </c>
      <c r="Q556" s="11" t="e">
        <f>#REF!*P556/1000</f>
        <v>#REF!</v>
      </c>
      <c r="R556" s="1234"/>
      <c r="S556" s="1188"/>
      <c r="T556" s="1188"/>
      <c r="U556" s="1209"/>
      <c r="V556" s="1209"/>
      <c r="W556" s="1209"/>
      <c r="X556" s="1209"/>
      <c r="Y556" s="625"/>
      <c r="Z556" s="625"/>
      <c r="AA556" s="625"/>
      <c r="AB556" s="625"/>
      <c r="AC556" s="625"/>
      <c r="AD556" s="625"/>
      <c r="AE556" s="625"/>
      <c r="AF556" s="625"/>
      <c r="AG556" s="677"/>
    </row>
    <row r="557" spans="1:256" s="4" customFormat="1" ht="18.75">
      <c r="A557" s="1192" t="s">
        <v>780</v>
      </c>
      <c r="B557" s="1192"/>
      <c r="C557" s="1192"/>
      <c r="D557" s="68">
        <v>22.9</v>
      </c>
      <c r="E557" s="68">
        <v>14.8</v>
      </c>
      <c r="F557" s="68">
        <v>74.7</v>
      </c>
      <c r="G557" s="12">
        <v>523</v>
      </c>
      <c r="H557" s="11"/>
      <c r="I557" s="11"/>
      <c r="J557" s="11"/>
      <c r="K557" s="11"/>
      <c r="L557" s="11"/>
      <c r="M557" s="11"/>
      <c r="N557" s="11"/>
      <c r="O557" s="11"/>
      <c r="P557" s="11">
        <v>23.4</v>
      </c>
      <c r="Q557" s="11" t="e">
        <f>#REF!*P557/1000</f>
        <v>#REF!</v>
      </c>
      <c r="R557" s="1171" t="s">
        <v>781</v>
      </c>
      <c r="S557" s="1172"/>
      <c r="T557" s="1173"/>
      <c r="U557" s="68">
        <v>24.7</v>
      </c>
      <c r="V557" s="68">
        <v>16.100000000000001</v>
      </c>
      <c r="W557" s="12">
        <v>77.3</v>
      </c>
      <c r="X557" s="12">
        <v>552</v>
      </c>
      <c r="Y557" s="668"/>
      <c r="Z557" s="668"/>
      <c r="AA557" s="668"/>
      <c r="AB557" s="668"/>
      <c r="AC557" s="668"/>
      <c r="AD557" s="668"/>
      <c r="AE557" s="668"/>
      <c r="AF557" s="668"/>
      <c r="AG557" s="715"/>
    </row>
    <row r="558" spans="1:256" s="4" customFormat="1" ht="19.5" customHeight="1">
      <c r="A558" s="885" t="s">
        <v>855</v>
      </c>
      <c r="B558" s="932" t="s">
        <v>856</v>
      </c>
      <c r="C558" s="634"/>
      <c r="D558" s="204">
        <v>1.8</v>
      </c>
      <c r="E558" s="204">
        <v>0.2</v>
      </c>
      <c r="F558" s="204">
        <v>21</v>
      </c>
      <c r="G558" s="596">
        <v>93</v>
      </c>
      <c r="H558" s="18">
        <v>2.6099999999999994</v>
      </c>
      <c r="I558" s="18">
        <v>0.1</v>
      </c>
      <c r="J558" s="18">
        <v>15.36</v>
      </c>
      <c r="K558" s="18">
        <v>0.2</v>
      </c>
      <c r="L558" s="18">
        <v>42.819999999999993</v>
      </c>
      <c r="M558" s="18">
        <v>93.17</v>
      </c>
      <c r="N558" s="18">
        <v>31.14</v>
      </c>
      <c r="O558" s="18">
        <v>1.1200000000000001</v>
      </c>
      <c r="P558" s="18"/>
      <c r="Q558" s="18" t="e">
        <f>SUM(Q559:Q568)</f>
        <v>#REF!</v>
      </c>
      <c r="R558" s="885" t="s">
        <v>855</v>
      </c>
      <c r="S558" s="932" t="s">
        <v>856</v>
      </c>
      <c r="T558" s="634"/>
      <c r="U558" s="204">
        <v>1.8</v>
      </c>
      <c r="V558" s="204">
        <v>0.2</v>
      </c>
      <c r="W558" s="204">
        <v>21</v>
      </c>
      <c r="X558" s="596">
        <v>93</v>
      </c>
      <c r="Y558" s="668"/>
      <c r="Z558" s="668"/>
      <c r="AA558" s="668"/>
      <c r="AB558" s="668"/>
      <c r="AC558" s="668"/>
      <c r="AD558" s="668"/>
      <c r="AE558" s="668"/>
      <c r="AF558" s="668"/>
      <c r="AG558" s="715"/>
    </row>
    <row r="559" spans="1:256" s="4" customFormat="1" ht="30" customHeight="1">
      <c r="A559" s="886" t="s">
        <v>857</v>
      </c>
      <c r="B559" s="204" t="s">
        <v>799</v>
      </c>
      <c r="C559" s="875"/>
      <c r="D559" s="601">
        <v>18.100000000000001</v>
      </c>
      <c r="E559" s="601">
        <v>12.8</v>
      </c>
      <c r="F559" s="601">
        <v>26.1</v>
      </c>
      <c r="G559" s="596">
        <v>292</v>
      </c>
      <c r="H559" s="748"/>
      <c r="I559" s="748"/>
      <c r="J559" s="748"/>
      <c r="K559" s="748"/>
      <c r="L559" s="748"/>
      <c r="M559" s="748"/>
      <c r="N559" s="748"/>
      <c r="O559" s="748"/>
      <c r="P559" s="749"/>
      <c r="Q559" s="749" t="e">
        <f>#REF!*P559/1000</f>
        <v>#REF!</v>
      </c>
      <c r="R559" s="886" t="s">
        <v>857</v>
      </c>
      <c r="S559" s="204" t="s">
        <v>858</v>
      </c>
      <c r="T559" s="875"/>
      <c r="U559" s="601">
        <v>19.899999999999999</v>
      </c>
      <c r="V559" s="601">
        <v>14.1</v>
      </c>
      <c r="W559" s="601">
        <v>28.7</v>
      </c>
      <c r="X559" s="596">
        <v>321.3</v>
      </c>
      <c r="Y559" s="668"/>
      <c r="Z559" s="668"/>
      <c r="AA559" s="668"/>
      <c r="AB559" s="668"/>
      <c r="AC559" s="668"/>
      <c r="AD559" s="668"/>
      <c r="AE559" s="668"/>
      <c r="AF559" s="668"/>
      <c r="AG559" s="715"/>
    </row>
    <row r="560" spans="1:256" s="4" customFormat="1" ht="20.25" customHeight="1">
      <c r="A560" s="885" t="s">
        <v>603</v>
      </c>
      <c r="B560" s="204">
        <v>200</v>
      </c>
      <c r="C560" s="926"/>
      <c r="D560" s="204">
        <v>0.2</v>
      </c>
      <c r="E560" s="601">
        <v>0</v>
      </c>
      <c r="F560" s="204">
        <v>15</v>
      </c>
      <c r="G560" s="204">
        <v>60.8</v>
      </c>
      <c r="H560" s="7"/>
      <c r="I560" s="7"/>
      <c r="J560" s="7"/>
      <c r="K560" s="7"/>
      <c r="L560" s="7"/>
      <c r="M560" s="7"/>
      <c r="N560" s="7"/>
      <c r="O560" s="7"/>
      <c r="P560" s="11"/>
      <c r="Q560" s="11" t="e">
        <f>#REF!*P560/1000</f>
        <v>#REF!</v>
      </c>
      <c r="R560" s="885" t="s">
        <v>603</v>
      </c>
      <c r="S560" s="204">
        <v>200</v>
      </c>
      <c r="T560" s="926"/>
      <c r="U560" s="204">
        <v>0.2</v>
      </c>
      <c r="V560" s="601">
        <v>0</v>
      </c>
      <c r="W560" s="204">
        <v>15</v>
      </c>
      <c r="X560" s="204">
        <v>60.8</v>
      </c>
      <c r="Y560" s="784"/>
      <c r="Z560" s="784"/>
      <c r="AA560" s="784"/>
      <c r="AB560" s="784"/>
      <c r="AC560" s="784"/>
      <c r="AD560" s="784"/>
      <c r="AE560" s="784"/>
      <c r="AF560" s="784"/>
      <c r="AG560" s="715"/>
    </row>
    <row r="561" spans="1:256" s="4" customFormat="1" ht="18" customHeight="1">
      <c r="A561" s="886" t="s">
        <v>667</v>
      </c>
      <c r="B561" s="205">
        <v>20</v>
      </c>
      <c r="C561" s="927"/>
      <c r="D561" s="600">
        <v>1</v>
      </c>
      <c r="E561" s="600">
        <v>0.3</v>
      </c>
      <c r="F561" s="600">
        <v>8.1</v>
      </c>
      <c r="G561" s="596">
        <v>39</v>
      </c>
      <c r="H561" s="17"/>
      <c r="I561" s="17"/>
      <c r="J561" s="17"/>
      <c r="K561" s="17"/>
      <c r="L561" s="17"/>
      <c r="M561" s="17"/>
      <c r="N561" s="17"/>
      <c r="O561" s="17"/>
      <c r="P561" s="68">
        <v>19.5</v>
      </c>
      <c r="Q561" s="11" t="e">
        <f>#REF!*P561/1000</f>
        <v>#REF!</v>
      </c>
      <c r="R561" s="886" t="s">
        <v>667</v>
      </c>
      <c r="S561" s="205">
        <v>20</v>
      </c>
      <c r="T561" s="927"/>
      <c r="U561" s="600">
        <v>1</v>
      </c>
      <c r="V561" s="600">
        <v>0.3</v>
      </c>
      <c r="W561" s="600">
        <v>8.1</v>
      </c>
      <c r="X561" s="596">
        <v>39</v>
      </c>
      <c r="Y561" s="668"/>
      <c r="Z561" s="668"/>
      <c r="AA561" s="668"/>
      <c r="AB561" s="668"/>
      <c r="AC561" s="668"/>
      <c r="AD561" s="668"/>
      <c r="AE561" s="668"/>
      <c r="AF561" s="668"/>
      <c r="AG561" s="707"/>
    </row>
    <row r="562" spans="1:256" s="4" customFormat="1" ht="20.25" customHeight="1">
      <c r="A562" s="886" t="s">
        <v>791</v>
      </c>
      <c r="B562" s="614">
        <v>125</v>
      </c>
      <c r="C562" s="875"/>
      <c r="D562" s="601">
        <v>1.8</v>
      </c>
      <c r="E562" s="601">
        <v>1.5</v>
      </c>
      <c r="F562" s="601">
        <v>4.5</v>
      </c>
      <c r="G562" s="614">
        <v>38.700000000000003</v>
      </c>
      <c r="H562" s="17"/>
      <c r="I562" s="17"/>
      <c r="J562" s="17"/>
      <c r="K562" s="17"/>
      <c r="L562" s="17"/>
      <c r="M562" s="17"/>
      <c r="N562" s="17"/>
      <c r="O562" s="17"/>
      <c r="P562" s="11"/>
      <c r="Q562" s="11" t="e">
        <f>#REF!*P562/1000</f>
        <v>#REF!</v>
      </c>
      <c r="R562" s="886" t="s">
        <v>791</v>
      </c>
      <c r="S562" s="614">
        <v>125</v>
      </c>
      <c r="T562" s="875"/>
      <c r="U562" s="601">
        <v>1.8</v>
      </c>
      <c r="V562" s="601">
        <v>1.5</v>
      </c>
      <c r="W562" s="601">
        <v>4.5</v>
      </c>
      <c r="X562" s="614">
        <v>38.700000000000003</v>
      </c>
      <c r="Y562" s="668"/>
      <c r="Z562" s="668"/>
      <c r="AA562" s="668"/>
      <c r="AB562" s="668"/>
      <c r="AC562" s="668"/>
      <c r="AD562" s="668"/>
      <c r="AE562" s="668"/>
      <c r="AF562" s="668"/>
      <c r="AG562" s="707"/>
    </row>
    <row r="563" spans="1:256" s="4" customFormat="1" ht="18" customHeight="1">
      <c r="A563" s="890"/>
      <c r="B563" s="596"/>
      <c r="C563" s="875"/>
      <c r="D563" s="601"/>
      <c r="E563" s="601"/>
      <c r="F563" s="601"/>
      <c r="G563" s="614"/>
      <c r="H563" s="17"/>
      <c r="I563" s="17"/>
      <c r="J563" s="17"/>
      <c r="K563" s="17"/>
      <c r="L563" s="17"/>
      <c r="M563" s="17"/>
      <c r="N563" s="17"/>
      <c r="O563" s="17"/>
      <c r="P563" s="11"/>
      <c r="Q563" s="11" t="e">
        <f>#REF!*P563/1000</f>
        <v>#REF!</v>
      </c>
      <c r="R563" s="890"/>
      <c r="S563" s="596"/>
      <c r="T563" s="875"/>
      <c r="U563" s="601"/>
      <c r="V563" s="601"/>
      <c r="W563" s="601"/>
      <c r="X563" s="614"/>
      <c r="Y563" s="668"/>
      <c r="Z563" s="668"/>
      <c r="AA563" s="668"/>
      <c r="AB563" s="668"/>
      <c r="AC563" s="668"/>
      <c r="AD563" s="668"/>
      <c r="AE563" s="668"/>
      <c r="AF563" s="668"/>
      <c r="AG563" s="715"/>
    </row>
    <row r="564" spans="1:256" s="4" customFormat="1" ht="23.25" customHeight="1">
      <c r="A564" s="890" t="s">
        <v>381</v>
      </c>
      <c r="B564" s="596"/>
      <c r="C564" s="847"/>
      <c r="D564" s="600"/>
      <c r="E564" s="600"/>
      <c r="F564" s="600"/>
      <c r="G564" s="614"/>
      <c r="H564" s="17"/>
      <c r="I564" s="17"/>
      <c r="J564" s="17"/>
      <c r="K564" s="17"/>
      <c r="L564" s="17"/>
      <c r="M564" s="17"/>
      <c r="N564" s="17"/>
      <c r="O564" s="17"/>
      <c r="P564" s="11"/>
      <c r="Q564" s="11" t="e">
        <f>#REF!*P564/1000</f>
        <v>#REF!</v>
      </c>
      <c r="R564" s="890" t="s">
        <v>381</v>
      </c>
      <c r="S564" s="596"/>
      <c r="T564" s="953"/>
      <c r="U564" s="600"/>
      <c r="V564" s="600"/>
      <c r="W564" s="600"/>
      <c r="X564" s="614"/>
      <c r="Y564" s="668"/>
      <c r="Z564" s="668"/>
      <c r="AA564" s="668"/>
      <c r="AB564" s="668"/>
      <c r="AC564" s="668"/>
      <c r="AD564" s="668"/>
      <c r="AE564" s="668"/>
      <c r="AF564" s="668"/>
      <c r="AG564" s="670"/>
    </row>
    <row r="565" spans="1:256" s="4" customFormat="1" ht="20.25">
      <c r="A565" s="949"/>
      <c r="B565" s="893"/>
      <c r="C565" s="851"/>
      <c r="D565" s="601"/>
      <c r="E565" s="601"/>
      <c r="F565" s="601"/>
      <c r="G565" s="614"/>
      <c r="H565" s="17"/>
      <c r="I565" s="17"/>
      <c r="J565" s="17"/>
      <c r="K565" s="17"/>
      <c r="L565" s="17"/>
      <c r="M565" s="17"/>
      <c r="N565" s="17"/>
      <c r="O565" s="17"/>
      <c r="P565" s="11"/>
      <c r="Q565" s="11"/>
      <c r="R565" s="916"/>
      <c r="S565" s="204"/>
      <c r="T565" s="204"/>
      <c r="U565" s="598"/>
      <c r="V565" s="598"/>
      <c r="W565" s="725"/>
      <c r="X565" s="614"/>
      <c r="Y565" s="668"/>
      <c r="Z565" s="668"/>
      <c r="AA565" s="668"/>
      <c r="AB565" s="668"/>
      <c r="AC565" s="668"/>
      <c r="AD565" s="668"/>
      <c r="AE565" s="668"/>
      <c r="AF565" s="668"/>
      <c r="AG565" s="670"/>
    </row>
    <row r="566" spans="1:256" s="4" customFormat="1" ht="21.75" customHeight="1">
      <c r="A566" s="890"/>
      <c r="B566" s="596"/>
      <c r="C566" s="875"/>
      <c r="D566" s="594"/>
      <c r="E566" s="594"/>
      <c r="F566" s="594"/>
      <c r="G566" s="505"/>
      <c r="H566" s="11"/>
      <c r="I566" s="11"/>
      <c r="J566" s="11"/>
      <c r="K566" s="11"/>
      <c r="L566" s="11"/>
      <c r="M566" s="11"/>
      <c r="N566" s="11"/>
      <c r="O566" s="11"/>
      <c r="P566" s="11"/>
      <c r="Q566" s="11" t="e">
        <f>#REF!*P566/1000</f>
        <v>#REF!</v>
      </c>
      <c r="R566" s="885"/>
      <c r="S566" s="835"/>
      <c r="T566" s="882"/>
      <c r="U566" s="505"/>
      <c r="V566" s="505"/>
      <c r="W566" s="505"/>
      <c r="X566" s="505"/>
      <c r="Y566" s="668"/>
      <c r="Z566" s="668"/>
      <c r="AA566" s="668"/>
      <c r="AB566" s="668"/>
      <c r="AC566" s="668"/>
      <c r="AD566" s="668"/>
      <c r="AE566" s="668"/>
      <c r="AF566" s="668"/>
      <c r="AG566" s="707"/>
    </row>
    <row r="567" spans="1:256" s="4" customFormat="1" ht="20.25" customHeight="1">
      <c r="A567" s="838"/>
      <c r="B567" s="838"/>
      <c r="C567" s="904"/>
      <c r="D567" s="204"/>
      <c r="E567" s="204"/>
      <c r="F567" s="601"/>
      <c r="G567" s="165"/>
      <c r="H567" s="11"/>
      <c r="I567" s="11"/>
      <c r="J567" s="11"/>
      <c r="K567" s="11"/>
      <c r="L567" s="11"/>
      <c r="M567" s="11"/>
      <c r="N567" s="11"/>
      <c r="O567" s="11"/>
      <c r="P567" s="11"/>
      <c r="Q567" s="11" t="e">
        <f>#REF!*P567/1000</f>
        <v>#REF!</v>
      </c>
      <c r="R567" s="1183"/>
      <c r="S567" s="1184"/>
      <c r="T567" s="1185"/>
      <c r="U567" s="637"/>
      <c r="V567" s="637"/>
      <c r="W567" s="637"/>
      <c r="X567" s="656"/>
      <c r="Y567" s="668"/>
      <c r="Z567" s="668"/>
      <c r="AA567" s="668"/>
      <c r="AB567" s="668"/>
      <c r="AC567" s="668"/>
      <c r="AD567" s="668"/>
      <c r="AE567" s="668"/>
      <c r="AF567" s="668"/>
      <c r="AG567" s="707"/>
    </row>
    <row r="568" spans="1:256" s="4" customFormat="1" ht="22.5" customHeight="1">
      <c r="A568" s="838"/>
      <c r="B568" s="875"/>
      <c r="C568" s="634"/>
      <c r="D568" s="204"/>
      <c r="E568" s="204"/>
      <c r="F568" s="601"/>
      <c r="G568" s="204"/>
      <c r="H568" s="17"/>
      <c r="I568" s="17"/>
      <c r="J568" s="17"/>
      <c r="K568" s="17"/>
      <c r="L568" s="17"/>
      <c r="M568" s="17"/>
      <c r="N568" s="17"/>
      <c r="O568" s="17"/>
      <c r="P568" s="103">
        <v>356.71</v>
      </c>
      <c r="Q568" s="11" t="e">
        <f>#REF!*P568/1000</f>
        <v>#REF!</v>
      </c>
      <c r="R568" s="885"/>
      <c r="S568" s="883"/>
      <c r="T568" s="883"/>
      <c r="U568" s="204"/>
      <c r="V568" s="204"/>
      <c r="W568" s="204"/>
      <c r="X568" s="596"/>
      <c r="Y568" s="668"/>
      <c r="Z568" s="668"/>
      <c r="AA568" s="668"/>
      <c r="AB568" s="668"/>
      <c r="AC568" s="668"/>
      <c r="AD568" s="668"/>
      <c r="AE568" s="668"/>
      <c r="AF568" s="668"/>
      <c r="AG568" s="670"/>
    </row>
    <row r="569" spans="1:256" s="4" customFormat="1" ht="24.95" customHeight="1">
      <c r="A569" s="838"/>
      <c r="B569" s="875"/>
      <c r="C569" s="875"/>
      <c r="D569" s="835"/>
      <c r="E569" s="835"/>
      <c r="F569" s="835"/>
      <c r="G569" s="835"/>
      <c r="H569" s="8">
        <v>1.6</v>
      </c>
      <c r="I569" s="8">
        <v>0.01</v>
      </c>
      <c r="J569" s="8">
        <v>0</v>
      </c>
      <c r="K569" s="8">
        <v>0.08</v>
      </c>
      <c r="L569" s="8">
        <v>6.79</v>
      </c>
      <c r="M569" s="8">
        <v>0.91</v>
      </c>
      <c r="N569" s="8">
        <v>3.42</v>
      </c>
      <c r="O569" s="8">
        <v>0.91</v>
      </c>
      <c r="P569" s="8"/>
      <c r="Q569" s="8" t="e">
        <f>SUM(Q570:Q571)</f>
        <v>#REF!</v>
      </c>
      <c r="R569" s="886"/>
      <c r="S569" s="912"/>
      <c r="T569" s="910"/>
      <c r="U569" s="601"/>
      <c r="V569" s="601"/>
      <c r="W569" s="601"/>
      <c r="X569" s="596"/>
      <c r="Y569" s="668"/>
      <c r="Z569" s="668"/>
      <c r="AA569" s="668"/>
      <c r="AB569" s="668"/>
      <c r="AC569" s="668"/>
      <c r="AD569" s="668"/>
      <c r="AE569" s="668"/>
      <c r="AF569" s="668"/>
      <c r="AG569" s="707"/>
    </row>
    <row r="570" spans="1:256" s="4" customFormat="1" ht="21.75" customHeight="1">
      <c r="A570" s="838"/>
      <c r="B570" s="835"/>
      <c r="C570" s="943"/>
      <c r="D570" s="835"/>
      <c r="E570" s="835"/>
      <c r="F570" s="835"/>
      <c r="G570" s="835"/>
      <c r="H570" s="17"/>
      <c r="I570" s="17"/>
      <c r="J570" s="17"/>
      <c r="K570" s="17"/>
      <c r="L570" s="17"/>
      <c r="M570" s="17"/>
      <c r="N570" s="17"/>
      <c r="O570" s="17"/>
      <c r="P570" s="17">
        <v>58.5</v>
      </c>
      <c r="Q570" s="11" t="e">
        <f>#REF!*P570/1000</f>
        <v>#REF!</v>
      </c>
      <c r="R570" s="885"/>
      <c r="S570" s="846"/>
      <c r="T570" s="846"/>
      <c r="U570" s="204"/>
      <c r="V570" s="601"/>
      <c r="W570" s="204"/>
      <c r="X570" s="204"/>
      <c r="Y570" s="668"/>
      <c r="Z570" s="668"/>
      <c r="AA570" s="668"/>
      <c r="AB570" s="668"/>
      <c r="AC570" s="668"/>
      <c r="AD570" s="668"/>
      <c r="AE570" s="668"/>
      <c r="AF570" s="668"/>
      <c r="AG570" s="693"/>
    </row>
    <row r="571" spans="1:256" s="4" customFormat="1" ht="24.75" customHeight="1">
      <c r="A571" s="1183" t="s">
        <v>185</v>
      </c>
      <c r="B571" s="1184"/>
      <c r="C571" s="1184"/>
      <c r="D571" s="1184"/>
      <c r="E571" s="1184"/>
      <c r="F571" s="1184"/>
      <c r="G571" s="1185"/>
      <c r="H571" s="17"/>
      <c r="I571" s="17"/>
      <c r="J571" s="17"/>
      <c r="K571" s="17"/>
      <c r="L571" s="17"/>
      <c r="M571" s="17"/>
      <c r="N571" s="17"/>
      <c r="O571" s="17"/>
      <c r="P571" s="606">
        <v>37.049999999999997</v>
      </c>
      <c r="Q571" s="11" t="e">
        <f>#REF!*P571/1000</f>
        <v>#REF!</v>
      </c>
      <c r="R571" s="885"/>
      <c r="S571" s="846"/>
      <c r="T571" s="846"/>
      <c r="U571" s="601"/>
      <c r="V571" s="601"/>
      <c r="W571" s="601"/>
      <c r="X571" s="596"/>
      <c r="Y571" s="668"/>
      <c r="Z571" s="668"/>
      <c r="AA571" s="668"/>
      <c r="AB571" s="668"/>
      <c r="AC571" s="668"/>
      <c r="AD571" s="668"/>
      <c r="AE571" s="668"/>
      <c r="AF571" s="668"/>
      <c r="AG571" s="707"/>
      <c r="AM571" s="54"/>
      <c r="AN571" s="54"/>
      <c r="AO571" s="54"/>
      <c r="AP571" s="54"/>
      <c r="AQ571" s="54"/>
      <c r="AR571" s="54"/>
      <c r="AS571" s="54"/>
    </row>
    <row r="572" spans="1:256" s="4" customFormat="1" ht="18" customHeight="1">
      <c r="A572" s="838" t="s">
        <v>859</v>
      </c>
      <c r="B572" s="884" t="s">
        <v>214</v>
      </c>
      <c r="C572" s="948"/>
      <c r="D572" s="835"/>
      <c r="E572" s="835"/>
      <c r="F572" s="835"/>
      <c r="G572" s="835"/>
      <c r="H572" s="8">
        <v>0</v>
      </c>
      <c r="I572" s="8">
        <v>7.4999999999999997E-2</v>
      </c>
      <c r="J572" s="8">
        <v>0</v>
      </c>
      <c r="K572" s="8">
        <v>0</v>
      </c>
      <c r="L572" s="8">
        <v>3.0750000000000002</v>
      </c>
      <c r="M572" s="8">
        <v>9.9749999999999996</v>
      </c>
      <c r="N572" s="8">
        <v>3</v>
      </c>
      <c r="O572" s="8">
        <v>7.4999999999999997E-2</v>
      </c>
      <c r="P572" s="11">
        <v>40.299999999999997</v>
      </c>
      <c r="Q572" s="8">
        <f>P572*C415/1000</f>
        <v>0</v>
      </c>
      <c r="R572" s="885"/>
      <c r="S572" s="846"/>
      <c r="T572" s="912"/>
      <c r="U572" s="601"/>
      <c r="V572" s="601"/>
      <c r="W572" s="601"/>
      <c r="X572" s="596"/>
      <c r="Y572" s="668"/>
      <c r="Z572" s="668"/>
      <c r="AA572" s="668"/>
      <c r="AB572" s="668"/>
      <c r="AC572" s="668"/>
      <c r="AD572" s="668"/>
      <c r="AE572" s="668"/>
      <c r="AF572" s="668"/>
      <c r="AG572" s="707"/>
      <c r="AH572" s="54"/>
      <c r="AI572" s="54"/>
      <c r="AJ572" s="54"/>
      <c r="AK572" s="54"/>
      <c r="AM572" s="21"/>
      <c r="AN572" s="21"/>
      <c r="AO572" s="21"/>
      <c r="AP572" s="21"/>
      <c r="AQ572" s="21"/>
      <c r="AR572" s="21"/>
      <c r="AS572" s="21"/>
    </row>
    <row r="573" spans="1:256" s="4" customFormat="1" ht="21.75" customHeight="1">
      <c r="A573" s="835" t="s">
        <v>146</v>
      </c>
      <c r="B573" s="838"/>
      <c r="C573" s="838"/>
      <c r="D573" s="835"/>
      <c r="E573" s="835"/>
      <c r="F573" s="835"/>
      <c r="G573" s="835"/>
      <c r="H573" s="601"/>
      <c r="I573" s="601"/>
      <c r="J573" s="601"/>
      <c r="K573" s="601"/>
      <c r="L573" s="601"/>
      <c r="M573" s="601"/>
      <c r="N573" s="601"/>
      <c r="O573" s="601"/>
      <c r="P573" s="8"/>
      <c r="Q573" s="8"/>
      <c r="R573" s="1236"/>
      <c r="S573" s="1237"/>
      <c r="T573" s="1238"/>
      <c r="U573" s="637"/>
      <c r="V573" s="637"/>
      <c r="W573" s="637"/>
      <c r="X573" s="656"/>
      <c r="Y573" s="668"/>
      <c r="Z573" s="668"/>
      <c r="AA573" s="668"/>
      <c r="AB573" s="668"/>
      <c r="AC573" s="668"/>
      <c r="AD573" s="668"/>
      <c r="AE573" s="668"/>
      <c r="AF573" s="668"/>
      <c r="AG573" s="632"/>
      <c r="AH573" s="21"/>
      <c r="AI573" s="21"/>
      <c r="AJ573" s="21"/>
      <c r="AK573" s="21"/>
      <c r="AL573" s="54"/>
      <c r="AM573" s="21"/>
      <c r="AN573" s="21"/>
      <c r="AO573" s="21"/>
      <c r="AP573" s="21"/>
      <c r="AQ573" s="21"/>
      <c r="AR573" s="21"/>
      <c r="AS573" s="21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4"/>
      <c r="BQ573" s="54"/>
      <c r="BR573" s="54"/>
      <c r="BS573" s="54"/>
      <c r="BT573" s="54"/>
      <c r="BU573" s="54"/>
      <c r="BV573" s="54"/>
      <c r="BW573" s="54"/>
      <c r="BX573" s="54"/>
      <c r="BY573" s="54"/>
      <c r="BZ573" s="54"/>
      <c r="CA573" s="54"/>
      <c r="CB573" s="54"/>
      <c r="CC573" s="54"/>
      <c r="CD573" s="54"/>
      <c r="CE573" s="54"/>
      <c r="CF573" s="54"/>
      <c r="CG573" s="54"/>
      <c r="CH573" s="54"/>
      <c r="CI573" s="54"/>
      <c r="CJ573" s="54"/>
      <c r="CK573" s="54"/>
      <c r="CL573" s="54"/>
      <c r="CM573" s="54"/>
      <c r="CN573" s="54"/>
      <c r="CO573" s="54"/>
      <c r="CP573" s="54"/>
      <c r="CQ573" s="54"/>
      <c r="CR573" s="54"/>
      <c r="CS573" s="54"/>
      <c r="CT573" s="54"/>
      <c r="CU573" s="54"/>
      <c r="CV573" s="54"/>
      <c r="CW573" s="54"/>
      <c r="CX573" s="54"/>
      <c r="CY573" s="54"/>
      <c r="CZ573" s="54"/>
      <c r="DA573" s="54"/>
      <c r="DB573" s="54"/>
      <c r="DC573" s="54"/>
      <c r="DD573" s="54"/>
      <c r="DE573" s="54"/>
      <c r="DF573" s="54"/>
      <c r="DG573" s="54"/>
      <c r="DH573" s="54"/>
      <c r="DI573" s="54"/>
      <c r="DJ573" s="54"/>
      <c r="DK573" s="54"/>
      <c r="DL573" s="54"/>
      <c r="DM573" s="54"/>
      <c r="DN573" s="54"/>
      <c r="DO573" s="54"/>
      <c r="DP573" s="54"/>
      <c r="DQ573" s="54"/>
      <c r="DR573" s="54"/>
      <c r="DS573" s="54"/>
      <c r="DT573" s="54"/>
      <c r="DU573" s="54"/>
      <c r="DV573" s="54"/>
      <c r="DW573" s="54"/>
      <c r="DX573" s="54"/>
      <c r="DY573" s="54"/>
      <c r="DZ573" s="54"/>
      <c r="EA573" s="54"/>
      <c r="EB573" s="54"/>
      <c r="EC573" s="54"/>
      <c r="ED573" s="54"/>
      <c r="EE573" s="54"/>
      <c r="EF573" s="54"/>
      <c r="EG573" s="54"/>
      <c r="EH573" s="54"/>
      <c r="EI573" s="54"/>
      <c r="EJ573" s="54"/>
      <c r="EK573" s="54"/>
      <c r="EL573" s="54"/>
      <c r="EM573" s="54"/>
      <c r="EN573" s="54"/>
      <c r="EO573" s="54"/>
      <c r="EP573" s="54"/>
      <c r="EQ573" s="54"/>
      <c r="ER573" s="54"/>
      <c r="ES573" s="54"/>
      <c r="ET573" s="54"/>
      <c r="EU573" s="54"/>
      <c r="EV573" s="54"/>
      <c r="EW573" s="54"/>
      <c r="EX573" s="54"/>
      <c r="EY573" s="54"/>
      <c r="EZ573" s="54"/>
      <c r="FA573" s="54"/>
      <c r="FB573" s="54"/>
      <c r="FC573" s="54"/>
      <c r="FD573" s="54"/>
      <c r="FE573" s="54"/>
      <c r="FF573" s="54"/>
      <c r="FG573" s="54"/>
      <c r="FH573" s="54"/>
      <c r="FI573" s="54"/>
      <c r="FJ573" s="54"/>
      <c r="FK573" s="54"/>
      <c r="FL573" s="54"/>
      <c r="FM573" s="54"/>
      <c r="FN573" s="54"/>
      <c r="FO573" s="54"/>
      <c r="FP573" s="54"/>
      <c r="FQ573" s="54"/>
      <c r="FR573" s="54"/>
      <c r="FS573" s="54"/>
      <c r="FT573" s="54"/>
      <c r="FU573" s="54"/>
      <c r="FV573" s="54"/>
      <c r="FW573" s="54"/>
      <c r="FX573" s="54"/>
      <c r="FY573" s="54"/>
      <c r="FZ573" s="54"/>
      <c r="GA573" s="54"/>
      <c r="GB573" s="54"/>
      <c r="GC573" s="54"/>
      <c r="GD573" s="54"/>
      <c r="GE573" s="54"/>
      <c r="GF573" s="54"/>
      <c r="GG573" s="54"/>
      <c r="GH573" s="54"/>
      <c r="GI573" s="54"/>
      <c r="GJ573" s="54"/>
      <c r="GK573" s="54"/>
      <c r="GL573" s="54"/>
      <c r="GM573" s="54"/>
      <c r="GN573" s="54"/>
      <c r="GO573" s="54"/>
      <c r="GP573" s="54"/>
      <c r="GQ573" s="54"/>
      <c r="GR573" s="54"/>
      <c r="GS573" s="54"/>
      <c r="GT573" s="54"/>
      <c r="GU573" s="54"/>
      <c r="GV573" s="54"/>
      <c r="GW573" s="54"/>
      <c r="GX573" s="54"/>
      <c r="GY573" s="54"/>
      <c r="GZ573" s="54"/>
      <c r="HA573" s="54"/>
      <c r="HB573" s="54"/>
      <c r="HC573" s="54"/>
      <c r="HD573" s="54"/>
      <c r="HE573" s="54"/>
      <c r="HF573" s="54"/>
      <c r="HG573" s="54"/>
      <c r="HH573" s="54"/>
      <c r="HI573" s="54"/>
      <c r="HJ573" s="54"/>
      <c r="HK573" s="54"/>
      <c r="HL573" s="54"/>
      <c r="HM573" s="54"/>
      <c r="HN573" s="54"/>
      <c r="HO573" s="54"/>
      <c r="HP573" s="54"/>
      <c r="HQ573" s="54"/>
      <c r="HR573" s="54"/>
      <c r="HS573" s="54"/>
      <c r="HT573" s="54"/>
      <c r="HU573" s="54"/>
      <c r="HV573" s="54"/>
      <c r="HW573" s="54"/>
      <c r="HX573" s="54"/>
      <c r="HY573" s="54"/>
      <c r="HZ573" s="54"/>
      <c r="IA573" s="54"/>
      <c r="IB573" s="54"/>
      <c r="IC573" s="54"/>
      <c r="ID573" s="54"/>
      <c r="IE573" s="54"/>
      <c r="IF573" s="54"/>
      <c r="IG573" s="54"/>
      <c r="IH573" s="54"/>
      <c r="II573" s="54"/>
      <c r="IJ573" s="54"/>
      <c r="IK573" s="54"/>
      <c r="IL573" s="54"/>
      <c r="IM573" s="54"/>
      <c r="IN573" s="54"/>
      <c r="IO573" s="54"/>
      <c r="IP573" s="54"/>
      <c r="IQ573" s="54"/>
      <c r="IR573" s="54"/>
      <c r="IS573" s="54"/>
      <c r="IT573" s="54"/>
      <c r="IU573" s="54"/>
      <c r="IV573" s="54"/>
    </row>
    <row r="574" spans="1:256" s="4" customFormat="1" ht="24" customHeight="1">
      <c r="A574" s="838" t="s">
        <v>681</v>
      </c>
      <c r="B574" s="838">
        <v>50</v>
      </c>
      <c r="C574" s="884">
        <v>9.1</v>
      </c>
      <c r="D574" s="835"/>
      <c r="E574" s="835"/>
      <c r="F574" s="835"/>
      <c r="G574" s="835"/>
      <c r="H574" s="8">
        <v>0</v>
      </c>
      <c r="I574" s="8">
        <v>4.4999999999999998E-2</v>
      </c>
      <c r="J574" s="8">
        <v>0</v>
      </c>
      <c r="K574" s="8">
        <v>0.35</v>
      </c>
      <c r="L574" s="8">
        <v>8.6</v>
      </c>
      <c r="M574" s="8">
        <v>38.6</v>
      </c>
      <c r="N574" s="8">
        <v>11.499999999999998</v>
      </c>
      <c r="O574" s="8">
        <v>0.95</v>
      </c>
      <c r="P574" s="11">
        <v>32.5</v>
      </c>
      <c r="Q574" s="8">
        <f>P574*C416/1000</f>
        <v>0</v>
      </c>
      <c r="R574" s="885"/>
      <c r="S574" s="846"/>
      <c r="T574" s="917"/>
      <c r="U574" s="601"/>
      <c r="V574" s="601"/>
      <c r="W574" s="601"/>
      <c r="X574" s="614"/>
      <c r="Y574" s="668"/>
      <c r="Z574" s="668"/>
      <c r="AA574" s="668"/>
      <c r="AB574" s="668"/>
      <c r="AC574" s="668"/>
      <c r="AD574" s="668"/>
      <c r="AE574" s="668"/>
      <c r="AF574" s="668"/>
      <c r="AG574" s="676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  <c r="DH574" s="21"/>
      <c r="DI574" s="21"/>
      <c r="DJ574" s="21"/>
      <c r="DK574" s="21"/>
      <c r="DL574" s="21"/>
      <c r="DM574" s="21"/>
      <c r="DN574" s="21"/>
      <c r="DO574" s="21"/>
      <c r="DP574" s="21"/>
      <c r="DQ574" s="21"/>
      <c r="DR574" s="21"/>
      <c r="DS574" s="21"/>
      <c r="DT574" s="21"/>
      <c r="DU574" s="21"/>
      <c r="DV574" s="21"/>
      <c r="DW574" s="21"/>
      <c r="DX574" s="21"/>
      <c r="DY574" s="21"/>
      <c r="DZ574" s="21"/>
      <c r="EA574" s="21"/>
      <c r="EB574" s="21"/>
      <c r="EC574" s="21"/>
      <c r="ED574" s="21"/>
      <c r="EE574" s="21"/>
      <c r="EF574" s="21"/>
      <c r="EG574" s="21"/>
      <c r="EH574" s="21"/>
      <c r="EI574" s="21"/>
      <c r="EJ574" s="21"/>
      <c r="EK574" s="21"/>
      <c r="EL574" s="21"/>
      <c r="EM574" s="21"/>
      <c r="EN574" s="21"/>
      <c r="EO574" s="21"/>
      <c r="EP574" s="21"/>
      <c r="EQ574" s="21"/>
      <c r="ER574" s="21"/>
      <c r="ES574" s="21"/>
      <c r="ET574" s="21"/>
      <c r="EU574" s="21"/>
      <c r="EV574" s="21"/>
      <c r="EW574" s="21"/>
      <c r="EX574" s="21"/>
      <c r="EY574" s="21"/>
      <c r="EZ574" s="21"/>
      <c r="FA574" s="21"/>
      <c r="FB574" s="21"/>
      <c r="FC574" s="21"/>
      <c r="FD574" s="21"/>
      <c r="FE574" s="21"/>
      <c r="FF574" s="21"/>
      <c r="FG574" s="21"/>
      <c r="FH574" s="21"/>
      <c r="FI574" s="21"/>
      <c r="FJ574" s="21"/>
      <c r="FK574" s="21"/>
      <c r="FL574" s="21"/>
      <c r="FM574" s="21"/>
      <c r="FN574" s="21"/>
      <c r="FO574" s="21"/>
      <c r="FP574" s="21"/>
      <c r="FQ574" s="21"/>
      <c r="FR574" s="21"/>
      <c r="FS574" s="21"/>
      <c r="FT574" s="21"/>
      <c r="FU574" s="21"/>
      <c r="FV574" s="21"/>
      <c r="FW574" s="21"/>
      <c r="FX574" s="21"/>
      <c r="FY574" s="21"/>
      <c r="FZ574" s="21"/>
      <c r="GA574" s="21"/>
      <c r="GB574" s="21"/>
      <c r="GC574" s="21"/>
      <c r="GD574" s="21"/>
      <c r="GE574" s="21"/>
      <c r="GF574" s="21"/>
      <c r="GG574" s="21"/>
      <c r="GH574" s="21"/>
      <c r="GI574" s="21"/>
      <c r="GJ574" s="21"/>
      <c r="GK574" s="21"/>
      <c r="GL574" s="21"/>
      <c r="GM574" s="21"/>
      <c r="GN574" s="21"/>
      <c r="GO574" s="21"/>
      <c r="GP574" s="21"/>
      <c r="GQ574" s="21"/>
      <c r="GR574" s="21"/>
      <c r="GS574" s="21"/>
      <c r="GT574" s="21"/>
      <c r="GU574" s="21"/>
      <c r="GV574" s="21"/>
      <c r="GW574" s="21"/>
      <c r="GX574" s="21"/>
      <c r="GY574" s="21"/>
      <c r="GZ574" s="21"/>
      <c r="HA574" s="21"/>
      <c r="HB574" s="21"/>
      <c r="HC574" s="21"/>
      <c r="HD574" s="21"/>
      <c r="HE574" s="21"/>
      <c r="HF574" s="21"/>
      <c r="HG574" s="21"/>
      <c r="HH574" s="21"/>
      <c r="HI574" s="21"/>
      <c r="HJ574" s="21"/>
      <c r="HK574" s="21"/>
      <c r="HL574" s="21"/>
      <c r="HM574" s="21"/>
      <c r="HN574" s="21"/>
      <c r="HO574" s="21"/>
      <c r="HP574" s="21"/>
      <c r="HQ574" s="21"/>
      <c r="HR574" s="21"/>
      <c r="HS574" s="21"/>
      <c r="HT574" s="21"/>
      <c r="HU574" s="21"/>
      <c r="HV574" s="21"/>
      <c r="HW574" s="21"/>
      <c r="HX574" s="21"/>
      <c r="HY574" s="21"/>
      <c r="HZ574" s="21"/>
      <c r="IA574" s="21"/>
      <c r="IB574" s="21"/>
      <c r="IC574" s="21"/>
      <c r="ID574" s="21"/>
      <c r="IE574" s="21"/>
      <c r="IF574" s="21"/>
      <c r="IG574" s="21"/>
      <c r="IH574" s="21"/>
      <c r="II574" s="21"/>
      <c r="IJ574" s="21"/>
      <c r="IK574" s="21"/>
      <c r="IL574" s="21"/>
      <c r="IM574" s="21"/>
      <c r="IN574" s="21"/>
      <c r="IO574" s="21"/>
      <c r="IP574" s="21"/>
      <c r="IQ574" s="21"/>
      <c r="IR574" s="21"/>
      <c r="IS574" s="21"/>
      <c r="IT574" s="21"/>
      <c r="IU574" s="21"/>
      <c r="IV574" s="21"/>
    </row>
    <row r="575" spans="1:256" s="54" customFormat="1" ht="23.25" customHeight="1">
      <c r="A575" s="838"/>
      <c r="B575" s="838"/>
      <c r="C575" s="838"/>
      <c r="D575" s="835"/>
      <c r="E575" s="835"/>
      <c r="F575" s="835"/>
      <c r="G575" s="835"/>
      <c r="H575" s="637">
        <f t="shared" ref="H575:O575" si="60">H576+H582</f>
        <v>0.15428571428571428</v>
      </c>
      <c r="I575" s="637">
        <f t="shared" si="60"/>
        <v>0.11314285714285714</v>
      </c>
      <c r="J575" s="637">
        <f t="shared" si="60"/>
        <v>21.229714285714284</v>
      </c>
      <c r="K575" s="637">
        <f t="shared" si="60"/>
        <v>1.0285714285714285</v>
      </c>
      <c r="L575" s="637">
        <f t="shared" si="60"/>
        <v>47.519999999999996</v>
      </c>
      <c r="M575" s="637">
        <f t="shared" si="60"/>
        <v>89.927999999999997</v>
      </c>
      <c r="N575" s="637">
        <f t="shared" si="60"/>
        <v>15.181714285714285</v>
      </c>
      <c r="O575" s="637">
        <f t="shared" si="60"/>
        <v>0.96685714285714275</v>
      </c>
      <c r="P575" s="637"/>
      <c r="Q575" s="86">
        <f>Q576+Q582</f>
        <v>15</v>
      </c>
      <c r="R575" s="890"/>
      <c r="S575" s="204"/>
      <c r="T575" s="204"/>
      <c r="U575" s="598"/>
      <c r="V575" s="598"/>
      <c r="W575" s="725"/>
      <c r="X575" s="614"/>
      <c r="Y575" s="668"/>
      <c r="Z575" s="668"/>
      <c r="AA575" s="668"/>
      <c r="AB575" s="668"/>
      <c r="AC575" s="668"/>
      <c r="AD575" s="668"/>
      <c r="AE575" s="668"/>
      <c r="AF575" s="668"/>
      <c r="AG575" s="715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  <c r="DH575" s="21"/>
      <c r="DI575" s="21"/>
      <c r="DJ575" s="21"/>
      <c r="DK575" s="21"/>
      <c r="DL575" s="21"/>
      <c r="DM575" s="21"/>
      <c r="DN575" s="21"/>
      <c r="DO575" s="21"/>
      <c r="DP575" s="21"/>
      <c r="DQ575" s="21"/>
      <c r="DR575" s="21"/>
      <c r="DS575" s="21"/>
      <c r="DT575" s="21"/>
      <c r="DU575" s="21"/>
      <c r="DV575" s="21"/>
      <c r="DW575" s="21"/>
      <c r="DX575" s="21"/>
      <c r="DY575" s="21"/>
      <c r="DZ575" s="21"/>
      <c r="EA575" s="21"/>
      <c r="EB575" s="21"/>
      <c r="EC575" s="21"/>
      <c r="ED575" s="21"/>
      <c r="EE575" s="21"/>
      <c r="EF575" s="21"/>
      <c r="EG575" s="21"/>
      <c r="EH575" s="21"/>
      <c r="EI575" s="21"/>
      <c r="EJ575" s="21"/>
      <c r="EK575" s="21"/>
      <c r="EL575" s="21"/>
      <c r="EM575" s="21"/>
      <c r="EN575" s="21"/>
      <c r="EO575" s="21"/>
      <c r="EP575" s="21"/>
      <c r="EQ575" s="21"/>
      <c r="ER575" s="21"/>
      <c r="ES575" s="21"/>
      <c r="ET575" s="21"/>
      <c r="EU575" s="21"/>
      <c r="EV575" s="21"/>
      <c r="EW575" s="21"/>
      <c r="EX575" s="21"/>
      <c r="EY575" s="21"/>
      <c r="EZ575" s="21"/>
      <c r="FA575" s="21"/>
      <c r="FB575" s="21"/>
      <c r="FC575" s="21"/>
      <c r="FD575" s="21"/>
      <c r="FE575" s="21"/>
      <c r="FF575" s="21"/>
      <c r="FG575" s="21"/>
      <c r="FH575" s="21"/>
      <c r="FI575" s="21"/>
      <c r="FJ575" s="21"/>
      <c r="FK575" s="21"/>
      <c r="FL575" s="21"/>
      <c r="FM575" s="21"/>
      <c r="FN575" s="21"/>
      <c r="FO575" s="21"/>
      <c r="FP575" s="21"/>
      <c r="FQ575" s="21"/>
      <c r="FR575" s="21"/>
      <c r="FS575" s="21"/>
      <c r="FT575" s="21"/>
      <c r="FU575" s="21"/>
      <c r="FV575" s="21"/>
      <c r="FW575" s="21"/>
      <c r="FX575" s="21"/>
      <c r="FY575" s="21"/>
      <c r="FZ575" s="21"/>
      <c r="GA575" s="21"/>
      <c r="GB575" s="21"/>
      <c r="GC575" s="21"/>
      <c r="GD575" s="21"/>
      <c r="GE575" s="21"/>
      <c r="GF575" s="21"/>
      <c r="GG575" s="21"/>
      <c r="GH575" s="21"/>
      <c r="GI575" s="21"/>
      <c r="GJ575" s="21"/>
      <c r="GK575" s="21"/>
      <c r="GL575" s="21"/>
      <c r="GM575" s="21"/>
      <c r="GN575" s="21"/>
      <c r="GO575" s="21"/>
      <c r="GP575" s="21"/>
      <c r="GQ575" s="21"/>
      <c r="GR575" s="21"/>
      <c r="GS575" s="21"/>
      <c r="GT575" s="21"/>
      <c r="GU575" s="21"/>
      <c r="GV575" s="21"/>
      <c r="GW575" s="21"/>
      <c r="GX575" s="21"/>
      <c r="GY575" s="21"/>
      <c r="GZ575" s="21"/>
      <c r="HA575" s="21"/>
      <c r="HB575" s="21"/>
      <c r="HC575" s="21"/>
      <c r="HD575" s="21"/>
      <c r="HE575" s="21"/>
      <c r="HF575" s="21"/>
      <c r="HG575" s="21"/>
      <c r="HH575" s="21"/>
      <c r="HI575" s="21"/>
      <c r="HJ575" s="21"/>
      <c r="HK575" s="21"/>
      <c r="HL575" s="21"/>
      <c r="HM575" s="21"/>
      <c r="HN575" s="21"/>
      <c r="HO575" s="21"/>
      <c r="HP575" s="21"/>
      <c r="HQ575" s="21"/>
      <c r="HR575" s="21"/>
      <c r="HS575" s="21"/>
      <c r="HT575" s="21"/>
      <c r="HU575" s="21"/>
      <c r="HV575" s="21"/>
      <c r="HW575" s="21"/>
      <c r="HX575" s="21"/>
      <c r="HY575" s="21"/>
      <c r="HZ575" s="21"/>
      <c r="IA575" s="21"/>
      <c r="IB575" s="21"/>
      <c r="IC575" s="21"/>
      <c r="ID575" s="21"/>
      <c r="IE575" s="21"/>
      <c r="IF575" s="21"/>
      <c r="IG575" s="21"/>
      <c r="IH575" s="21"/>
      <c r="II575" s="21"/>
      <c r="IJ575" s="21"/>
      <c r="IK575" s="21"/>
      <c r="IL575" s="21"/>
      <c r="IM575" s="21"/>
      <c r="IN575" s="21"/>
      <c r="IO575" s="21"/>
      <c r="IP575" s="21"/>
      <c r="IQ575" s="21"/>
      <c r="IR575" s="21"/>
      <c r="IS575" s="21"/>
      <c r="IT575" s="21"/>
      <c r="IU575" s="21"/>
      <c r="IV575" s="21"/>
    </row>
    <row r="576" spans="1:256" ht="37.5" customHeight="1">
      <c r="A576" s="838"/>
      <c r="B576" s="835"/>
      <c r="C576" s="835"/>
      <c r="D576" s="835"/>
      <c r="E576" s="835"/>
      <c r="F576" s="835"/>
      <c r="G576" s="835"/>
      <c r="H576" s="8">
        <v>0.15428571428571428</v>
      </c>
      <c r="I576" s="8">
        <v>0.11314285714285714</v>
      </c>
      <c r="J576" s="8">
        <v>21.229714285714284</v>
      </c>
      <c r="K576" s="8">
        <v>1.0285714285714285</v>
      </c>
      <c r="L576" s="8">
        <v>47.519999999999996</v>
      </c>
      <c r="M576" s="8">
        <v>89.927999999999997</v>
      </c>
      <c r="N576" s="8">
        <v>15.181714285714285</v>
      </c>
      <c r="O576" s="8">
        <v>0.96685714285714275</v>
      </c>
      <c r="P576" s="8">
        <v>15</v>
      </c>
      <c r="Q576" s="8">
        <f>P576</f>
        <v>15</v>
      </c>
      <c r="R576" s="1133"/>
      <c r="S576" s="1239"/>
      <c r="T576" s="1134"/>
      <c r="U576" s="505"/>
      <c r="V576" s="505"/>
      <c r="W576" s="505"/>
      <c r="X576" s="505"/>
      <c r="AG576" s="715"/>
    </row>
    <row r="577" spans="1:33" ht="30" customHeight="1">
      <c r="A577" s="1179" t="s">
        <v>894</v>
      </c>
      <c r="B577" s="1240"/>
      <c r="C577" s="1240"/>
      <c r="D577" s="1240"/>
      <c r="E577" s="1240"/>
      <c r="F577" s="1240"/>
      <c r="G577" s="1240"/>
      <c r="H577" s="1240"/>
      <c r="I577" s="1240"/>
      <c r="J577" s="1240"/>
      <c r="K577" s="1240"/>
      <c r="L577" s="1240"/>
      <c r="M577" s="1240"/>
      <c r="N577" s="1240"/>
      <c r="O577" s="1240"/>
      <c r="P577" s="1240"/>
      <c r="Q577" s="1240"/>
      <c r="R577" s="1240"/>
      <c r="S577" s="1240"/>
      <c r="T577" s="1240"/>
      <c r="U577" s="1240"/>
      <c r="V577" s="1240"/>
      <c r="W577" s="1240"/>
      <c r="X577" s="1241"/>
      <c r="AG577" s="715"/>
    </row>
    <row r="578" spans="1:33" ht="34.5" customHeight="1">
      <c r="H578" s="9"/>
      <c r="I578" s="9"/>
      <c r="J578" s="9"/>
      <c r="K578" s="9"/>
      <c r="L578" s="9"/>
      <c r="M578" s="9"/>
      <c r="N578" s="9"/>
      <c r="O578" s="9"/>
      <c r="P578" s="606">
        <v>37.049999999999997</v>
      </c>
      <c r="Q578" s="11" t="e">
        <f>#REF!*P578/1000</f>
        <v>#REF!</v>
      </c>
      <c r="AG578" s="681"/>
    </row>
    <row r="579" spans="1:33" ht="20.100000000000001" customHeight="1">
      <c r="H579" s="8">
        <v>0</v>
      </c>
      <c r="I579" s="8">
        <v>7.4999999999999997E-2</v>
      </c>
      <c r="J579" s="8">
        <v>0</v>
      </c>
      <c r="K579" s="8">
        <v>0</v>
      </c>
      <c r="L579" s="8">
        <v>3.0750000000000002</v>
      </c>
      <c r="M579" s="8">
        <v>9.9749999999999996</v>
      </c>
      <c r="N579" s="8">
        <v>3</v>
      </c>
      <c r="O579" s="8">
        <v>7.4999999999999997E-2</v>
      </c>
      <c r="P579" s="11">
        <v>40.299999999999997</v>
      </c>
      <c r="Q579" s="8">
        <f>P579*C371/1000</f>
        <v>0</v>
      </c>
      <c r="AG579" s="643"/>
    </row>
    <row r="580" spans="1:33" ht="20.100000000000001" customHeight="1">
      <c r="H580" s="710"/>
      <c r="I580" s="710"/>
      <c r="J580" s="710"/>
      <c r="K580" s="710"/>
      <c r="L580" s="710"/>
      <c r="M580" s="710"/>
      <c r="N580" s="710"/>
      <c r="O580" s="710"/>
      <c r="P580" s="11"/>
      <c r="Q580" s="8"/>
      <c r="AG580" s="686"/>
    </row>
    <row r="581" spans="1:33" ht="1.5" customHeight="1">
      <c r="H581" s="40">
        <v>0</v>
      </c>
      <c r="I581" s="40">
        <v>3.3749999999999995E-2</v>
      </c>
      <c r="J581" s="40">
        <v>0</v>
      </c>
      <c r="K581" s="40">
        <v>0.26249999999999996</v>
      </c>
      <c r="L581" s="40">
        <v>6.45</v>
      </c>
      <c r="M581" s="40">
        <v>28.95</v>
      </c>
      <c r="N581" s="40">
        <v>8.6249999999999982</v>
      </c>
      <c r="O581" s="40">
        <v>0.71250000000000002</v>
      </c>
      <c r="P581" s="11">
        <v>32.5</v>
      </c>
      <c r="Q581" s="8">
        <f>C372*P581/1000</f>
        <v>0</v>
      </c>
      <c r="AG581" s="686"/>
    </row>
    <row r="582" spans="1:33" ht="15.75" hidden="1" customHeight="1">
      <c r="H582" s="678">
        <f t="shared" ref="H582:O582" si="61">H583+H584</f>
        <v>0</v>
      </c>
      <c r="I582" s="678">
        <f t="shared" si="61"/>
        <v>0</v>
      </c>
      <c r="J582" s="678">
        <f t="shared" si="61"/>
        <v>0</v>
      </c>
      <c r="K582" s="678">
        <f t="shared" si="61"/>
        <v>0</v>
      </c>
      <c r="L582" s="678">
        <f t="shared" si="61"/>
        <v>0</v>
      </c>
      <c r="M582" s="678">
        <f t="shared" si="61"/>
        <v>0</v>
      </c>
      <c r="N582" s="678">
        <f t="shared" si="61"/>
        <v>0</v>
      </c>
      <c r="O582" s="678">
        <f t="shared" si="61"/>
        <v>0</v>
      </c>
      <c r="P582" s="637"/>
      <c r="Q582" s="678">
        <f>Q583+Q584</f>
        <v>0</v>
      </c>
      <c r="AG582" s="686"/>
    </row>
    <row r="583" spans="1:33" ht="15.95" customHeight="1">
      <c r="Q583" s="788"/>
      <c r="AG583" s="686"/>
    </row>
    <row r="584" spans="1:33" ht="17.100000000000001" customHeight="1">
      <c r="A584" s="966"/>
      <c r="B584" s="967"/>
      <c r="C584" s="967"/>
      <c r="D584" s="967"/>
      <c r="E584" s="967"/>
      <c r="Q584" s="788"/>
      <c r="AG584" s="693"/>
    </row>
    <row r="585" spans="1:33" ht="70.5" customHeight="1">
      <c r="A585" s="1193" t="s">
        <v>874</v>
      </c>
      <c r="B585" s="1193"/>
      <c r="C585" s="1193"/>
      <c r="D585" s="1193"/>
      <c r="E585" s="1193"/>
      <c r="F585" s="1158" t="s">
        <v>248</v>
      </c>
      <c r="G585" s="1195"/>
      <c r="H585" s="1195"/>
      <c r="I585" s="1195"/>
      <c r="J585" s="1195"/>
      <c r="K585" s="1195"/>
      <c r="L585" s="1195"/>
      <c r="M585" s="1195"/>
      <c r="N585" s="1195"/>
      <c r="O585" s="1195"/>
      <c r="P585" s="1195"/>
      <c r="Q585" s="1195"/>
      <c r="R585" s="1195"/>
      <c r="S585" s="1195"/>
      <c r="T585" s="1195"/>
      <c r="U585" s="936"/>
      <c r="V585" s="936"/>
      <c r="W585" s="936"/>
      <c r="X585" s="936"/>
      <c r="AG585" s="693"/>
    </row>
    <row r="586" spans="1:33" ht="20.25">
      <c r="A586" s="1182" t="s">
        <v>889</v>
      </c>
      <c r="B586" s="1206"/>
      <c r="C586" s="1206"/>
      <c r="D586" s="1206"/>
      <c r="E586" s="1206"/>
      <c r="F586" s="1206"/>
      <c r="G586" s="1206"/>
      <c r="H586" s="1206"/>
      <c r="I586" s="1206"/>
      <c r="J586" s="1206"/>
      <c r="K586" s="1206"/>
      <c r="L586" s="1206"/>
      <c r="M586" s="1206"/>
      <c r="N586" s="1206"/>
      <c r="O586" s="1206"/>
      <c r="P586" s="1206"/>
      <c r="Q586" s="1206"/>
      <c r="R586" s="1206"/>
      <c r="S586" s="1206"/>
      <c r="T586" s="1206"/>
      <c r="U586" s="1206"/>
      <c r="V586" s="1206"/>
      <c r="W586" s="1206"/>
      <c r="X586" s="1206"/>
      <c r="AG586" s="686"/>
    </row>
    <row r="587" spans="1:33" ht="33">
      <c r="A587" s="919" t="s">
        <v>400</v>
      </c>
      <c r="B587" s="908"/>
      <c r="C587" s="913"/>
      <c r="D587" s="918" t="s">
        <v>410</v>
      </c>
      <c r="E587" s="907"/>
      <c r="F587" s="908"/>
      <c r="G587" s="857" t="s">
        <v>410</v>
      </c>
      <c r="H587" s="22"/>
      <c r="I587" s="22"/>
      <c r="J587" s="22"/>
      <c r="K587" s="22"/>
      <c r="L587" s="22"/>
      <c r="M587" s="22"/>
      <c r="N587" s="22"/>
      <c r="O587" s="22"/>
      <c r="Q587" s="670"/>
      <c r="R587" s="856"/>
      <c r="S587" s="857"/>
      <c r="T587" s="857"/>
      <c r="U587" s="857"/>
      <c r="V587" s="857"/>
      <c r="W587" s="857"/>
      <c r="X587" s="857"/>
      <c r="AG587" s="686"/>
    </row>
    <row r="588" spans="1:33">
      <c r="A588" s="856"/>
      <c r="B588" s="857"/>
      <c r="C588" s="857"/>
      <c r="D588" s="857"/>
      <c r="E588" s="857"/>
      <c r="F588" s="857"/>
      <c r="G588" s="857"/>
      <c r="H588" s="22"/>
      <c r="I588" s="22"/>
      <c r="J588" s="22"/>
      <c r="K588" s="22"/>
      <c r="L588" s="22"/>
      <c r="M588" s="22"/>
      <c r="N588" s="22"/>
      <c r="O588" s="22"/>
      <c r="Q588" s="670"/>
      <c r="R588" s="856"/>
      <c r="S588" s="857"/>
      <c r="T588" s="857"/>
      <c r="U588" s="857"/>
      <c r="V588" s="857"/>
      <c r="W588" s="857"/>
      <c r="X588" s="857"/>
      <c r="Y588" s="784"/>
      <c r="Z588" s="784"/>
      <c r="AA588" s="784"/>
      <c r="AB588" s="784"/>
      <c r="AC588" s="784"/>
      <c r="AD588" s="784"/>
      <c r="AE588" s="784"/>
      <c r="AF588" s="784"/>
      <c r="AG588" s="686"/>
    </row>
    <row r="589" spans="1:33" ht="18.75" customHeight="1">
      <c r="A589" s="1147" t="s">
        <v>778</v>
      </c>
      <c r="B589" s="1148"/>
      <c r="C589" s="1148"/>
      <c r="D589" s="1148"/>
      <c r="E589" s="1148"/>
      <c r="F589" s="1148"/>
      <c r="G589" s="1148"/>
      <c r="H589" s="1148"/>
      <c r="I589" s="1148"/>
      <c r="J589" s="1148"/>
      <c r="K589" s="1148"/>
      <c r="L589" s="1148"/>
      <c r="M589" s="1148"/>
      <c r="N589" s="1148"/>
      <c r="O589" s="1148"/>
      <c r="P589" s="1148"/>
      <c r="Q589" s="1148"/>
      <c r="R589" s="1148"/>
      <c r="S589" s="1148"/>
      <c r="T589" s="1148"/>
      <c r="U589" s="1148"/>
      <c r="V589" s="1148"/>
      <c r="W589" s="1148"/>
      <c r="X589" s="1148"/>
      <c r="Y589" s="37"/>
      <c r="Z589" s="37"/>
      <c r="AA589" s="37"/>
      <c r="AB589" s="37"/>
      <c r="AC589" s="37"/>
      <c r="AD589" s="37"/>
      <c r="AE589" s="37"/>
      <c r="AF589" s="37"/>
      <c r="AG589" s="643"/>
    </row>
    <row r="590" spans="1:33" ht="22.5">
      <c r="A590" s="1165" t="s">
        <v>860</v>
      </c>
      <c r="B590" s="1166"/>
      <c r="C590" s="1166"/>
      <c r="D590" s="1166"/>
      <c r="E590" s="1166"/>
      <c r="F590" s="1166"/>
      <c r="G590" s="1167"/>
      <c r="H590" s="8">
        <v>0.17500000000000002</v>
      </c>
      <c r="I590" s="8">
        <v>7.4999999999999997E-2</v>
      </c>
      <c r="J590" s="8">
        <v>19.612500000000001</v>
      </c>
      <c r="K590" s="8">
        <v>2.8374999999999999</v>
      </c>
      <c r="L590" s="8">
        <v>63.274999999999999</v>
      </c>
      <c r="M590" s="8">
        <v>156.125</v>
      </c>
      <c r="N590" s="8">
        <v>23.75</v>
      </c>
      <c r="O590" s="8">
        <v>1.325</v>
      </c>
      <c r="P590" s="11"/>
      <c r="Q590" s="8" t="e">
        <f>SUM(Q591:Q608)</f>
        <v>#REF!</v>
      </c>
      <c r="R590" s="1165" t="s">
        <v>861</v>
      </c>
      <c r="S590" s="1166"/>
      <c r="T590" s="1166"/>
      <c r="U590" s="1166"/>
      <c r="V590" s="1166"/>
      <c r="W590" s="1166"/>
      <c r="X590" s="1167"/>
      <c r="Y590" s="37"/>
      <c r="Z590" s="37"/>
      <c r="AA590" s="37"/>
      <c r="AB590" s="37"/>
      <c r="AC590" s="37"/>
      <c r="AD590" s="37"/>
      <c r="AE590" s="37"/>
      <c r="AF590" s="37"/>
      <c r="AG590" s="686"/>
    </row>
    <row r="591" spans="1:33">
      <c r="A591" s="1194" t="s">
        <v>437</v>
      </c>
      <c r="B591" s="1186" t="s">
        <v>741</v>
      </c>
      <c r="C591" s="1174" t="s">
        <v>67</v>
      </c>
      <c r="D591" s="1174"/>
      <c r="E591" s="1174"/>
      <c r="F591" s="1174"/>
      <c r="G591" s="1174"/>
      <c r="H591" s="17"/>
      <c r="I591" s="17"/>
      <c r="J591" s="17"/>
      <c r="K591" s="17"/>
      <c r="L591" s="17"/>
      <c r="M591" s="17"/>
      <c r="N591" s="17"/>
      <c r="O591" s="17"/>
      <c r="P591" s="11"/>
      <c r="Q591" s="11" t="e">
        <f>#REF!*P591/1000</f>
        <v>#REF!</v>
      </c>
      <c r="R591" s="1174" t="s">
        <v>179</v>
      </c>
      <c r="S591" s="1176" t="s">
        <v>741</v>
      </c>
      <c r="T591" s="1174" t="s">
        <v>67</v>
      </c>
      <c r="U591" s="1174"/>
      <c r="V591" s="1174"/>
      <c r="W591" s="1174"/>
      <c r="X591" s="1174"/>
      <c r="AG591" s="686"/>
    </row>
    <row r="592" spans="1:33">
      <c r="A592" s="1194"/>
      <c r="B592" s="1187"/>
      <c r="C592" s="1176" t="s">
        <v>597</v>
      </c>
      <c r="D592" s="1174" t="s">
        <v>234</v>
      </c>
      <c r="E592" s="1174" t="s">
        <v>630</v>
      </c>
      <c r="F592" s="1174" t="s">
        <v>631</v>
      </c>
      <c r="G592" s="1174" t="s">
        <v>711</v>
      </c>
      <c r="H592" s="11"/>
      <c r="I592" s="11"/>
      <c r="J592" s="11"/>
      <c r="K592" s="11"/>
      <c r="L592" s="11"/>
      <c r="M592" s="11"/>
      <c r="N592" s="11"/>
      <c r="O592" s="11"/>
      <c r="P592" s="11"/>
      <c r="Q592" s="11" t="e">
        <f>#REF!*P592/1000</f>
        <v>#REF!</v>
      </c>
      <c r="R592" s="1174"/>
      <c r="S592" s="1176"/>
      <c r="T592" s="1176" t="s">
        <v>597</v>
      </c>
      <c r="U592" s="1174" t="s">
        <v>234</v>
      </c>
      <c r="V592" s="1174" t="s">
        <v>630</v>
      </c>
      <c r="W592" s="1174" t="s">
        <v>631</v>
      </c>
      <c r="X592" s="1174" t="s">
        <v>711</v>
      </c>
      <c r="AG592" s="643"/>
    </row>
    <row r="593" spans="1:33">
      <c r="A593" s="1194"/>
      <c r="B593" s="1188"/>
      <c r="C593" s="1176"/>
      <c r="D593" s="1174"/>
      <c r="E593" s="1174"/>
      <c r="F593" s="1174"/>
      <c r="G593" s="1174"/>
      <c r="H593" s="11"/>
      <c r="I593" s="11"/>
      <c r="J593" s="11"/>
      <c r="K593" s="11"/>
      <c r="L593" s="11"/>
      <c r="M593" s="11"/>
      <c r="N593" s="11"/>
      <c r="O593" s="11"/>
      <c r="P593" s="11">
        <v>312</v>
      </c>
      <c r="Q593" s="11" t="e">
        <f>#REF!*P593/1000</f>
        <v>#REF!</v>
      </c>
      <c r="R593" s="1174"/>
      <c r="S593" s="1176"/>
      <c r="T593" s="1176"/>
      <c r="U593" s="1174"/>
      <c r="V593" s="1174"/>
      <c r="W593" s="1174"/>
      <c r="X593" s="1174"/>
      <c r="AG593" s="643"/>
    </row>
    <row r="594" spans="1:33" ht="18.75">
      <c r="A594" s="1192" t="s">
        <v>780</v>
      </c>
      <c r="B594" s="1192"/>
      <c r="C594" s="1192"/>
      <c r="D594" s="68">
        <v>23</v>
      </c>
      <c r="E594" s="68">
        <v>26.6</v>
      </c>
      <c r="F594" s="68">
        <v>57.6</v>
      </c>
      <c r="G594" s="12">
        <v>562</v>
      </c>
      <c r="H594" s="11"/>
      <c r="I594" s="11"/>
      <c r="J594" s="11"/>
      <c r="K594" s="11"/>
      <c r="L594" s="11"/>
      <c r="M594" s="11"/>
      <c r="N594" s="11"/>
      <c r="O594" s="11"/>
      <c r="P594" s="11">
        <v>40.299999999999997</v>
      </c>
      <c r="Q594" s="11" t="e">
        <f>#REF!*P594/1000</f>
        <v>#REF!</v>
      </c>
      <c r="R594" s="1171" t="s">
        <v>781</v>
      </c>
      <c r="S594" s="1172"/>
      <c r="T594" s="1173"/>
      <c r="U594" s="68">
        <v>25.7</v>
      </c>
      <c r="V594" s="68">
        <v>30.1</v>
      </c>
      <c r="W594" s="68">
        <v>76.099999999999994</v>
      </c>
      <c r="X594" s="12">
        <v>677</v>
      </c>
      <c r="AG594" s="681"/>
    </row>
    <row r="595" spans="1:33" ht="18">
      <c r="A595" s="844" t="s">
        <v>24</v>
      </c>
      <c r="B595" s="7" t="s">
        <v>789</v>
      </c>
      <c r="C595" s="875"/>
      <c r="D595" s="928">
        <v>5.3</v>
      </c>
      <c r="E595" s="928">
        <v>3.7</v>
      </c>
      <c r="F595" s="928">
        <v>7.2</v>
      </c>
      <c r="G595" s="929">
        <v>83</v>
      </c>
      <c r="H595" s="11"/>
      <c r="I595" s="11"/>
      <c r="J595" s="11"/>
      <c r="K595" s="11"/>
      <c r="L595" s="11"/>
      <c r="M595" s="11"/>
      <c r="N595" s="11"/>
      <c r="O595" s="11"/>
      <c r="P595" s="11">
        <v>37.57</v>
      </c>
      <c r="Q595" s="11" t="e">
        <f>#REF!*P595/1000</f>
        <v>#REF!</v>
      </c>
      <c r="R595" s="844" t="s">
        <v>24</v>
      </c>
      <c r="S595" s="7" t="s">
        <v>267</v>
      </c>
      <c r="T595" s="875"/>
      <c r="U595" s="928">
        <v>5.7</v>
      </c>
      <c r="V595" s="928">
        <v>6.2</v>
      </c>
      <c r="W595" s="928">
        <v>7.2</v>
      </c>
      <c r="X595" s="929">
        <v>107</v>
      </c>
      <c r="AG595" s="681"/>
    </row>
    <row r="596" spans="1:33" ht="18">
      <c r="A596" s="844" t="s">
        <v>862</v>
      </c>
      <c r="B596" s="654">
        <v>200</v>
      </c>
      <c r="C596" s="826"/>
      <c r="D596" s="930">
        <v>14.5</v>
      </c>
      <c r="E596" s="930">
        <v>20</v>
      </c>
      <c r="F596" s="928">
        <v>17.600000000000001</v>
      </c>
      <c r="G596" s="929">
        <v>308</v>
      </c>
      <c r="H596" s="17"/>
      <c r="I596" s="17"/>
      <c r="J596" s="17"/>
      <c r="K596" s="17"/>
      <c r="L596" s="17"/>
      <c r="M596" s="17"/>
      <c r="N596" s="17"/>
      <c r="O596" s="17"/>
      <c r="P596" s="11">
        <v>19.5</v>
      </c>
      <c r="Q596" s="11" t="e">
        <f>#REF!*P596/1000</f>
        <v>#REF!</v>
      </c>
      <c r="R596" s="844" t="s">
        <v>862</v>
      </c>
      <c r="S596" s="654">
        <v>250</v>
      </c>
      <c r="T596" s="826"/>
      <c r="U596" s="930">
        <v>15.8</v>
      </c>
      <c r="V596" s="930">
        <v>20.7</v>
      </c>
      <c r="W596" s="928">
        <v>28</v>
      </c>
      <c r="X596" s="929">
        <v>361</v>
      </c>
      <c r="AG596" s="686"/>
    </row>
    <row r="597" spans="1:33" ht="18">
      <c r="A597" s="834" t="s">
        <v>202</v>
      </c>
      <c r="B597" s="12">
        <v>200</v>
      </c>
      <c r="C597" s="941"/>
      <c r="D597" s="68">
        <v>2.2999999999999998</v>
      </c>
      <c r="E597" s="68">
        <v>2.5</v>
      </c>
      <c r="F597" s="68">
        <v>14.8</v>
      </c>
      <c r="G597" s="613">
        <v>91</v>
      </c>
      <c r="H597" s="888"/>
      <c r="I597" s="888"/>
      <c r="J597" s="888"/>
      <c r="K597" s="888"/>
      <c r="L597" s="888"/>
      <c r="M597" s="888"/>
      <c r="N597" s="888"/>
      <c r="O597" s="888"/>
      <c r="P597" s="888">
        <v>72.8</v>
      </c>
      <c r="Q597" s="888" t="e">
        <f>#REF!*P597/1000</f>
        <v>#REF!</v>
      </c>
      <c r="R597" s="834" t="s">
        <v>202</v>
      </c>
      <c r="S597" s="12">
        <v>200</v>
      </c>
      <c r="T597" s="941"/>
      <c r="U597" s="68">
        <v>2.2999999999999998</v>
      </c>
      <c r="V597" s="68">
        <v>2.5</v>
      </c>
      <c r="W597" s="68">
        <v>14.8</v>
      </c>
      <c r="X597" s="613">
        <v>91</v>
      </c>
      <c r="AG597" s="643"/>
    </row>
    <row r="598" spans="1:33" ht="18">
      <c r="A598" s="834" t="s">
        <v>444</v>
      </c>
      <c r="B598" s="7">
        <v>150</v>
      </c>
      <c r="C598" s="874"/>
      <c r="D598" s="68">
        <v>0.2</v>
      </c>
      <c r="E598" s="68">
        <v>0.3</v>
      </c>
      <c r="F598" s="68">
        <v>8.6</v>
      </c>
      <c r="G598" s="12">
        <v>38</v>
      </c>
      <c r="H598" s="17"/>
      <c r="I598" s="17"/>
      <c r="J598" s="17"/>
      <c r="K598" s="17"/>
      <c r="L598" s="17"/>
      <c r="M598" s="17"/>
      <c r="N598" s="17"/>
      <c r="O598" s="17"/>
      <c r="P598" s="11">
        <v>79.3</v>
      </c>
      <c r="Q598" s="11" t="e">
        <f>#REF!*P598/1000</f>
        <v>#REF!</v>
      </c>
      <c r="R598" s="834" t="s">
        <v>444</v>
      </c>
      <c r="S598" s="7">
        <v>150</v>
      </c>
      <c r="T598" s="874"/>
      <c r="U598" s="68">
        <v>0.2</v>
      </c>
      <c r="V598" s="68">
        <v>0.3</v>
      </c>
      <c r="W598" s="68">
        <v>8.6</v>
      </c>
      <c r="X598" s="12">
        <v>38</v>
      </c>
      <c r="AG598" s="643"/>
    </row>
    <row r="599" spans="1:33" ht="18">
      <c r="A599" s="844" t="s">
        <v>466</v>
      </c>
      <c r="B599" s="957">
        <v>20</v>
      </c>
      <c r="C599" s="844"/>
      <c r="D599" s="68">
        <v>0.7</v>
      </c>
      <c r="E599" s="68">
        <v>0.1</v>
      </c>
      <c r="F599" s="68">
        <v>9.4</v>
      </c>
      <c r="G599" s="12">
        <v>41</v>
      </c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844" t="s">
        <v>466</v>
      </c>
      <c r="S599" s="957">
        <v>20</v>
      </c>
      <c r="T599" s="844"/>
      <c r="U599" s="68">
        <v>0.7</v>
      </c>
      <c r="V599" s="68">
        <v>0.1</v>
      </c>
      <c r="W599" s="68">
        <v>9.4</v>
      </c>
      <c r="X599" s="12">
        <v>41</v>
      </c>
      <c r="AG599" s="643"/>
    </row>
    <row r="600" spans="1:33" ht="18">
      <c r="A600" s="834"/>
      <c r="B600" s="933"/>
      <c r="C600" s="839"/>
      <c r="D600" s="68"/>
      <c r="E600" s="68"/>
      <c r="F600" s="68"/>
      <c r="G600" s="12"/>
      <c r="H600" s="17"/>
      <c r="I600" s="17"/>
      <c r="J600" s="17"/>
      <c r="K600" s="17"/>
      <c r="L600" s="17"/>
      <c r="M600" s="17"/>
      <c r="N600" s="17"/>
      <c r="O600" s="17"/>
      <c r="P600" s="11">
        <v>166.11</v>
      </c>
      <c r="Q600" s="11" t="e">
        <f>#REF!*P600/1000</f>
        <v>#REF!</v>
      </c>
      <c r="R600" s="834"/>
      <c r="S600" s="933"/>
      <c r="T600" s="839"/>
      <c r="U600" s="68"/>
      <c r="V600" s="68"/>
      <c r="W600" s="68"/>
      <c r="X600" s="12"/>
      <c r="AG600" s="681"/>
    </row>
    <row r="601" spans="1:33" ht="18">
      <c r="A601" s="844" t="s">
        <v>381</v>
      </c>
      <c r="B601" s="891"/>
      <c r="C601" s="826"/>
      <c r="D601" s="653"/>
      <c r="E601" s="653"/>
      <c r="F601" s="653"/>
      <c r="G601" s="12"/>
      <c r="H601" s="835"/>
      <c r="I601" s="835"/>
      <c r="J601" s="835"/>
      <c r="K601" s="835"/>
      <c r="L601" s="835"/>
      <c r="M601" s="835"/>
      <c r="N601" s="835"/>
      <c r="O601" s="835"/>
      <c r="P601" s="835"/>
      <c r="Q601" s="835"/>
      <c r="R601" s="844" t="s">
        <v>381</v>
      </c>
      <c r="S601" s="891"/>
      <c r="T601" s="826"/>
      <c r="U601" s="653"/>
      <c r="V601" s="653"/>
      <c r="W601" s="653"/>
      <c r="X601" s="12"/>
      <c r="AG601" s="707"/>
    </row>
    <row r="602" spans="1:33" ht="18.75">
      <c r="A602" s="931"/>
      <c r="B602" s="893"/>
      <c r="C602" s="851"/>
      <c r="D602" s="925"/>
      <c r="E602" s="925"/>
      <c r="F602" s="925"/>
      <c r="G602" s="608"/>
      <c r="H602" s="17"/>
      <c r="I602" s="17"/>
      <c r="J602" s="17"/>
      <c r="K602" s="17"/>
      <c r="L602" s="17"/>
      <c r="M602" s="17"/>
      <c r="N602" s="17"/>
      <c r="O602" s="17"/>
      <c r="P602" s="11"/>
      <c r="Q602" s="11"/>
      <c r="R602" s="1189"/>
      <c r="S602" s="1190"/>
      <c r="T602" s="1191"/>
      <c r="U602" s="637"/>
      <c r="V602" s="637"/>
      <c r="W602" s="637"/>
      <c r="X602" s="656"/>
      <c r="AG602" s="707"/>
    </row>
    <row r="603" spans="1:33" ht="18">
      <c r="A603" s="890"/>
      <c r="B603" s="596"/>
      <c r="C603" s="875"/>
      <c r="D603" s="928"/>
      <c r="E603" s="928"/>
      <c r="F603" s="928"/>
      <c r="G603" s="929"/>
      <c r="H603" s="835"/>
      <c r="I603" s="835"/>
      <c r="J603" s="835"/>
      <c r="K603" s="835"/>
      <c r="L603" s="835"/>
      <c r="M603" s="835"/>
      <c r="N603" s="835"/>
      <c r="O603" s="835"/>
      <c r="P603" s="835"/>
      <c r="Q603" s="835"/>
      <c r="R603" s="931"/>
      <c r="S603" s="893"/>
      <c r="T603" s="851"/>
      <c r="U603" s="601"/>
      <c r="V603" s="601"/>
      <c r="W603" s="601"/>
      <c r="X603" s="596"/>
      <c r="AG603" s="707"/>
    </row>
    <row r="604" spans="1:33" ht="15.75">
      <c r="A604" s="838"/>
      <c r="B604" s="838"/>
      <c r="C604" s="904"/>
      <c r="D604" s="930"/>
      <c r="E604" s="930"/>
      <c r="F604" s="930"/>
      <c r="G604" s="929"/>
      <c r="H604" s="835"/>
      <c r="I604" s="835"/>
      <c r="J604" s="835"/>
      <c r="K604" s="835"/>
      <c r="L604" s="835"/>
      <c r="M604" s="835"/>
      <c r="N604" s="835"/>
      <c r="O604" s="835"/>
      <c r="P604" s="835"/>
      <c r="Q604" s="835"/>
      <c r="R604" s="890"/>
      <c r="S604" s="596"/>
      <c r="T604" s="875"/>
      <c r="U604" s="600"/>
      <c r="V604" s="600"/>
      <c r="W604" s="600"/>
      <c r="X604" s="596"/>
      <c r="AG604" s="693"/>
    </row>
    <row r="605" spans="1:33" ht="15.75">
      <c r="A605" s="838"/>
      <c r="B605" s="875"/>
      <c r="C605" s="875"/>
      <c r="D605" s="600"/>
      <c r="E605" s="600"/>
      <c r="F605" s="600"/>
      <c r="G605" s="596"/>
      <c r="H605" s="835"/>
      <c r="I605" s="835"/>
      <c r="J605" s="835"/>
      <c r="K605" s="835"/>
      <c r="L605" s="835"/>
      <c r="M605" s="835"/>
      <c r="N605" s="835"/>
      <c r="O605" s="835"/>
      <c r="P605" s="835"/>
      <c r="Q605" s="835"/>
      <c r="R605" s="838"/>
      <c r="S605" s="838"/>
      <c r="T605" s="904"/>
      <c r="U605" s="204"/>
      <c r="V605" s="601"/>
      <c r="W605" s="204"/>
      <c r="X605" s="204"/>
      <c r="AG605" s="693"/>
    </row>
    <row r="606" spans="1:33" ht="15.75">
      <c r="A606" s="838"/>
      <c r="B606" s="875"/>
      <c r="C606" s="875"/>
      <c r="D606" s="505"/>
      <c r="E606" s="505"/>
      <c r="F606" s="505"/>
      <c r="G606" s="505"/>
      <c r="H606" s="835"/>
      <c r="I606" s="835"/>
      <c r="J606" s="835"/>
      <c r="K606" s="835"/>
      <c r="L606" s="835"/>
      <c r="M606" s="835"/>
      <c r="N606" s="835"/>
      <c r="O606" s="835"/>
      <c r="P606" s="835"/>
      <c r="Q606" s="835"/>
      <c r="R606" s="838"/>
      <c r="S606" s="875"/>
      <c r="T606" s="875"/>
      <c r="U606" s="505"/>
      <c r="V606" s="505"/>
      <c r="W606" s="505"/>
      <c r="X606" s="505"/>
      <c r="AG606" s="693"/>
    </row>
    <row r="607" spans="1:33" ht="15.75">
      <c r="A607" s="838"/>
      <c r="B607" s="835"/>
      <c r="C607" s="943"/>
      <c r="D607" s="835"/>
      <c r="E607" s="835"/>
      <c r="F607" s="835"/>
      <c r="G607" s="835"/>
      <c r="H607" s="835"/>
      <c r="I607" s="835"/>
      <c r="J607" s="835"/>
      <c r="K607" s="835"/>
      <c r="L607" s="835"/>
      <c r="M607" s="835"/>
      <c r="N607" s="835"/>
      <c r="O607" s="835"/>
      <c r="P607" s="835"/>
      <c r="Q607" s="835"/>
      <c r="R607" s="838"/>
      <c r="S607" s="875"/>
      <c r="T607" s="875"/>
      <c r="U607" s="637"/>
      <c r="V607" s="637"/>
      <c r="W607" s="637"/>
      <c r="X607" s="656"/>
      <c r="AG607" s="693"/>
    </row>
    <row r="608" spans="1:33" ht="15.75">
      <c r="A608" s="1183" t="s">
        <v>185</v>
      </c>
      <c r="B608" s="1184"/>
      <c r="C608" s="1184"/>
      <c r="D608" s="1184"/>
      <c r="E608" s="1184"/>
      <c r="F608" s="1184"/>
      <c r="G608" s="1185"/>
      <c r="H608" s="17"/>
      <c r="I608" s="17"/>
      <c r="J608" s="17"/>
      <c r="K608" s="17"/>
      <c r="L608" s="17"/>
      <c r="M608" s="17"/>
      <c r="N608" s="17"/>
      <c r="O608" s="17"/>
      <c r="P608" s="11">
        <v>380.78</v>
      </c>
      <c r="Q608" s="11" t="e">
        <f>#REF!*P608/1000</f>
        <v>#REF!</v>
      </c>
      <c r="R608" s="838"/>
      <c r="S608" s="835"/>
      <c r="T608" s="943"/>
      <c r="U608" s="601"/>
      <c r="V608" s="601"/>
      <c r="W608" s="601"/>
      <c r="X608" s="596"/>
      <c r="AG608" s="719"/>
    </row>
    <row r="609" spans="1:256" ht="18">
      <c r="A609" s="836" t="s">
        <v>319</v>
      </c>
      <c r="B609" s="884" t="s">
        <v>214</v>
      </c>
      <c r="C609" s="838"/>
      <c r="D609" s="835"/>
      <c r="E609" s="835"/>
      <c r="F609" s="835"/>
      <c r="G609" s="835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87"/>
      <c r="S609" s="205"/>
      <c r="T609" s="905"/>
      <c r="U609" s="600"/>
      <c r="V609" s="600"/>
      <c r="W609" s="601"/>
      <c r="X609" s="596"/>
      <c r="AG609" s="643"/>
    </row>
    <row r="610" spans="1:256" ht="18">
      <c r="A610" s="838"/>
      <c r="B610" s="835"/>
      <c r="C610" s="836"/>
      <c r="D610" s="835"/>
      <c r="E610" s="835"/>
      <c r="F610" s="835"/>
      <c r="G610" s="835"/>
      <c r="H610" s="17"/>
      <c r="I610" s="17"/>
      <c r="J610" s="17"/>
      <c r="K610" s="17"/>
      <c r="L610" s="17"/>
      <c r="M610" s="17"/>
      <c r="N610" s="17"/>
      <c r="O610" s="17"/>
      <c r="P610" s="125"/>
      <c r="Q610" s="11"/>
      <c r="R610" s="885"/>
      <c r="S610" s="596"/>
      <c r="T610" s="656"/>
      <c r="U610" s="601"/>
      <c r="V610" s="601"/>
      <c r="W610" s="601"/>
      <c r="X610" s="614"/>
      <c r="AG610" s="707"/>
    </row>
    <row r="611" spans="1:256" ht="18">
      <c r="A611" s="835"/>
      <c r="B611" s="835"/>
      <c r="C611" s="869"/>
      <c r="D611" s="835"/>
      <c r="E611" s="835"/>
      <c r="F611" s="835"/>
      <c r="G611" s="835"/>
      <c r="H611" s="8"/>
      <c r="I611" s="8"/>
      <c r="J611" s="8"/>
      <c r="K611" s="8"/>
      <c r="L611" s="8"/>
      <c r="M611" s="8"/>
      <c r="N611" s="8"/>
      <c r="O611" s="8"/>
      <c r="P611" s="606"/>
      <c r="Q611" s="11"/>
      <c r="R611" s="889"/>
      <c r="S611" s="7"/>
      <c r="T611" s="875"/>
      <c r="U611" s="7"/>
      <c r="V611" s="596"/>
      <c r="W611" s="7"/>
      <c r="X611" s="7"/>
      <c r="AG611" s="707"/>
    </row>
    <row r="612" spans="1:256" ht="18">
      <c r="A612" s="835"/>
      <c r="B612" s="835"/>
      <c r="C612" s="869"/>
      <c r="D612" s="835"/>
      <c r="E612" s="835"/>
      <c r="F612" s="835"/>
      <c r="G612" s="835"/>
      <c r="H612" s="8"/>
      <c r="I612" s="8"/>
      <c r="J612" s="8"/>
      <c r="K612" s="8"/>
      <c r="L612" s="8"/>
      <c r="M612" s="8"/>
      <c r="N612" s="8"/>
      <c r="O612" s="8"/>
      <c r="P612" s="606"/>
      <c r="Q612" s="11"/>
      <c r="R612" s="873"/>
      <c r="S612" s="458"/>
      <c r="T612" s="847"/>
      <c r="U612" s="601"/>
      <c r="V612" s="601"/>
      <c r="W612" s="601"/>
      <c r="X612" s="614"/>
      <c r="AG612" s="693"/>
    </row>
    <row r="613" spans="1:256" ht="20.25">
      <c r="A613" s="835"/>
      <c r="B613" s="835"/>
      <c r="C613" s="839"/>
      <c r="D613" s="835"/>
      <c r="E613" s="835"/>
      <c r="F613" s="835"/>
      <c r="G613" s="835"/>
      <c r="H613" s="8"/>
      <c r="I613" s="8"/>
      <c r="J613" s="8"/>
      <c r="K613" s="8"/>
      <c r="L613" s="8"/>
      <c r="M613" s="8"/>
      <c r="N613" s="8"/>
      <c r="O613" s="8"/>
      <c r="P613" s="8"/>
      <c r="Q613" s="11" t="e">
        <f>#REF!*P613/1000</f>
        <v>#REF!</v>
      </c>
      <c r="R613" s="911"/>
      <c r="S613" s="204"/>
      <c r="T613" s="846"/>
      <c r="U613" s="601"/>
      <c r="V613" s="601"/>
      <c r="W613" s="601"/>
      <c r="X613" s="596"/>
      <c r="AG613" s="693"/>
    </row>
    <row r="614" spans="1:256" ht="15.75">
      <c r="A614" s="835"/>
      <c r="B614" s="835"/>
      <c r="C614" s="835"/>
      <c r="D614" s="835"/>
      <c r="E614" s="835"/>
      <c r="F614" s="835"/>
      <c r="G614" s="835"/>
      <c r="H614" s="8"/>
      <c r="I614" s="8"/>
      <c r="J614" s="8"/>
      <c r="K614" s="8"/>
      <c r="L614" s="8"/>
      <c r="M614" s="8"/>
      <c r="N614" s="8"/>
      <c r="O614" s="8"/>
      <c r="P614" s="8"/>
      <c r="Q614" s="11" t="e">
        <f>#REF!*P614/1000</f>
        <v>#REF!</v>
      </c>
      <c r="R614" s="842"/>
      <c r="S614" s="204"/>
      <c r="T614" s="172"/>
      <c r="U614" s="601"/>
      <c r="V614" s="601"/>
      <c r="W614" s="601"/>
      <c r="X614" s="596"/>
      <c r="AG614" s="643"/>
    </row>
    <row r="615" spans="1:256" ht="18">
      <c r="A615" s="836" t="s">
        <v>122</v>
      </c>
      <c r="B615" s="838">
        <v>50</v>
      </c>
      <c r="C615" s="838"/>
      <c r="D615" s="835"/>
      <c r="E615" s="835"/>
      <c r="F615" s="835"/>
      <c r="G615" s="835"/>
      <c r="H615" s="11"/>
      <c r="I615" s="11"/>
      <c r="J615" s="11"/>
      <c r="K615" s="11"/>
      <c r="L615" s="11"/>
      <c r="M615" s="11"/>
      <c r="N615" s="11"/>
      <c r="O615" s="11"/>
      <c r="P615" s="11"/>
      <c r="Q615" s="11" t="e">
        <f>#REF!*P615/1000</f>
        <v>#REF!</v>
      </c>
      <c r="R615" s="1183"/>
      <c r="S615" s="1184"/>
      <c r="T615" s="1185"/>
      <c r="U615" s="637"/>
      <c r="V615" s="637"/>
      <c r="W615" s="637"/>
      <c r="X615" s="656"/>
      <c r="AG615" s="693"/>
    </row>
    <row r="616" spans="1:256" ht="18">
      <c r="A616" s="836"/>
      <c r="B616" s="838"/>
      <c r="C616" s="838"/>
      <c r="D616" s="835"/>
      <c r="E616" s="835"/>
      <c r="F616" s="835" t="s">
        <v>441</v>
      </c>
      <c r="G616" s="835"/>
      <c r="H616" s="11"/>
      <c r="I616" s="11"/>
      <c r="J616" s="11"/>
      <c r="K616" s="11"/>
      <c r="L616" s="11"/>
      <c r="M616" s="11"/>
      <c r="N616" s="11"/>
      <c r="O616" s="11"/>
      <c r="P616" s="11"/>
      <c r="Q616" s="11" t="e">
        <f>#REF!*P616/1000</f>
        <v>#REF!</v>
      </c>
      <c r="R616" s="711"/>
      <c r="S616" s="204"/>
      <c r="T616" s="204"/>
      <c r="U616" s="601"/>
      <c r="V616" s="601"/>
      <c r="W616" s="601"/>
      <c r="X616" s="596"/>
      <c r="AG616" s="693"/>
    </row>
    <row r="617" spans="1:256" ht="19.5" customHeight="1">
      <c r="A617" s="838"/>
      <c r="B617" s="838"/>
      <c r="C617" s="838"/>
      <c r="D617" s="835"/>
      <c r="E617" s="835"/>
      <c r="F617" s="835"/>
      <c r="G617" s="835"/>
      <c r="H617" s="8">
        <v>0</v>
      </c>
      <c r="I617" s="8">
        <v>1.4464285714285713E-2</v>
      </c>
      <c r="J617" s="8">
        <v>0</v>
      </c>
      <c r="K617" s="8">
        <v>0.1125</v>
      </c>
      <c r="L617" s="8">
        <v>2.7642857142857142</v>
      </c>
      <c r="M617" s="8">
        <v>12.407142857142858</v>
      </c>
      <c r="N617" s="8">
        <v>3.6964285714285707</v>
      </c>
      <c r="O617" s="8">
        <v>0.30535714285714283</v>
      </c>
      <c r="P617" s="11">
        <v>32.5</v>
      </c>
      <c r="Q617" s="8">
        <f>B568*P617/1000</f>
        <v>0</v>
      </c>
      <c r="R617" s="711"/>
      <c r="S617" s="205"/>
      <c r="T617" s="205"/>
      <c r="U617" s="600"/>
      <c r="V617" s="600"/>
      <c r="W617" s="600"/>
      <c r="X617" s="596"/>
      <c r="AG617" s="693"/>
    </row>
    <row r="618" spans="1:256" ht="21" customHeight="1">
      <c r="A618" s="835"/>
      <c r="B618" s="835"/>
      <c r="C618" s="835"/>
      <c r="D618" s="835"/>
      <c r="E618" s="835"/>
      <c r="F618" s="835"/>
      <c r="G618" s="835"/>
      <c r="H618" s="637">
        <f t="shared" ref="H618:O618" si="62">H619+H626</f>
        <v>0.15428571428571428</v>
      </c>
      <c r="I618" s="637">
        <f t="shared" si="62"/>
        <v>0.11314285714285714</v>
      </c>
      <c r="J618" s="637">
        <f t="shared" si="62"/>
        <v>21.229714285714284</v>
      </c>
      <c r="K618" s="637">
        <f t="shared" si="62"/>
        <v>1.0285714285714285</v>
      </c>
      <c r="L618" s="637">
        <f t="shared" si="62"/>
        <v>47.519999999999996</v>
      </c>
      <c r="M618" s="637">
        <f t="shared" si="62"/>
        <v>89.927999999999997</v>
      </c>
      <c r="N618" s="637">
        <f t="shared" si="62"/>
        <v>15.181714285714285</v>
      </c>
      <c r="O618" s="637">
        <f t="shared" si="62"/>
        <v>0.96685714285714275</v>
      </c>
      <c r="P618" s="637"/>
      <c r="Q618" s="86">
        <f>Q619+Q626</f>
        <v>18</v>
      </c>
      <c r="R618" s="1177"/>
      <c r="S618" s="1178"/>
      <c r="T618" s="204"/>
      <c r="U618" s="204"/>
      <c r="V618" s="601"/>
      <c r="W618" s="204"/>
      <c r="X618" s="204"/>
      <c r="AG618" s="693"/>
    </row>
    <row r="619" spans="1:256" ht="24" customHeight="1">
      <c r="A619" s="838"/>
      <c r="B619" s="835"/>
      <c r="C619" s="835"/>
      <c r="D619" s="835"/>
      <c r="E619" s="835"/>
      <c r="F619" s="835"/>
      <c r="G619" s="835"/>
      <c r="H619" s="8">
        <v>0.15428571428571428</v>
      </c>
      <c r="I619" s="8">
        <v>0.11314285714285714</v>
      </c>
      <c r="J619" s="8">
        <v>21.229714285714284</v>
      </c>
      <c r="K619" s="8">
        <v>1.0285714285714285</v>
      </c>
      <c r="L619" s="8">
        <v>47.519999999999996</v>
      </c>
      <c r="M619" s="8">
        <v>89.927999999999997</v>
      </c>
      <c r="N619" s="8">
        <v>15.181714285714285</v>
      </c>
      <c r="O619" s="8">
        <v>0.96685714285714275</v>
      </c>
      <c r="P619" s="8">
        <v>18</v>
      </c>
      <c r="Q619" s="8">
        <f>P619</f>
        <v>18</v>
      </c>
      <c r="R619" s="835"/>
      <c r="S619" s="835"/>
      <c r="T619" s="835"/>
      <c r="U619" s="505"/>
      <c r="V619" s="505"/>
      <c r="W619" s="505"/>
      <c r="X619" s="505"/>
      <c r="AG619" s="693"/>
    </row>
    <row r="620" spans="1:256" ht="24.75" customHeight="1">
      <c r="A620" s="1179" t="s">
        <v>899</v>
      </c>
      <c r="B620" s="1180"/>
      <c r="C620" s="1180"/>
      <c r="D620" s="1180"/>
      <c r="E620" s="1180"/>
      <c r="F620" s="1180"/>
      <c r="G620" s="1180"/>
      <c r="H620" s="1180"/>
      <c r="I620" s="1180"/>
      <c r="J620" s="1180"/>
      <c r="K620" s="1180"/>
      <c r="L620" s="1180"/>
      <c r="M620" s="1180"/>
      <c r="N620" s="1180"/>
      <c r="O620" s="1180"/>
      <c r="P620" s="1180"/>
      <c r="Q620" s="1180"/>
      <c r="R620" s="1180"/>
      <c r="S620" s="1180"/>
      <c r="T620" s="1180"/>
      <c r="U620" s="1180"/>
      <c r="V620" s="1180"/>
      <c r="W620" s="1180"/>
      <c r="X620" s="1181"/>
      <c r="AG620" s="693"/>
    </row>
    <row r="621" spans="1:256" ht="24.75" customHeight="1">
      <c r="U621" s="36"/>
      <c r="AG621" s="693"/>
    </row>
    <row r="622" spans="1:256" ht="20.25" customHeight="1">
      <c r="AG622" s="693"/>
      <c r="AM622" s="20"/>
      <c r="AN622" s="20"/>
      <c r="AO622" s="20"/>
      <c r="AP622" s="20"/>
      <c r="AQ622" s="20"/>
      <c r="AR622" s="20"/>
      <c r="AS622" s="20"/>
    </row>
    <row r="623" spans="1:256" ht="17.100000000000001" customHeight="1">
      <c r="AG623" s="707"/>
      <c r="AH623" s="20"/>
      <c r="AI623" s="20"/>
      <c r="AJ623" s="20"/>
      <c r="AK623" s="20"/>
      <c r="AM623" s="20"/>
      <c r="AN623" s="20"/>
      <c r="AO623" s="20"/>
      <c r="AP623" s="20"/>
      <c r="AQ623" s="20"/>
      <c r="AR623" s="20"/>
      <c r="AS623" s="20"/>
    </row>
    <row r="624" spans="1:256" ht="38.25" customHeight="1">
      <c r="AG624" s="693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  <c r="CQ624" s="20"/>
      <c r="CR624" s="20"/>
      <c r="CS624" s="20"/>
      <c r="CT624" s="20"/>
      <c r="CU624" s="20"/>
      <c r="CV624" s="20"/>
      <c r="CW624" s="20"/>
      <c r="CX624" s="20"/>
      <c r="CY624" s="20"/>
      <c r="CZ624" s="20"/>
      <c r="DA624" s="20"/>
      <c r="DB624" s="20"/>
      <c r="DC624" s="20"/>
      <c r="DD624" s="20"/>
      <c r="DE624" s="20"/>
      <c r="DF624" s="20"/>
      <c r="DG624" s="20"/>
      <c r="DH624" s="20"/>
      <c r="DI624" s="20"/>
      <c r="DJ624" s="20"/>
      <c r="DK624" s="20"/>
      <c r="DL624" s="20"/>
      <c r="DM624" s="20"/>
      <c r="DN624" s="20"/>
      <c r="DO624" s="20"/>
      <c r="DP624" s="20"/>
      <c r="DQ624" s="20"/>
      <c r="DR624" s="20"/>
      <c r="DS624" s="20"/>
      <c r="DT624" s="20"/>
      <c r="DU624" s="20"/>
      <c r="DV624" s="20"/>
      <c r="DW624" s="20"/>
      <c r="DX624" s="20"/>
      <c r="DY624" s="20"/>
      <c r="DZ624" s="20"/>
      <c r="EA624" s="20"/>
      <c r="EB624" s="20"/>
      <c r="EC624" s="20"/>
      <c r="ED624" s="20"/>
      <c r="EE624" s="20"/>
      <c r="EF624" s="20"/>
      <c r="EG624" s="20"/>
      <c r="EH624" s="20"/>
      <c r="EI624" s="20"/>
      <c r="EJ624" s="20"/>
      <c r="EK624" s="20"/>
      <c r="EL624" s="20"/>
      <c r="EM624" s="20"/>
      <c r="EN624" s="20"/>
      <c r="EO624" s="20"/>
      <c r="EP624" s="20"/>
      <c r="EQ624" s="20"/>
      <c r="ER624" s="20"/>
      <c r="ES624" s="20"/>
      <c r="ET624" s="20"/>
      <c r="EU624" s="20"/>
      <c r="EV624" s="20"/>
      <c r="EW624" s="20"/>
      <c r="EX624" s="20"/>
      <c r="EY624" s="20"/>
      <c r="EZ624" s="20"/>
      <c r="FA624" s="20"/>
      <c r="FB624" s="20"/>
      <c r="FC624" s="20"/>
      <c r="FD624" s="20"/>
      <c r="FE624" s="20"/>
      <c r="FF624" s="20"/>
      <c r="FG624" s="20"/>
      <c r="FH624" s="20"/>
      <c r="FI624" s="20"/>
      <c r="FJ624" s="20"/>
      <c r="FK624" s="20"/>
      <c r="FL624" s="20"/>
      <c r="FM624" s="20"/>
      <c r="FN624" s="20"/>
      <c r="FO624" s="20"/>
      <c r="FP624" s="20"/>
      <c r="FQ624" s="20"/>
      <c r="FR624" s="20"/>
      <c r="FS624" s="20"/>
      <c r="FT624" s="20"/>
      <c r="FU624" s="20"/>
      <c r="FV624" s="20"/>
      <c r="FW624" s="20"/>
      <c r="FX624" s="20"/>
      <c r="FY624" s="20"/>
      <c r="FZ624" s="20"/>
      <c r="GA624" s="20"/>
      <c r="GB624" s="20"/>
      <c r="GC624" s="20"/>
      <c r="GD624" s="20"/>
      <c r="GE624" s="20"/>
      <c r="GF624" s="20"/>
      <c r="GG624" s="20"/>
      <c r="GH624" s="20"/>
      <c r="GI624" s="20"/>
      <c r="GJ624" s="20"/>
      <c r="GK624" s="20"/>
      <c r="GL624" s="20"/>
      <c r="GM624" s="20"/>
      <c r="GN624" s="20"/>
      <c r="GO624" s="20"/>
      <c r="GP624" s="20"/>
      <c r="GQ624" s="20"/>
      <c r="GR624" s="20"/>
      <c r="GS624" s="20"/>
      <c r="GT624" s="20"/>
      <c r="GU624" s="20"/>
      <c r="GV624" s="20"/>
      <c r="GW624" s="20"/>
      <c r="GX624" s="20"/>
      <c r="GY624" s="20"/>
      <c r="GZ624" s="20"/>
      <c r="HA624" s="20"/>
      <c r="HB624" s="20"/>
      <c r="HC624" s="20"/>
      <c r="HD624" s="20"/>
      <c r="HE624" s="20"/>
      <c r="HF624" s="20"/>
      <c r="HG624" s="20"/>
      <c r="HH624" s="20"/>
      <c r="HI624" s="20"/>
      <c r="HJ624" s="20"/>
      <c r="HK624" s="20"/>
      <c r="HL624" s="20"/>
      <c r="HM624" s="20"/>
      <c r="HN624" s="20"/>
      <c r="HO624" s="20"/>
      <c r="HP624" s="20"/>
      <c r="HQ624" s="20"/>
      <c r="HR624" s="20"/>
      <c r="HS624" s="20"/>
      <c r="HT624" s="20"/>
      <c r="HU624" s="20"/>
      <c r="HV624" s="20"/>
      <c r="HW624" s="20"/>
      <c r="HX624" s="20"/>
      <c r="HY624" s="20"/>
      <c r="HZ624" s="20"/>
      <c r="IA624" s="20"/>
      <c r="IB624" s="20"/>
      <c r="IC624" s="20"/>
      <c r="ID624" s="20"/>
      <c r="IE624" s="20"/>
      <c r="IF624" s="20"/>
      <c r="IG624" s="20"/>
      <c r="IH624" s="20"/>
      <c r="II624" s="20"/>
      <c r="IJ624" s="20"/>
      <c r="IK624" s="20"/>
      <c r="IL624" s="20"/>
      <c r="IM624" s="20"/>
      <c r="IN624" s="20"/>
      <c r="IO624" s="20"/>
      <c r="IP624" s="20"/>
      <c r="IQ624" s="20"/>
      <c r="IR624" s="20"/>
      <c r="IS624" s="20"/>
      <c r="IT624" s="20"/>
      <c r="IU624" s="20"/>
      <c r="IV624" s="20"/>
    </row>
    <row r="625" spans="1:256" ht="64.5" customHeight="1">
      <c r="A625" s="1193" t="s">
        <v>874</v>
      </c>
      <c r="B625" s="1193"/>
      <c r="C625" s="1193"/>
      <c r="D625" s="1193"/>
      <c r="E625" s="1193"/>
      <c r="F625" s="1158" t="s">
        <v>248</v>
      </c>
      <c r="G625" s="1195"/>
      <c r="H625" s="1195"/>
      <c r="I625" s="1195"/>
      <c r="J625" s="1195"/>
      <c r="K625" s="1195"/>
      <c r="L625" s="1195"/>
      <c r="M625" s="1195"/>
      <c r="N625" s="1195"/>
      <c r="O625" s="1195"/>
      <c r="P625" s="1195"/>
      <c r="Q625" s="1195"/>
      <c r="R625" s="1195"/>
      <c r="S625" s="1195"/>
      <c r="T625" s="1195"/>
      <c r="U625" s="936"/>
      <c r="V625" s="936"/>
      <c r="W625" s="936"/>
      <c r="X625" s="936"/>
      <c r="AG625" s="707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  <c r="CQ625" s="20"/>
      <c r="CR625" s="20"/>
      <c r="CS625" s="20"/>
      <c r="CT625" s="20"/>
      <c r="CU625" s="20"/>
      <c r="CV625" s="20"/>
      <c r="CW625" s="20"/>
      <c r="CX625" s="20"/>
      <c r="CY625" s="20"/>
      <c r="CZ625" s="20"/>
      <c r="DA625" s="20"/>
      <c r="DB625" s="20"/>
      <c r="DC625" s="20"/>
      <c r="DD625" s="20"/>
      <c r="DE625" s="20"/>
      <c r="DF625" s="20"/>
      <c r="DG625" s="20"/>
      <c r="DH625" s="20"/>
      <c r="DI625" s="20"/>
      <c r="DJ625" s="20"/>
      <c r="DK625" s="20"/>
      <c r="DL625" s="20"/>
      <c r="DM625" s="20"/>
      <c r="DN625" s="20"/>
      <c r="DO625" s="20"/>
      <c r="DP625" s="20"/>
      <c r="DQ625" s="20"/>
      <c r="DR625" s="20"/>
      <c r="DS625" s="20"/>
      <c r="DT625" s="20"/>
      <c r="DU625" s="20"/>
      <c r="DV625" s="20"/>
      <c r="DW625" s="20"/>
      <c r="DX625" s="20"/>
      <c r="DY625" s="20"/>
      <c r="DZ625" s="20"/>
      <c r="EA625" s="20"/>
      <c r="EB625" s="20"/>
      <c r="EC625" s="20"/>
      <c r="ED625" s="20"/>
      <c r="EE625" s="20"/>
      <c r="EF625" s="20"/>
      <c r="EG625" s="20"/>
      <c r="EH625" s="20"/>
      <c r="EI625" s="20"/>
      <c r="EJ625" s="20"/>
      <c r="EK625" s="20"/>
      <c r="EL625" s="20"/>
      <c r="EM625" s="20"/>
      <c r="EN625" s="20"/>
      <c r="EO625" s="20"/>
      <c r="EP625" s="20"/>
      <c r="EQ625" s="20"/>
      <c r="ER625" s="20"/>
      <c r="ES625" s="20"/>
      <c r="ET625" s="20"/>
      <c r="EU625" s="20"/>
      <c r="EV625" s="20"/>
      <c r="EW625" s="20"/>
      <c r="EX625" s="20"/>
      <c r="EY625" s="20"/>
      <c r="EZ625" s="20"/>
      <c r="FA625" s="20"/>
      <c r="FB625" s="20"/>
      <c r="FC625" s="20"/>
      <c r="FD625" s="20"/>
      <c r="FE625" s="20"/>
      <c r="FF625" s="20"/>
      <c r="FG625" s="20"/>
      <c r="FH625" s="20"/>
      <c r="FI625" s="20"/>
      <c r="FJ625" s="20"/>
      <c r="FK625" s="20"/>
      <c r="FL625" s="20"/>
      <c r="FM625" s="20"/>
      <c r="FN625" s="20"/>
      <c r="FO625" s="20"/>
      <c r="FP625" s="20"/>
      <c r="FQ625" s="20"/>
      <c r="FR625" s="20"/>
      <c r="FS625" s="20"/>
      <c r="FT625" s="20"/>
      <c r="FU625" s="20"/>
      <c r="FV625" s="20"/>
      <c r="FW625" s="20"/>
      <c r="FX625" s="20"/>
      <c r="FY625" s="20"/>
      <c r="FZ625" s="20"/>
      <c r="GA625" s="20"/>
      <c r="GB625" s="20"/>
      <c r="GC625" s="20"/>
      <c r="GD625" s="20"/>
      <c r="GE625" s="20"/>
      <c r="GF625" s="20"/>
      <c r="GG625" s="20"/>
      <c r="GH625" s="20"/>
      <c r="GI625" s="20"/>
      <c r="GJ625" s="20"/>
      <c r="GK625" s="20"/>
      <c r="GL625" s="20"/>
      <c r="GM625" s="20"/>
      <c r="GN625" s="20"/>
      <c r="GO625" s="20"/>
      <c r="GP625" s="20"/>
      <c r="GQ625" s="20"/>
      <c r="GR625" s="20"/>
      <c r="GS625" s="20"/>
      <c r="GT625" s="20"/>
      <c r="GU625" s="20"/>
      <c r="GV625" s="20"/>
      <c r="GW625" s="20"/>
      <c r="GX625" s="20"/>
      <c r="GY625" s="20"/>
      <c r="GZ625" s="20"/>
      <c r="HA625" s="20"/>
      <c r="HB625" s="20"/>
      <c r="HC625" s="20"/>
      <c r="HD625" s="20"/>
      <c r="HE625" s="20"/>
      <c r="HF625" s="20"/>
      <c r="HG625" s="20"/>
      <c r="HH625" s="20"/>
      <c r="HI625" s="20"/>
      <c r="HJ625" s="20"/>
      <c r="HK625" s="20"/>
      <c r="HL625" s="20"/>
      <c r="HM625" s="20"/>
      <c r="HN625" s="20"/>
      <c r="HO625" s="20"/>
      <c r="HP625" s="20"/>
      <c r="HQ625" s="20"/>
      <c r="HR625" s="20"/>
      <c r="HS625" s="20"/>
      <c r="HT625" s="20"/>
      <c r="HU625" s="20"/>
      <c r="HV625" s="20"/>
      <c r="HW625" s="20"/>
      <c r="HX625" s="20"/>
      <c r="HY625" s="20"/>
      <c r="HZ625" s="20"/>
      <c r="IA625" s="20"/>
      <c r="IB625" s="20"/>
      <c r="IC625" s="20"/>
      <c r="ID625" s="20"/>
      <c r="IE625" s="20"/>
      <c r="IF625" s="20"/>
      <c r="IG625" s="20"/>
      <c r="IH625" s="20"/>
      <c r="II625" s="20"/>
      <c r="IJ625" s="20"/>
      <c r="IK625" s="20"/>
      <c r="IL625" s="20"/>
      <c r="IM625" s="20"/>
      <c r="IN625" s="20"/>
      <c r="IO625" s="20"/>
      <c r="IP625" s="20"/>
      <c r="IQ625" s="20"/>
      <c r="IR625" s="20"/>
      <c r="IS625" s="20"/>
      <c r="IT625" s="20"/>
      <c r="IU625" s="20"/>
      <c r="IV625" s="20"/>
    </row>
    <row r="626" spans="1:256" s="20" customFormat="1" ht="17.100000000000001" customHeight="1">
      <c r="A626" s="1182" t="s">
        <v>890</v>
      </c>
      <c r="B626" s="1206"/>
      <c r="C626" s="1206"/>
      <c r="D626" s="1206"/>
      <c r="E626" s="1206"/>
      <c r="F626" s="1206"/>
      <c r="G626" s="1206"/>
      <c r="H626" s="1206"/>
      <c r="I626" s="1206"/>
      <c r="J626" s="1206"/>
      <c r="K626" s="1206"/>
      <c r="L626" s="1206"/>
      <c r="M626" s="1206"/>
      <c r="N626" s="1206"/>
      <c r="O626" s="1206"/>
      <c r="P626" s="1206"/>
      <c r="Q626" s="1206"/>
      <c r="R626" s="1206"/>
      <c r="S626" s="1206"/>
      <c r="T626" s="1206"/>
      <c r="U626" s="1206"/>
      <c r="V626" s="1206"/>
      <c r="W626" s="1206"/>
      <c r="X626" s="1206"/>
      <c r="Y626" s="668"/>
      <c r="Z626" s="668"/>
      <c r="AA626" s="668"/>
      <c r="AB626" s="668"/>
      <c r="AC626" s="668"/>
      <c r="AD626" s="668"/>
      <c r="AE626" s="668"/>
      <c r="AF626" s="668"/>
      <c r="AG626" s="670"/>
    </row>
    <row r="627" spans="1:256" s="20" customFormat="1" ht="19.5" customHeight="1">
      <c r="A627" s="919" t="s">
        <v>400</v>
      </c>
      <c r="B627" s="908"/>
      <c r="C627" s="913"/>
      <c r="D627" s="918" t="s">
        <v>410</v>
      </c>
      <c r="E627" s="907"/>
      <c r="F627" s="908"/>
      <c r="G627" s="857" t="s">
        <v>410</v>
      </c>
      <c r="H627" s="22"/>
      <c r="I627" s="22"/>
      <c r="J627" s="22"/>
      <c r="K627" s="22"/>
      <c r="L627" s="22"/>
      <c r="M627" s="22"/>
      <c r="N627" s="22"/>
      <c r="O627" s="22"/>
      <c r="P627" s="23"/>
      <c r="Q627" s="670"/>
      <c r="R627" s="856"/>
      <c r="S627" s="857"/>
      <c r="T627" s="857"/>
      <c r="U627" s="857"/>
      <c r="V627" s="857"/>
      <c r="W627" s="857"/>
      <c r="X627" s="857"/>
      <c r="Y627" s="668"/>
      <c r="Z627" s="668"/>
      <c r="AA627" s="668"/>
      <c r="AB627" s="668"/>
      <c r="AC627" s="668"/>
      <c r="AD627" s="668"/>
      <c r="AE627" s="668"/>
      <c r="AF627" s="668"/>
      <c r="AG627" s="670"/>
    </row>
    <row r="628" spans="1:256" s="20" customFormat="1" ht="17.100000000000001" customHeight="1">
      <c r="A628" s="856"/>
      <c r="B628" s="857"/>
      <c r="C628" s="857"/>
      <c r="D628" s="857"/>
      <c r="E628" s="857"/>
      <c r="F628" s="857"/>
      <c r="G628" s="857"/>
      <c r="H628" s="22"/>
      <c r="I628" s="22"/>
      <c r="J628" s="22"/>
      <c r="K628" s="22"/>
      <c r="L628" s="22"/>
      <c r="M628" s="22"/>
      <c r="N628" s="22"/>
      <c r="O628" s="22"/>
      <c r="P628" s="23"/>
      <c r="Q628" s="670"/>
      <c r="R628" s="856"/>
      <c r="S628" s="857"/>
      <c r="T628" s="857"/>
      <c r="U628" s="857"/>
      <c r="V628" s="857"/>
      <c r="W628" s="857"/>
      <c r="X628" s="857"/>
      <c r="Y628" s="668"/>
      <c r="Z628" s="668"/>
      <c r="AA628" s="668"/>
      <c r="AB628" s="668"/>
      <c r="AC628" s="668"/>
      <c r="AD628" s="668"/>
      <c r="AE628" s="668"/>
      <c r="AF628" s="668"/>
      <c r="AG628" s="670"/>
    </row>
    <row r="629" spans="1:256" s="20" customFormat="1" ht="17.100000000000001" customHeight="1">
      <c r="A629" s="1147" t="s">
        <v>778</v>
      </c>
      <c r="B629" s="1148"/>
      <c r="C629" s="1148"/>
      <c r="D629" s="1148"/>
      <c r="E629" s="1148"/>
      <c r="F629" s="1148"/>
      <c r="G629" s="1148"/>
      <c r="H629" s="1148"/>
      <c r="I629" s="1148"/>
      <c r="J629" s="1148"/>
      <c r="K629" s="1148"/>
      <c r="L629" s="1148"/>
      <c r="M629" s="1148"/>
      <c r="N629" s="1148"/>
      <c r="O629" s="1148"/>
      <c r="P629" s="1148"/>
      <c r="Q629" s="1148"/>
      <c r="R629" s="1148"/>
      <c r="S629" s="1148"/>
      <c r="T629" s="1148"/>
      <c r="U629" s="1148"/>
      <c r="V629" s="1148"/>
      <c r="W629" s="1148"/>
      <c r="X629" s="1148"/>
      <c r="Y629" s="668"/>
      <c r="Z629" s="668"/>
      <c r="AA629" s="668"/>
      <c r="AB629" s="668"/>
      <c r="AC629" s="668"/>
      <c r="AD629" s="668"/>
      <c r="AE629" s="668"/>
      <c r="AF629" s="668"/>
      <c r="AG629" s="707"/>
      <c r="AM629" s="4"/>
      <c r="AN629" s="4"/>
      <c r="AO629" s="4"/>
      <c r="AP629" s="4"/>
      <c r="AQ629" s="4"/>
      <c r="AR629" s="4"/>
      <c r="AS629" s="4"/>
    </row>
    <row r="630" spans="1:256" s="20" customFormat="1" ht="24" customHeight="1">
      <c r="A630" s="1165" t="s">
        <v>863</v>
      </c>
      <c r="B630" s="1166"/>
      <c r="C630" s="1166"/>
      <c r="D630" s="1166"/>
      <c r="E630" s="1166"/>
      <c r="F630" s="1166"/>
      <c r="G630" s="1167"/>
      <c r="H630" s="8">
        <v>0.17500000000000002</v>
      </c>
      <c r="I630" s="8">
        <v>7.4999999999999997E-2</v>
      </c>
      <c r="J630" s="8">
        <v>19.612500000000001</v>
      </c>
      <c r="K630" s="8">
        <v>2.8374999999999999</v>
      </c>
      <c r="L630" s="8">
        <v>63.274999999999999</v>
      </c>
      <c r="M630" s="8">
        <v>156.125</v>
      </c>
      <c r="N630" s="8">
        <v>23.75</v>
      </c>
      <c r="O630" s="8">
        <v>1.325</v>
      </c>
      <c r="P630" s="11"/>
      <c r="Q630" s="8" t="e">
        <f>SUM(Q631:Q648)</f>
        <v>#REF!</v>
      </c>
      <c r="R630" s="1165" t="s">
        <v>864</v>
      </c>
      <c r="S630" s="1166"/>
      <c r="T630" s="1166"/>
      <c r="U630" s="1166"/>
      <c r="V630" s="1166"/>
      <c r="W630" s="1166"/>
      <c r="X630" s="1167"/>
      <c r="Y630" s="668"/>
      <c r="Z630" s="668"/>
      <c r="AA630" s="668"/>
      <c r="AB630" s="668"/>
      <c r="AC630" s="668"/>
      <c r="AD630" s="668"/>
      <c r="AE630" s="668"/>
      <c r="AF630" s="668"/>
      <c r="AG630" s="670"/>
      <c r="AH630" s="4"/>
      <c r="AI630" s="4"/>
      <c r="AJ630" s="4"/>
      <c r="AK630" s="4"/>
      <c r="AM630" s="4"/>
      <c r="AN630" s="4"/>
      <c r="AO630" s="4"/>
      <c r="AP630" s="4"/>
      <c r="AQ630" s="4"/>
      <c r="AR630" s="4"/>
      <c r="AS630" s="4"/>
    </row>
    <row r="631" spans="1:256" s="20" customFormat="1" ht="30" customHeight="1">
      <c r="A631" s="1194" t="s">
        <v>437</v>
      </c>
      <c r="B631" s="1186" t="s">
        <v>741</v>
      </c>
      <c r="C631" s="1174" t="s">
        <v>67</v>
      </c>
      <c r="D631" s="1174"/>
      <c r="E631" s="1174"/>
      <c r="F631" s="1174"/>
      <c r="G631" s="1174"/>
      <c r="H631" s="17"/>
      <c r="I631" s="17"/>
      <c r="J631" s="17"/>
      <c r="K631" s="17"/>
      <c r="L631" s="17"/>
      <c r="M631" s="17"/>
      <c r="N631" s="17"/>
      <c r="O631" s="17"/>
      <c r="P631" s="11"/>
      <c r="Q631" s="11" t="e">
        <f>#REF!*P631/1000</f>
        <v>#REF!</v>
      </c>
      <c r="R631" s="1174" t="s">
        <v>179</v>
      </c>
      <c r="S631" s="1176" t="s">
        <v>741</v>
      </c>
      <c r="T631" s="1174" t="s">
        <v>67</v>
      </c>
      <c r="U631" s="1174"/>
      <c r="V631" s="1174"/>
      <c r="W631" s="1174"/>
      <c r="X631" s="1174"/>
      <c r="Y631" s="668"/>
      <c r="Z631" s="668"/>
      <c r="AA631" s="668"/>
      <c r="AB631" s="668"/>
      <c r="AC631" s="668"/>
      <c r="AD631" s="668"/>
      <c r="AE631" s="668"/>
      <c r="AF631" s="668"/>
      <c r="AG631" s="707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  <c r="GR631" s="4"/>
      <c r="GS631" s="4"/>
      <c r="GT631" s="4"/>
      <c r="GU631" s="4"/>
      <c r="GV631" s="4"/>
      <c r="GW631" s="4"/>
      <c r="GX631" s="4"/>
      <c r="GY631" s="4"/>
      <c r="GZ631" s="4"/>
      <c r="HA631" s="4"/>
      <c r="HB631" s="4"/>
      <c r="HC631" s="4"/>
      <c r="HD631" s="4"/>
      <c r="HE631" s="4"/>
      <c r="HF631" s="4"/>
      <c r="HG631" s="4"/>
      <c r="HH631" s="4"/>
      <c r="HI631" s="4"/>
      <c r="HJ631" s="4"/>
      <c r="HK631" s="4"/>
      <c r="HL631" s="4"/>
      <c r="HM631" s="4"/>
      <c r="HN631" s="4"/>
      <c r="HO631" s="4"/>
      <c r="HP631" s="4"/>
      <c r="HQ631" s="4"/>
      <c r="HR631" s="4"/>
      <c r="HS631" s="4"/>
      <c r="HT631" s="4"/>
      <c r="HU631" s="4"/>
      <c r="HV631" s="4"/>
      <c r="HW631" s="4"/>
      <c r="HX631" s="4"/>
      <c r="HY631" s="4"/>
      <c r="HZ631" s="4"/>
      <c r="IA631" s="4"/>
      <c r="IB631" s="4"/>
      <c r="IC631" s="4"/>
      <c r="ID631" s="4"/>
      <c r="IE631" s="4"/>
      <c r="IF631" s="4"/>
      <c r="IG631" s="4"/>
      <c r="IH631" s="4"/>
      <c r="II631" s="4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  <c r="IV631" s="4"/>
    </row>
    <row r="632" spans="1:256" s="20" customFormat="1" ht="21.75" customHeight="1">
      <c r="A632" s="1194"/>
      <c r="B632" s="1187"/>
      <c r="C632" s="1176" t="s">
        <v>597</v>
      </c>
      <c r="D632" s="1174" t="s">
        <v>234</v>
      </c>
      <c r="E632" s="1174" t="s">
        <v>630</v>
      </c>
      <c r="F632" s="1174" t="s">
        <v>631</v>
      </c>
      <c r="G632" s="1174" t="s">
        <v>711</v>
      </c>
      <c r="H632" s="11"/>
      <c r="I632" s="11"/>
      <c r="J632" s="11"/>
      <c r="K632" s="11"/>
      <c r="L632" s="11"/>
      <c r="M632" s="11"/>
      <c r="N632" s="11"/>
      <c r="O632" s="11"/>
      <c r="P632" s="11"/>
      <c r="Q632" s="11" t="e">
        <f>#REF!*P632/1000</f>
        <v>#REF!</v>
      </c>
      <c r="R632" s="1174"/>
      <c r="S632" s="1176"/>
      <c r="T632" s="1176" t="s">
        <v>597</v>
      </c>
      <c r="U632" s="1174" t="s">
        <v>234</v>
      </c>
      <c r="V632" s="1174" t="s">
        <v>630</v>
      </c>
      <c r="W632" s="1174" t="s">
        <v>631</v>
      </c>
      <c r="X632" s="1174" t="s">
        <v>711</v>
      </c>
      <c r="Y632" s="668"/>
      <c r="Z632" s="668"/>
      <c r="AA632" s="668"/>
      <c r="AB632" s="668"/>
      <c r="AC632" s="668"/>
      <c r="AD632" s="668"/>
      <c r="AE632" s="668"/>
      <c r="AF632" s="668"/>
      <c r="AG632" s="715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4"/>
      <c r="GU632" s="4"/>
      <c r="GV632" s="4"/>
      <c r="GW632" s="4"/>
      <c r="GX632" s="4"/>
      <c r="GY632" s="4"/>
      <c r="GZ632" s="4"/>
      <c r="HA632" s="4"/>
      <c r="HB632" s="4"/>
      <c r="HC632" s="4"/>
      <c r="HD632" s="4"/>
      <c r="HE632" s="4"/>
      <c r="HF632" s="4"/>
      <c r="HG632" s="4"/>
      <c r="HH632" s="4"/>
      <c r="HI632" s="4"/>
      <c r="HJ632" s="4"/>
      <c r="HK632" s="4"/>
      <c r="HL632" s="4"/>
      <c r="HM632" s="4"/>
      <c r="HN632" s="4"/>
      <c r="HO632" s="4"/>
      <c r="HP632" s="4"/>
      <c r="HQ632" s="4"/>
      <c r="HR632" s="4"/>
      <c r="HS632" s="4"/>
      <c r="HT632" s="4"/>
      <c r="HU632" s="4"/>
      <c r="HV632" s="4"/>
      <c r="HW632" s="4"/>
      <c r="HX632" s="4"/>
      <c r="HY632" s="4"/>
      <c r="HZ632" s="4"/>
      <c r="IA632" s="4"/>
      <c r="IB632" s="4"/>
      <c r="IC632" s="4"/>
      <c r="ID632" s="4"/>
      <c r="IE632" s="4"/>
      <c r="IF632" s="4"/>
      <c r="IG632" s="4"/>
      <c r="IH632" s="4"/>
      <c r="II632" s="4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  <c r="IV632" s="4"/>
    </row>
    <row r="633" spans="1:256" s="4" customFormat="1" ht="15.75">
      <c r="A633" s="1194"/>
      <c r="B633" s="1188"/>
      <c r="C633" s="1176"/>
      <c r="D633" s="1174"/>
      <c r="E633" s="1174"/>
      <c r="F633" s="1174"/>
      <c r="G633" s="1174"/>
      <c r="H633" s="11"/>
      <c r="I633" s="11"/>
      <c r="J633" s="11"/>
      <c r="K633" s="11"/>
      <c r="L633" s="11"/>
      <c r="M633" s="11"/>
      <c r="N633" s="11"/>
      <c r="O633" s="11"/>
      <c r="P633" s="11">
        <v>312</v>
      </c>
      <c r="Q633" s="11" t="e">
        <f>#REF!*P633/1000</f>
        <v>#REF!</v>
      </c>
      <c r="R633" s="1174"/>
      <c r="S633" s="1176"/>
      <c r="T633" s="1176"/>
      <c r="U633" s="1174"/>
      <c r="V633" s="1174"/>
      <c r="W633" s="1174"/>
      <c r="X633" s="1174"/>
      <c r="Y633" s="668"/>
      <c r="Z633" s="668"/>
      <c r="AA633" s="668"/>
      <c r="AB633" s="668"/>
      <c r="AC633" s="668"/>
      <c r="AD633" s="668"/>
      <c r="AE633" s="668"/>
      <c r="AF633" s="668"/>
      <c r="AG633" s="715"/>
    </row>
    <row r="634" spans="1:256" s="4" customFormat="1" ht="18.75">
      <c r="A634" s="1192" t="s">
        <v>865</v>
      </c>
      <c r="B634" s="1192"/>
      <c r="C634" s="1192"/>
      <c r="D634" s="68">
        <v>19.100000000000001</v>
      </c>
      <c r="E634" s="68">
        <v>14</v>
      </c>
      <c r="F634" s="68">
        <v>89.9</v>
      </c>
      <c r="G634" s="12">
        <v>562</v>
      </c>
      <c r="H634" s="11"/>
      <c r="I634" s="11"/>
      <c r="J634" s="11"/>
      <c r="K634" s="11"/>
      <c r="L634" s="11"/>
      <c r="M634" s="11"/>
      <c r="N634" s="11"/>
      <c r="O634" s="11"/>
      <c r="P634" s="11">
        <v>40.299999999999997</v>
      </c>
      <c r="Q634" s="11" t="e">
        <f>#REF!*P634/1000</f>
        <v>#REF!</v>
      </c>
      <c r="R634" s="1171" t="s">
        <v>781</v>
      </c>
      <c r="S634" s="1172"/>
      <c r="T634" s="1173"/>
      <c r="U634" s="68">
        <v>21.4</v>
      </c>
      <c r="V634" s="68">
        <v>16.5</v>
      </c>
      <c r="W634" s="68">
        <v>94.6</v>
      </c>
      <c r="X634" s="12">
        <v>612</v>
      </c>
      <c r="Y634" s="668"/>
      <c r="Z634" s="668"/>
      <c r="AA634" s="668"/>
      <c r="AB634" s="668"/>
      <c r="AC634" s="668"/>
      <c r="AD634" s="668"/>
      <c r="AE634" s="668"/>
      <c r="AF634" s="668"/>
      <c r="AG634" s="707"/>
    </row>
    <row r="635" spans="1:256" s="4" customFormat="1" ht="18">
      <c r="A635" s="844" t="s">
        <v>866</v>
      </c>
      <c r="B635" s="7">
        <v>60</v>
      </c>
      <c r="C635" s="875"/>
      <c r="D635" s="68">
        <v>0.5</v>
      </c>
      <c r="E635" s="68">
        <v>0.1</v>
      </c>
      <c r="F635" s="68">
        <v>1.3</v>
      </c>
      <c r="G635" s="12">
        <v>8</v>
      </c>
      <c r="H635" s="11"/>
      <c r="I635" s="11"/>
      <c r="J635" s="11"/>
      <c r="K635" s="11"/>
      <c r="L635" s="11"/>
      <c r="M635" s="11"/>
      <c r="N635" s="11"/>
      <c r="O635" s="11"/>
      <c r="P635" s="11">
        <v>37.57</v>
      </c>
      <c r="Q635" s="11" t="e">
        <f>#REF!*P635/1000</f>
        <v>#REF!</v>
      </c>
      <c r="R635" s="844" t="s">
        <v>866</v>
      </c>
      <c r="S635" s="7">
        <v>100</v>
      </c>
      <c r="T635" s="875"/>
      <c r="U635" s="68">
        <v>0.7</v>
      </c>
      <c r="V635" s="68">
        <v>0.1</v>
      </c>
      <c r="W635" s="68">
        <v>1.9</v>
      </c>
      <c r="X635" s="12">
        <v>11.3</v>
      </c>
      <c r="Y635" s="668"/>
      <c r="Z635" s="668"/>
      <c r="AA635" s="668"/>
      <c r="AB635" s="668"/>
      <c r="AC635" s="668"/>
      <c r="AD635" s="668"/>
      <c r="AE635" s="668"/>
      <c r="AF635" s="668"/>
      <c r="AG635" s="707"/>
    </row>
    <row r="636" spans="1:256" s="4" customFormat="1" ht="18">
      <c r="A636" s="844" t="s">
        <v>867</v>
      </c>
      <c r="B636" s="654">
        <v>90</v>
      </c>
      <c r="C636" s="826"/>
      <c r="D636" s="653">
        <v>2.5</v>
      </c>
      <c r="E636" s="653">
        <v>4.4000000000000004</v>
      </c>
      <c r="F636" s="68">
        <v>32.4</v>
      </c>
      <c r="G636" s="12">
        <v>199</v>
      </c>
      <c r="H636" s="17"/>
      <c r="I636" s="17"/>
      <c r="J636" s="17"/>
      <c r="K636" s="17"/>
      <c r="L636" s="17"/>
      <c r="M636" s="17"/>
      <c r="N636" s="17"/>
      <c r="O636" s="17"/>
      <c r="P636" s="11">
        <v>19.5</v>
      </c>
      <c r="Q636" s="11" t="e">
        <f>#REF!*P636/1000</f>
        <v>#REF!</v>
      </c>
      <c r="R636" s="844" t="s">
        <v>867</v>
      </c>
      <c r="S636" s="654">
        <v>100</v>
      </c>
      <c r="T636" s="826"/>
      <c r="U636" s="653">
        <v>14.4</v>
      </c>
      <c r="V636" s="653">
        <v>9.9</v>
      </c>
      <c r="W636" s="68">
        <v>9.1</v>
      </c>
      <c r="X636" s="12">
        <v>183</v>
      </c>
      <c r="Y636" s="668"/>
      <c r="Z636" s="668"/>
      <c r="AA636" s="668"/>
      <c r="AB636" s="668"/>
      <c r="AC636" s="668"/>
      <c r="AD636" s="668"/>
      <c r="AE636" s="668"/>
      <c r="AF636" s="668"/>
      <c r="AG636" s="707"/>
    </row>
    <row r="637" spans="1:256" s="4" customFormat="1" ht="18">
      <c r="A637" s="834" t="s">
        <v>32</v>
      </c>
      <c r="B637" s="12">
        <v>150</v>
      </c>
      <c r="C637" s="941"/>
      <c r="D637" s="68">
        <v>3.3</v>
      </c>
      <c r="E637" s="68">
        <v>4.4000000000000004</v>
      </c>
      <c r="F637" s="68">
        <v>23.5</v>
      </c>
      <c r="G637" s="613">
        <v>147</v>
      </c>
      <c r="H637" s="888"/>
      <c r="I637" s="888"/>
      <c r="J637" s="888"/>
      <c r="K637" s="888"/>
      <c r="L637" s="888"/>
      <c r="M637" s="888"/>
      <c r="N637" s="888"/>
      <c r="O637" s="888"/>
      <c r="P637" s="888">
        <v>72.8</v>
      </c>
      <c r="Q637" s="888" t="e">
        <f>#REF!*P637/1000</f>
        <v>#REF!</v>
      </c>
      <c r="R637" s="834" t="s">
        <v>32</v>
      </c>
      <c r="S637" s="12">
        <v>180</v>
      </c>
      <c r="T637" s="941"/>
      <c r="U637" s="68">
        <v>3.9</v>
      </c>
      <c r="V637" s="68">
        <v>5.9</v>
      </c>
      <c r="W637" s="68">
        <v>26.7</v>
      </c>
      <c r="X637" s="613">
        <v>175.5</v>
      </c>
      <c r="Y637" s="668"/>
      <c r="Z637" s="668"/>
      <c r="AA637" s="668"/>
      <c r="AB637" s="668"/>
      <c r="AC637" s="668"/>
      <c r="AD637" s="668"/>
      <c r="AE637" s="668"/>
      <c r="AF637" s="668"/>
      <c r="AG637" s="693"/>
    </row>
    <row r="638" spans="1:256" s="4" customFormat="1" ht="18">
      <c r="A638" s="834" t="s">
        <v>667</v>
      </c>
      <c r="B638" s="7">
        <v>20</v>
      </c>
      <c r="C638" s="874"/>
      <c r="D638" s="68">
        <v>1</v>
      </c>
      <c r="E638" s="68">
        <v>0.3</v>
      </c>
      <c r="F638" s="68">
        <v>8.1</v>
      </c>
      <c r="G638" s="12">
        <v>39</v>
      </c>
      <c r="H638" s="17"/>
      <c r="I638" s="17"/>
      <c r="J638" s="17"/>
      <c r="K638" s="17"/>
      <c r="L638" s="17"/>
      <c r="M638" s="17"/>
      <c r="N638" s="17"/>
      <c r="O638" s="17"/>
      <c r="P638" s="11">
        <v>79.3</v>
      </c>
      <c r="Q638" s="11" t="e">
        <f>#REF!*P638/1000</f>
        <v>#REF!</v>
      </c>
      <c r="R638" s="834" t="s">
        <v>667</v>
      </c>
      <c r="S638" s="7">
        <v>20</v>
      </c>
      <c r="T638" s="874"/>
      <c r="U638" s="68">
        <v>1</v>
      </c>
      <c r="V638" s="68">
        <v>0.3</v>
      </c>
      <c r="W638" s="68">
        <v>8.1</v>
      </c>
      <c r="X638" s="12">
        <v>39</v>
      </c>
      <c r="Y638" s="668"/>
      <c r="Z638" s="668"/>
      <c r="AA638" s="668"/>
      <c r="AB638" s="668"/>
      <c r="AC638" s="668"/>
      <c r="AD638" s="668"/>
      <c r="AE638" s="668"/>
      <c r="AF638" s="668"/>
      <c r="AG638" s="707"/>
    </row>
    <row r="639" spans="1:256" s="4" customFormat="1" ht="18">
      <c r="A639" s="844" t="s">
        <v>466</v>
      </c>
      <c r="B639" s="957">
        <v>20</v>
      </c>
      <c r="C639" s="844"/>
      <c r="D639" s="68">
        <v>0.7</v>
      </c>
      <c r="E639" s="68">
        <v>0.1</v>
      </c>
      <c r="F639" s="68">
        <v>9.4</v>
      </c>
      <c r="G639" s="12">
        <v>41</v>
      </c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844" t="s">
        <v>466</v>
      </c>
      <c r="S639" s="957">
        <v>20</v>
      </c>
      <c r="T639" s="844"/>
      <c r="U639" s="68">
        <v>0.7</v>
      </c>
      <c r="V639" s="68">
        <v>0.1</v>
      </c>
      <c r="W639" s="68">
        <v>9.4</v>
      </c>
      <c r="X639" s="12">
        <v>41</v>
      </c>
      <c r="Y639" s="668"/>
      <c r="Z639" s="668"/>
      <c r="AA639" s="668"/>
      <c r="AB639" s="668"/>
      <c r="AC639" s="668"/>
      <c r="AD639" s="668"/>
      <c r="AE639" s="668"/>
      <c r="AF639" s="668"/>
      <c r="AG639" s="707"/>
    </row>
    <row r="640" spans="1:256" s="4" customFormat="1" ht="18">
      <c r="A640" s="834" t="s">
        <v>634</v>
      </c>
      <c r="B640" s="958">
        <v>200</v>
      </c>
      <c r="C640" s="839"/>
      <c r="D640" s="68">
        <v>0.1</v>
      </c>
      <c r="E640" s="68">
        <v>0.2</v>
      </c>
      <c r="F640" s="68">
        <v>5.74</v>
      </c>
      <c r="G640" s="12">
        <v>25</v>
      </c>
      <c r="H640" s="17"/>
      <c r="I640" s="17"/>
      <c r="J640" s="17"/>
      <c r="K640" s="17"/>
      <c r="L640" s="17"/>
      <c r="M640" s="17"/>
      <c r="N640" s="17"/>
      <c r="O640" s="17"/>
      <c r="P640" s="11">
        <v>166.11</v>
      </c>
      <c r="Q640" s="11" t="e">
        <f>#REF!*P640/1000</f>
        <v>#REF!</v>
      </c>
      <c r="R640" s="834" t="s">
        <v>634</v>
      </c>
      <c r="S640" s="958">
        <v>200</v>
      </c>
      <c r="T640" s="839"/>
      <c r="U640" s="68">
        <v>0.1</v>
      </c>
      <c r="V640" s="68">
        <v>0.2</v>
      </c>
      <c r="W640" s="68">
        <v>5.74</v>
      </c>
      <c r="X640" s="12">
        <v>25</v>
      </c>
      <c r="Y640" s="668"/>
      <c r="Z640" s="668"/>
      <c r="AA640" s="668"/>
      <c r="AB640" s="668"/>
      <c r="AC640" s="668"/>
      <c r="AD640" s="668"/>
      <c r="AE640" s="668"/>
      <c r="AF640" s="668"/>
      <c r="AG640" s="507"/>
    </row>
    <row r="641" spans="1:256" s="4" customFormat="1" ht="22.5">
      <c r="A641" s="844" t="s">
        <v>381</v>
      </c>
      <c r="B641" s="891"/>
      <c r="C641" s="826"/>
      <c r="D641" s="653"/>
      <c r="E641" s="653"/>
      <c r="F641" s="653"/>
      <c r="G641" s="12"/>
      <c r="H641" s="835"/>
      <c r="I641" s="835"/>
      <c r="J641" s="835"/>
      <c r="K641" s="835"/>
      <c r="L641" s="835"/>
      <c r="M641" s="835"/>
      <c r="N641" s="835"/>
      <c r="O641" s="835"/>
      <c r="P641" s="835"/>
      <c r="Q641" s="835"/>
      <c r="R641" s="844" t="s">
        <v>381</v>
      </c>
      <c r="S641" s="891"/>
      <c r="T641" s="826"/>
      <c r="U641" s="653"/>
      <c r="V641" s="653"/>
      <c r="W641" s="653"/>
      <c r="X641" s="12"/>
      <c r="Y641" s="668"/>
      <c r="Z641" s="668"/>
      <c r="AA641" s="668"/>
      <c r="AB641" s="668"/>
      <c r="AC641" s="668"/>
      <c r="AD641" s="668"/>
      <c r="AE641" s="668"/>
      <c r="AF641" s="668"/>
      <c r="AG641" s="676"/>
    </row>
    <row r="642" spans="1:256" s="4" customFormat="1" ht="18.75">
      <c r="A642" s="931"/>
      <c r="B642" s="893"/>
      <c r="C642" s="851"/>
      <c r="D642" s="925"/>
      <c r="E642" s="925"/>
      <c r="F642" s="925"/>
      <c r="G642" s="608"/>
      <c r="H642" s="17"/>
      <c r="I642" s="17"/>
      <c r="J642" s="17"/>
      <c r="K642" s="17"/>
      <c r="L642" s="17"/>
      <c r="M642" s="17"/>
      <c r="N642" s="17"/>
      <c r="O642" s="17"/>
      <c r="P642" s="11"/>
      <c r="Q642" s="11"/>
      <c r="R642" s="1189"/>
      <c r="S642" s="1190"/>
      <c r="T642" s="1191"/>
      <c r="U642" s="637"/>
      <c r="V642" s="637"/>
      <c r="W642" s="637"/>
      <c r="X642" s="656"/>
      <c r="Y642" s="668"/>
      <c r="Z642" s="668"/>
      <c r="AA642" s="668"/>
      <c r="AB642" s="668"/>
      <c r="AC642" s="668"/>
      <c r="AD642" s="668"/>
      <c r="AE642" s="668"/>
      <c r="AF642" s="668"/>
      <c r="AG642" s="715"/>
    </row>
    <row r="643" spans="1:256" s="4" customFormat="1" ht="18">
      <c r="A643" s="890"/>
      <c r="B643" s="596"/>
      <c r="C643" s="875"/>
      <c r="D643" s="928"/>
      <c r="E643" s="928"/>
      <c r="F643" s="928"/>
      <c r="G643" s="929"/>
      <c r="H643" s="835"/>
      <c r="I643" s="835"/>
      <c r="J643" s="835"/>
      <c r="K643" s="835"/>
      <c r="L643" s="835"/>
      <c r="M643" s="835"/>
      <c r="N643" s="835"/>
      <c r="O643" s="835"/>
      <c r="P643" s="835"/>
      <c r="Q643" s="835"/>
      <c r="R643" s="931"/>
      <c r="S643" s="893"/>
      <c r="T643" s="851"/>
      <c r="U643" s="601"/>
      <c r="V643" s="601"/>
      <c r="W643" s="601"/>
      <c r="X643" s="596"/>
      <c r="Y643" s="668"/>
      <c r="Z643" s="668"/>
      <c r="AA643" s="668"/>
      <c r="AB643" s="668"/>
      <c r="AC643" s="668"/>
      <c r="AD643" s="668"/>
      <c r="AE643" s="668"/>
      <c r="AF643" s="668"/>
      <c r="AG643" s="715"/>
    </row>
    <row r="644" spans="1:256" s="4" customFormat="1" ht="15.75">
      <c r="A644" s="838"/>
      <c r="B644" s="838"/>
      <c r="C644" s="904"/>
      <c r="D644" s="930"/>
      <c r="E644" s="930"/>
      <c r="F644" s="930"/>
      <c r="G644" s="929"/>
      <c r="H644" s="835"/>
      <c r="I644" s="835"/>
      <c r="J644" s="835"/>
      <c r="K644" s="835"/>
      <c r="L644" s="835"/>
      <c r="M644" s="835"/>
      <c r="N644" s="835"/>
      <c r="O644" s="835"/>
      <c r="P644" s="835"/>
      <c r="Q644" s="835"/>
      <c r="R644" s="890"/>
      <c r="S644" s="596"/>
      <c r="T644" s="875"/>
      <c r="U644" s="600"/>
      <c r="V644" s="600"/>
      <c r="W644" s="600"/>
      <c r="X644" s="596"/>
      <c r="Y644" s="668"/>
      <c r="Z644" s="668"/>
      <c r="AA644" s="668"/>
      <c r="AB644" s="668"/>
      <c r="AC644" s="668"/>
      <c r="AD644" s="668"/>
      <c r="AE644" s="668"/>
      <c r="AF644" s="668"/>
      <c r="AG644" s="715"/>
    </row>
    <row r="645" spans="1:256" s="4" customFormat="1" ht="15.75">
      <c r="A645" s="838"/>
      <c r="B645" s="875"/>
      <c r="C645" s="875"/>
      <c r="D645" s="600"/>
      <c r="E645" s="600"/>
      <c r="F645" s="600"/>
      <c r="G645" s="596"/>
      <c r="H645" s="835"/>
      <c r="I645" s="835"/>
      <c r="J645" s="835"/>
      <c r="K645" s="835"/>
      <c r="L645" s="835"/>
      <c r="M645" s="835"/>
      <c r="N645" s="835"/>
      <c r="O645" s="835"/>
      <c r="P645" s="835"/>
      <c r="Q645" s="835"/>
      <c r="R645" s="838"/>
      <c r="S645" s="838"/>
      <c r="T645" s="904"/>
      <c r="U645" s="204"/>
      <c r="V645" s="601"/>
      <c r="W645" s="204"/>
      <c r="X645" s="204"/>
      <c r="Y645" s="668"/>
      <c r="Z645" s="668"/>
      <c r="AA645" s="668"/>
      <c r="AB645" s="668"/>
      <c r="AC645" s="668"/>
      <c r="AD645" s="668"/>
      <c r="AE645" s="668"/>
      <c r="AF645" s="668"/>
      <c r="AG645" s="681"/>
    </row>
    <row r="646" spans="1:256" s="4" customFormat="1" ht="15.75">
      <c r="A646" s="838"/>
      <c r="B646" s="875"/>
      <c r="C646" s="875"/>
      <c r="D646" s="505"/>
      <c r="E646" s="505"/>
      <c r="F646" s="505"/>
      <c r="G646" s="505"/>
      <c r="H646" s="835"/>
      <c r="I646" s="835"/>
      <c r="J646" s="835"/>
      <c r="K646" s="835"/>
      <c r="L646" s="835"/>
      <c r="M646" s="835"/>
      <c r="N646" s="835"/>
      <c r="O646" s="835"/>
      <c r="P646" s="835"/>
      <c r="Q646" s="835"/>
      <c r="R646" s="838"/>
      <c r="S646" s="875"/>
      <c r="T646" s="875"/>
      <c r="U646" s="505"/>
      <c r="V646" s="505"/>
      <c r="W646" s="505"/>
      <c r="X646" s="505"/>
      <c r="Y646" s="668"/>
      <c r="Z646" s="668"/>
      <c r="AA646" s="668"/>
      <c r="AB646" s="668"/>
      <c r="AC646" s="668"/>
      <c r="AD646" s="668"/>
      <c r="AE646" s="668"/>
      <c r="AF646" s="668"/>
      <c r="AG646" s="643"/>
    </row>
    <row r="647" spans="1:256" s="4" customFormat="1" ht="15.75">
      <c r="A647" s="838"/>
      <c r="B647" s="835"/>
      <c r="C647" s="943"/>
      <c r="D647" s="835"/>
      <c r="E647" s="835"/>
      <c r="F647" s="835"/>
      <c r="G647" s="835"/>
      <c r="H647" s="835"/>
      <c r="I647" s="835"/>
      <c r="J647" s="835"/>
      <c r="K647" s="835"/>
      <c r="L647" s="835"/>
      <c r="M647" s="835"/>
      <c r="N647" s="835"/>
      <c r="O647" s="835"/>
      <c r="P647" s="835"/>
      <c r="Q647" s="835"/>
      <c r="R647" s="838"/>
      <c r="S647" s="875"/>
      <c r="T647" s="875"/>
      <c r="U647" s="637"/>
      <c r="V647" s="637"/>
      <c r="W647" s="637"/>
      <c r="X647" s="656"/>
      <c r="Y647" s="668"/>
      <c r="Z647" s="668"/>
      <c r="AA647" s="668"/>
      <c r="AB647" s="668"/>
      <c r="AC647" s="668"/>
      <c r="AD647" s="668"/>
      <c r="AE647" s="668"/>
      <c r="AF647" s="668"/>
      <c r="AG647" s="686"/>
    </row>
    <row r="648" spans="1:256" s="4" customFormat="1" ht="15.75">
      <c r="A648" s="1183" t="s">
        <v>185</v>
      </c>
      <c r="B648" s="1184"/>
      <c r="C648" s="1184"/>
      <c r="D648" s="1184"/>
      <c r="E648" s="1184"/>
      <c r="F648" s="1184"/>
      <c r="G648" s="1185"/>
      <c r="H648" s="17"/>
      <c r="I648" s="17"/>
      <c r="J648" s="17"/>
      <c r="K648" s="17"/>
      <c r="L648" s="17"/>
      <c r="M648" s="17"/>
      <c r="N648" s="17"/>
      <c r="O648" s="17"/>
      <c r="P648" s="11">
        <v>380.78</v>
      </c>
      <c r="Q648" s="11" t="e">
        <f>#REF!*P648/1000</f>
        <v>#REF!</v>
      </c>
      <c r="R648" s="838"/>
      <c r="S648" s="835"/>
      <c r="T648" s="943"/>
      <c r="U648" s="601"/>
      <c r="V648" s="601"/>
      <c r="W648" s="601"/>
      <c r="X648" s="596"/>
      <c r="Y648" s="668"/>
      <c r="Z648" s="668"/>
      <c r="AA648" s="668"/>
      <c r="AB648" s="668"/>
      <c r="AC648" s="668"/>
      <c r="AD648" s="668"/>
      <c r="AE648" s="668"/>
      <c r="AF648" s="668"/>
      <c r="AG648" s="686"/>
    </row>
    <row r="649" spans="1:256" s="4" customFormat="1" ht="27" customHeight="1">
      <c r="A649" s="836" t="s">
        <v>868</v>
      </c>
      <c r="B649" s="884">
        <v>250</v>
      </c>
      <c r="C649" s="838"/>
      <c r="D649" s="835"/>
      <c r="E649" s="835"/>
      <c r="F649" s="835"/>
      <c r="G649" s="835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87"/>
      <c r="S649" s="205"/>
      <c r="T649" s="905"/>
      <c r="U649" s="600"/>
      <c r="V649" s="600"/>
      <c r="W649" s="601"/>
      <c r="X649" s="596"/>
      <c r="Y649" s="668"/>
      <c r="Z649" s="668"/>
      <c r="AA649" s="668"/>
      <c r="AB649" s="668"/>
      <c r="AC649" s="668"/>
      <c r="AD649" s="668"/>
      <c r="AE649" s="668"/>
      <c r="AF649" s="668"/>
      <c r="AG649" s="686"/>
    </row>
    <row r="650" spans="1:256" s="4" customFormat="1" ht="22.5" customHeight="1">
      <c r="A650" s="838"/>
      <c r="B650" s="835"/>
      <c r="C650" s="836"/>
      <c r="D650" s="835"/>
      <c r="E650" s="835"/>
      <c r="F650" s="835"/>
      <c r="G650" s="835"/>
      <c r="H650" s="17"/>
      <c r="I650" s="17"/>
      <c r="J650" s="17"/>
      <c r="K650" s="17"/>
      <c r="L650" s="17"/>
      <c r="M650" s="17"/>
      <c r="N650" s="17"/>
      <c r="O650" s="17"/>
      <c r="P650" s="125"/>
      <c r="Q650" s="11"/>
      <c r="R650" s="885"/>
      <c r="S650" s="596"/>
      <c r="T650" s="656"/>
      <c r="U650" s="601"/>
      <c r="V650" s="601"/>
      <c r="W650" s="601"/>
      <c r="X650" s="614"/>
      <c r="Y650" s="668"/>
      <c r="Z650" s="668"/>
      <c r="AA650" s="668"/>
      <c r="AB650" s="668"/>
      <c r="AC650" s="668"/>
      <c r="AD650" s="668"/>
      <c r="AE650" s="668"/>
      <c r="AF650" s="668"/>
      <c r="AG650" s="707"/>
    </row>
    <row r="651" spans="1:256" s="4" customFormat="1" ht="23.25" customHeight="1">
      <c r="A651" s="835"/>
      <c r="B651" s="835"/>
      <c r="C651" s="869"/>
      <c r="D651" s="835"/>
      <c r="E651" s="835"/>
      <c r="F651" s="835"/>
      <c r="G651" s="835"/>
      <c r="H651" s="8"/>
      <c r="I651" s="8"/>
      <c r="J651" s="8"/>
      <c r="K651" s="8"/>
      <c r="L651" s="8"/>
      <c r="M651" s="8"/>
      <c r="N651" s="8"/>
      <c r="O651" s="8"/>
      <c r="P651" s="606"/>
      <c r="Q651" s="11"/>
      <c r="R651" s="889"/>
      <c r="S651" s="7"/>
      <c r="T651" s="875"/>
      <c r="U651" s="7"/>
      <c r="V651" s="596"/>
      <c r="W651" s="7"/>
      <c r="X651" s="7"/>
      <c r="Y651" s="668"/>
      <c r="Z651" s="668"/>
      <c r="AA651" s="668"/>
      <c r="AB651" s="668"/>
      <c r="AC651" s="668"/>
      <c r="AD651" s="668"/>
      <c r="AE651" s="668"/>
      <c r="AF651" s="668"/>
      <c r="AG651" s="693"/>
    </row>
    <row r="652" spans="1:256" s="4" customFormat="1" ht="20.100000000000001" customHeight="1">
      <c r="A652" s="835"/>
      <c r="B652" s="835"/>
      <c r="C652" s="869"/>
      <c r="D652" s="835"/>
      <c r="E652" s="835"/>
      <c r="F652" s="835"/>
      <c r="G652" s="835"/>
      <c r="H652" s="8"/>
      <c r="I652" s="8"/>
      <c r="J652" s="8"/>
      <c r="K652" s="8"/>
      <c r="L652" s="8"/>
      <c r="M652" s="8"/>
      <c r="N652" s="8"/>
      <c r="O652" s="8"/>
      <c r="P652" s="606"/>
      <c r="Q652" s="11"/>
      <c r="R652" s="873"/>
      <c r="S652" s="458"/>
      <c r="T652" s="847"/>
      <c r="U652" s="601"/>
      <c r="V652" s="601"/>
      <c r="W652" s="601"/>
      <c r="X652" s="614"/>
      <c r="Y652" s="668"/>
      <c r="Z652" s="668"/>
      <c r="AA652" s="668"/>
      <c r="AB652" s="668"/>
      <c r="AC652" s="668"/>
      <c r="AD652" s="668"/>
      <c r="AE652" s="668"/>
      <c r="AF652" s="668"/>
      <c r="AG652" s="693"/>
    </row>
    <row r="653" spans="1:256" s="4" customFormat="1" ht="20.100000000000001" customHeight="1">
      <c r="A653" s="835"/>
      <c r="B653" s="835"/>
      <c r="C653" s="839"/>
      <c r="D653" s="835"/>
      <c r="E653" s="835"/>
      <c r="F653" s="835"/>
      <c r="G653" s="835"/>
      <c r="H653" s="8"/>
      <c r="I653" s="8"/>
      <c r="J653" s="8"/>
      <c r="K653" s="8"/>
      <c r="L653" s="8"/>
      <c r="M653" s="8"/>
      <c r="N653" s="8"/>
      <c r="O653" s="8"/>
      <c r="P653" s="8"/>
      <c r="Q653" s="11" t="e">
        <f>#REF!*P653/1000</f>
        <v>#REF!</v>
      </c>
      <c r="R653" s="911"/>
      <c r="S653" s="204"/>
      <c r="T653" s="846"/>
      <c r="U653" s="601"/>
      <c r="V653" s="601"/>
      <c r="W653" s="601"/>
      <c r="X653" s="596"/>
      <c r="Y653" s="668"/>
      <c r="Z653" s="668"/>
      <c r="AA653" s="668"/>
      <c r="AB653" s="668"/>
      <c r="AC653" s="668"/>
      <c r="AD653" s="668"/>
      <c r="AE653" s="668"/>
      <c r="AF653" s="668"/>
      <c r="AG653" s="19"/>
      <c r="AM653" s="21"/>
      <c r="AN653" s="21"/>
      <c r="AO653" s="21"/>
      <c r="AP653" s="21"/>
      <c r="AQ653" s="21"/>
      <c r="AR653" s="21"/>
      <c r="AS653" s="21"/>
    </row>
    <row r="654" spans="1:256" s="4" customFormat="1" ht="36" customHeight="1">
      <c r="A654" s="835"/>
      <c r="B654" s="835"/>
      <c r="C654" s="835"/>
      <c r="D654" s="835"/>
      <c r="E654" s="835"/>
      <c r="F654" s="835"/>
      <c r="G654" s="835"/>
      <c r="H654" s="8"/>
      <c r="I654" s="8"/>
      <c r="J654" s="8"/>
      <c r="K654" s="8"/>
      <c r="L654" s="8"/>
      <c r="M654" s="8"/>
      <c r="N654" s="8"/>
      <c r="O654" s="8"/>
      <c r="P654" s="8"/>
      <c r="Q654" s="11" t="e">
        <f>#REF!*P654/1000</f>
        <v>#REF!</v>
      </c>
      <c r="R654" s="842"/>
      <c r="S654" s="204"/>
      <c r="T654" s="172"/>
      <c r="U654" s="601"/>
      <c r="V654" s="601"/>
      <c r="W654" s="601"/>
      <c r="X654" s="596"/>
      <c r="Y654" s="668"/>
      <c r="Z654" s="668"/>
      <c r="AA654" s="668"/>
      <c r="AB654" s="668"/>
      <c r="AC654" s="668"/>
      <c r="AD654" s="668"/>
      <c r="AE654" s="668"/>
      <c r="AF654" s="668"/>
      <c r="AG654" s="670"/>
      <c r="AH654" s="21"/>
      <c r="AI654" s="21"/>
      <c r="AJ654" s="21"/>
      <c r="AK654" s="21"/>
    </row>
    <row r="655" spans="1:256" s="4" customFormat="1" ht="15" customHeight="1">
      <c r="A655" s="836" t="s">
        <v>122</v>
      </c>
      <c r="B655" s="838">
        <v>50</v>
      </c>
      <c r="C655" s="838"/>
      <c r="D655" s="835"/>
      <c r="E655" s="835"/>
      <c r="F655" s="835"/>
      <c r="G655" s="835"/>
      <c r="H655" s="11"/>
      <c r="I655" s="11"/>
      <c r="J655" s="11"/>
      <c r="K655" s="11"/>
      <c r="L655" s="11"/>
      <c r="M655" s="11"/>
      <c r="N655" s="11"/>
      <c r="O655" s="11"/>
      <c r="P655" s="11"/>
      <c r="Q655" s="11" t="e">
        <f>#REF!*P655/1000</f>
        <v>#REF!</v>
      </c>
      <c r="R655" s="1183"/>
      <c r="S655" s="1184"/>
      <c r="T655" s="1185"/>
      <c r="U655" s="637"/>
      <c r="V655" s="637"/>
      <c r="W655" s="637"/>
      <c r="X655" s="656"/>
      <c r="Y655" s="668"/>
      <c r="Z655" s="668"/>
      <c r="AA655" s="668"/>
      <c r="AB655" s="668"/>
      <c r="AC655" s="668"/>
      <c r="AD655" s="668"/>
      <c r="AE655" s="668"/>
      <c r="AF655" s="668"/>
      <c r="AG655" s="670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1"/>
      <c r="CP655" s="21"/>
      <c r="CQ655" s="21"/>
      <c r="CR655" s="21"/>
      <c r="CS655" s="21"/>
      <c r="CT655" s="21"/>
      <c r="CU655" s="21"/>
      <c r="CV655" s="21"/>
      <c r="CW655" s="21"/>
      <c r="CX655" s="21"/>
      <c r="CY655" s="21"/>
      <c r="CZ655" s="21"/>
      <c r="DA655" s="21"/>
      <c r="DB655" s="21"/>
      <c r="DC655" s="21"/>
      <c r="DD655" s="21"/>
      <c r="DE655" s="21"/>
      <c r="DF655" s="21"/>
      <c r="DG655" s="21"/>
      <c r="DH655" s="21"/>
      <c r="DI655" s="21"/>
      <c r="DJ655" s="21"/>
      <c r="DK655" s="21"/>
      <c r="DL655" s="21"/>
      <c r="DM655" s="21"/>
      <c r="DN655" s="21"/>
      <c r="DO655" s="21"/>
      <c r="DP655" s="21"/>
      <c r="DQ655" s="21"/>
      <c r="DR655" s="21"/>
      <c r="DS655" s="21"/>
      <c r="DT655" s="21"/>
      <c r="DU655" s="21"/>
      <c r="DV655" s="21"/>
      <c r="DW655" s="21"/>
      <c r="DX655" s="21"/>
      <c r="DY655" s="21"/>
      <c r="DZ655" s="21"/>
      <c r="EA655" s="21"/>
      <c r="EB655" s="21"/>
      <c r="EC655" s="21"/>
      <c r="ED655" s="21"/>
      <c r="EE655" s="21"/>
      <c r="EF655" s="21"/>
      <c r="EG655" s="21"/>
      <c r="EH655" s="21"/>
      <c r="EI655" s="21"/>
      <c r="EJ655" s="21"/>
      <c r="EK655" s="21"/>
      <c r="EL655" s="21"/>
      <c r="EM655" s="21"/>
      <c r="EN655" s="21"/>
      <c r="EO655" s="21"/>
      <c r="EP655" s="21"/>
      <c r="EQ655" s="21"/>
      <c r="ER655" s="21"/>
      <c r="ES655" s="21"/>
      <c r="ET655" s="21"/>
      <c r="EU655" s="21"/>
      <c r="EV655" s="21"/>
      <c r="EW655" s="21"/>
      <c r="EX655" s="21"/>
      <c r="EY655" s="21"/>
      <c r="EZ655" s="21"/>
      <c r="FA655" s="21"/>
      <c r="FB655" s="21"/>
      <c r="FC655" s="21"/>
      <c r="FD655" s="21"/>
      <c r="FE655" s="21"/>
      <c r="FF655" s="21"/>
      <c r="FG655" s="21"/>
      <c r="FH655" s="21"/>
      <c r="FI655" s="21"/>
      <c r="FJ655" s="21"/>
      <c r="FK655" s="21"/>
      <c r="FL655" s="21"/>
      <c r="FM655" s="21"/>
      <c r="FN655" s="21"/>
      <c r="FO655" s="21"/>
      <c r="FP655" s="21"/>
      <c r="FQ655" s="21"/>
      <c r="FR655" s="21"/>
      <c r="FS655" s="21"/>
      <c r="FT655" s="21"/>
      <c r="FU655" s="21"/>
      <c r="FV655" s="21"/>
      <c r="FW655" s="21"/>
      <c r="FX655" s="21"/>
      <c r="FY655" s="21"/>
      <c r="FZ655" s="21"/>
      <c r="GA655" s="21"/>
      <c r="GB655" s="21"/>
      <c r="GC655" s="21"/>
      <c r="GD655" s="21"/>
      <c r="GE655" s="21"/>
      <c r="GF655" s="21"/>
      <c r="GG655" s="21"/>
      <c r="GH655" s="21"/>
      <c r="GI655" s="21"/>
      <c r="GJ655" s="21"/>
      <c r="GK655" s="21"/>
      <c r="GL655" s="21"/>
      <c r="GM655" s="21"/>
      <c r="GN655" s="21"/>
      <c r="GO655" s="21"/>
      <c r="GP655" s="21"/>
      <c r="GQ655" s="21"/>
      <c r="GR655" s="21"/>
      <c r="GS655" s="21"/>
      <c r="GT655" s="21"/>
      <c r="GU655" s="21"/>
      <c r="GV655" s="21"/>
      <c r="GW655" s="21"/>
      <c r="GX655" s="21"/>
      <c r="GY655" s="21"/>
      <c r="GZ655" s="21"/>
      <c r="HA655" s="21"/>
      <c r="HB655" s="21"/>
      <c r="HC655" s="21"/>
      <c r="HD655" s="21"/>
      <c r="HE655" s="21"/>
      <c r="HF655" s="21"/>
      <c r="HG655" s="21"/>
      <c r="HH655" s="21"/>
      <c r="HI655" s="21"/>
      <c r="HJ655" s="21"/>
      <c r="HK655" s="21"/>
      <c r="HL655" s="21"/>
      <c r="HM655" s="21"/>
      <c r="HN655" s="21"/>
      <c r="HO655" s="21"/>
      <c r="HP655" s="21"/>
      <c r="HQ655" s="21"/>
      <c r="HR655" s="21"/>
      <c r="HS655" s="21"/>
      <c r="HT655" s="21"/>
      <c r="HU655" s="21"/>
      <c r="HV655" s="21"/>
      <c r="HW655" s="21"/>
      <c r="HX655" s="21"/>
      <c r="HY655" s="21"/>
      <c r="HZ655" s="21"/>
      <c r="IA655" s="21"/>
      <c r="IB655" s="21"/>
      <c r="IC655" s="21"/>
      <c r="ID655" s="21"/>
      <c r="IE655" s="21"/>
      <c r="IF655" s="21"/>
      <c r="IG655" s="21"/>
      <c r="IH655" s="21"/>
      <c r="II655" s="21"/>
      <c r="IJ655" s="21"/>
      <c r="IK655" s="21"/>
      <c r="IL655" s="21"/>
      <c r="IM655" s="21"/>
      <c r="IN655" s="21"/>
      <c r="IO655" s="21"/>
      <c r="IP655" s="21"/>
      <c r="IQ655" s="21"/>
      <c r="IR655" s="21"/>
      <c r="IS655" s="21"/>
      <c r="IT655" s="21"/>
      <c r="IU655" s="21"/>
      <c r="IV655" s="21"/>
    </row>
    <row r="656" spans="1:256" s="4" customFormat="1" ht="15" customHeight="1">
      <c r="A656" s="836"/>
      <c r="B656" s="838"/>
      <c r="C656" s="838"/>
      <c r="D656" s="835"/>
      <c r="E656" s="835"/>
      <c r="F656" s="835" t="s">
        <v>441</v>
      </c>
      <c r="G656" s="835"/>
      <c r="H656" s="11"/>
      <c r="I656" s="11"/>
      <c r="J656" s="11"/>
      <c r="K656" s="11"/>
      <c r="L656" s="11"/>
      <c r="M656" s="11"/>
      <c r="N656" s="11"/>
      <c r="O656" s="11"/>
      <c r="P656" s="11"/>
      <c r="Q656" s="11" t="e">
        <f>#REF!*P656/1000</f>
        <v>#REF!</v>
      </c>
      <c r="R656" s="711"/>
      <c r="S656" s="204"/>
      <c r="T656" s="204"/>
      <c r="U656" s="601"/>
      <c r="V656" s="601"/>
      <c r="W656" s="601"/>
      <c r="X656" s="596"/>
      <c r="Y656" s="668"/>
      <c r="Z656" s="668"/>
      <c r="AA656" s="668"/>
      <c r="AB656" s="668"/>
      <c r="AC656" s="668"/>
      <c r="AD656" s="668"/>
      <c r="AE656" s="668"/>
      <c r="AF656" s="668"/>
      <c r="AG656" s="670"/>
      <c r="AH656" s="21"/>
      <c r="AI656" s="21"/>
      <c r="AJ656" s="21"/>
      <c r="AK656" s="21"/>
      <c r="AM656" s="20"/>
      <c r="AN656" s="20"/>
      <c r="AO656" s="20"/>
      <c r="AP656" s="20"/>
      <c r="AQ656" s="20"/>
      <c r="AR656" s="20"/>
      <c r="AS656" s="20"/>
    </row>
    <row r="657" spans="1:256" ht="15" customHeight="1">
      <c r="A657" s="838"/>
      <c r="B657" s="838"/>
      <c r="C657" s="838"/>
      <c r="D657" s="835"/>
      <c r="E657" s="835"/>
      <c r="F657" s="835"/>
      <c r="G657" s="835"/>
      <c r="H657" s="8">
        <v>0</v>
      </c>
      <c r="I657" s="8">
        <v>1.4464285714285713E-2</v>
      </c>
      <c r="J657" s="8">
        <v>0</v>
      </c>
      <c r="K657" s="8">
        <v>0.1125</v>
      </c>
      <c r="L657" s="8">
        <v>2.7642857142857142</v>
      </c>
      <c r="M657" s="8">
        <v>12.407142857142858</v>
      </c>
      <c r="N657" s="8">
        <v>3.6964285714285707</v>
      </c>
      <c r="O657" s="8">
        <v>0.30535714285714283</v>
      </c>
      <c r="P657" s="11">
        <v>32.5</v>
      </c>
      <c r="Q657" s="8">
        <f>B608*P657/1000</f>
        <v>0</v>
      </c>
      <c r="R657" s="711"/>
      <c r="S657" s="205"/>
      <c r="T657" s="205"/>
      <c r="U657" s="600"/>
      <c r="V657" s="600"/>
      <c r="W657" s="600"/>
      <c r="X657" s="596"/>
      <c r="AH657" s="20"/>
      <c r="AI657" s="20"/>
      <c r="AJ657" s="20"/>
      <c r="AK657" s="20"/>
    </row>
    <row r="658" spans="1:256" s="4" customFormat="1" ht="22.5" customHeight="1">
      <c r="A658" s="835"/>
      <c r="B658" s="835"/>
      <c r="C658" s="835"/>
      <c r="D658" s="835"/>
      <c r="E658" s="835"/>
      <c r="F658" s="835"/>
      <c r="G658" s="835"/>
      <c r="H658" s="637">
        <f t="shared" ref="H658:O658" si="63">H659+H666</f>
        <v>0.15428571428571428</v>
      </c>
      <c r="I658" s="637">
        <f t="shared" si="63"/>
        <v>0.11314285714285714</v>
      </c>
      <c r="J658" s="637">
        <f t="shared" si="63"/>
        <v>21.229714285714284</v>
      </c>
      <c r="K658" s="637">
        <f t="shared" si="63"/>
        <v>1.0285714285714285</v>
      </c>
      <c r="L658" s="637">
        <f t="shared" si="63"/>
        <v>47.519999999999996</v>
      </c>
      <c r="M658" s="637">
        <f t="shared" si="63"/>
        <v>89.927999999999997</v>
      </c>
      <c r="N658" s="637">
        <f t="shared" si="63"/>
        <v>15.181714285714285</v>
      </c>
      <c r="O658" s="637">
        <f t="shared" si="63"/>
        <v>0.96685714285714275</v>
      </c>
      <c r="P658" s="637"/>
      <c r="Q658" s="86">
        <f>Q659+Q666</f>
        <v>18</v>
      </c>
      <c r="R658" s="1177"/>
      <c r="S658" s="1178"/>
      <c r="T658" s="204"/>
      <c r="U658" s="204"/>
      <c r="V658" s="601"/>
      <c r="W658" s="204"/>
      <c r="X658" s="204"/>
      <c r="Y658" s="668"/>
      <c r="Z658" s="668"/>
      <c r="AA658" s="668"/>
      <c r="AB658" s="668"/>
      <c r="AC658" s="668"/>
      <c r="AD658" s="668"/>
      <c r="AE658" s="668"/>
      <c r="AF658" s="668"/>
      <c r="AG658" s="670"/>
      <c r="AH658" s="21"/>
      <c r="AI658" s="21"/>
      <c r="AJ658" s="21"/>
      <c r="AK658" s="21"/>
      <c r="AL658" s="20"/>
      <c r="AM658" s="21"/>
      <c r="AN658" s="21"/>
      <c r="AO658" s="21"/>
      <c r="AP658" s="21"/>
      <c r="AQ658" s="21"/>
      <c r="AR658" s="21"/>
      <c r="AS658" s="21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0"/>
      <c r="CP658" s="20"/>
      <c r="CQ658" s="20"/>
      <c r="CR658" s="20"/>
      <c r="CS658" s="20"/>
      <c r="CT658" s="20"/>
      <c r="CU658" s="20"/>
      <c r="CV658" s="20"/>
      <c r="CW658" s="20"/>
      <c r="CX658" s="20"/>
      <c r="CY658" s="20"/>
      <c r="CZ658" s="20"/>
      <c r="DA658" s="20"/>
      <c r="DB658" s="20"/>
      <c r="DC658" s="20"/>
      <c r="DD658" s="20"/>
      <c r="DE658" s="20"/>
      <c r="DF658" s="20"/>
      <c r="DG658" s="20"/>
      <c r="DH658" s="20"/>
      <c r="DI658" s="20"/>
      <c r="DJ658" s="20"/>
      <c r="DK658" s="20"/>
      <c r="DL658" s="20"/>
      <c r="DM658" s="20"/>
      <c r="DN658" s="20"/>
      <c r="DO658" s="20"/>
      <c r="DP658" s="20"/>
      <c r="DQ658" s="20"/>
      <c r="DR658" s="20"/>
      <c r="DS658" s="20"/>
      <c r="DT658" s="20"/>
      <c r="DU658" s="20"/>
      <c r="DV658" s="20"/>
      <c r="DW658" s="20"/>
      <c r="DX658" s="20"/>
      <c r="DY658" s="20"/>
      <c r="DZ658" s="20"/>
      <c r="EA658" s="20"/>
      <c r="EB658" s="20"/>
      <c r="EC658" s="20"/>
      <c r="ED658" s="20"/>
      <c r="EE658" s="20"/>
      <c r="EF658" s="20"/>
      <c r="EG658" s="20"/>
      <c r="EH658" s="20"/>
      <c r="EI658" s="20"/>
      <c r="EJ658" s="20"/>
      <c r="EK658" s="20"/>
      <c r="EL658" s="20"/>
      <c r="EM658" s="20"/>
      <c r="EN658" s="20"/>
      <c r="EO658" s="20"/>
      <c r="EP658" s="20"/>
      <c r="EQ658" s="20"/>
      <c r="ER658" s="20"/>
      <c r="ES658" s="20"/>
      <c r="ET658" s="20"/>
      <c r="EU658" s="20"/>
      <c r="EV658" s="20"/>
      <c r="EW658" s="20"/>
      <c r="EX658" s="20"/>
      <c r="EY658" s="20"/>
      <c r="EZ658" s="20"/>
      <c r="FA658" s="20"/>
      <c r="FB658" s="20"/>
      <c r="FC658" s="20"/>
      <c r="FD658" s="20"/>
      <c r="FE658" s="20"/>
      <c r="FF658" s="20"/>
      <c r="FG658" s="20"/>
      <c r="FH658" s="20"/>
      <c r="FI658" s="20"/>
      <c r="FJ658" s="20"/>
      <c r="FK658" s="20"/>
      <c r="FL658" s="20"/>
      <c r="FM658" s="20"/>
      <c r="FN658" s="20"/>
      <c r="FO658" s="20"/>
      <c r="FP658" s="20"/>
      <c r="FQ658" s="20"/>
      <c r="FR658" s="20"/>
      <c r="FS658" s="20"/>
      <c r="FT658" s="20"/>
      <c r="FU658" s="20"/>
      <c r="FV658" s="20"/>
      <c r="FW658" s="20"/>
      <c r="FX658" s="20"/>
      <c r="FY658" s="20"/>
      <c r="FZ658" s="20"/>
      <c r="GA658" s="20"/>
      <c r="GB658" s="20"/>
      <c r="GC658" s="20"/>
      <c r="GD658" s="20"/>
      <c r="GE658" s="20"/>
      <c r="GF658" s="20"/>
      <c r="GG658" s="20"/>
      <c r="GH658" s="20"/>
      <c r="GI658" s="20"/>
      <c r="GJ658" s="20"/>
      <c r="GK658" s="20"/>
      <c r="GL658" s="20"/>
      <c r="GM658" s="20"/>
      <c r="GN658" s="20"/>
      <c r="GO658" s="20"/>
      <c r="GP658" s="20"/>
      <c r="GQ658" s="20"/>
      <c r="GR658" s="20"/>
      <c r="GS658" s="20"/>
      <c r="GT658" s="20"/>
      <c r="GU658" s="20"/>
      <c r="GV658" s="20"/>
      <c r="GW658" s="20"/>
      <c r="GX658" s="20"/>
      <c r="GY658" s="20"/>
      <c r="GZ658" s="20"/>
      <c r="HA658" s="20"/>
      <c r="HB658" s="20"/>
      <c r="HC658" s="20"/>
      <c r="HD658" s="20"/>
      <c r="HE658" s="20"/>
      <c r="HF658" s="20"/>
      <c r="HG658" s="20"/>
      <c r="HH658" s="20"/>
      <c r="HI658" s="20"/>
      <c r="HJ658" s="20"/>
      <c r="HK658" s="20"/>
      <c r="HL658" s="20"/>
      <c r="HM658" s="20"/>
      <c r="HN658" s="20"/>
      <c r="HO658" s="20"/>
      <c r="HP658" s="20"/>
      <c r="HQ658" s="20"/>
      <c r="HR658" s="20"/>
      <c r="HS658" s="20"/>
      <c r="HT658" s="20"/>
      <c r="HU658" s="20"/>
      <c r="HV658" s="20"/>
      <c r="HW658" s="20"/>
      <c r="HX658" s="20"/>
      <c r="HY658" s="20"/>
      <c r="HZ658" s="20"/>
      <c r="IA658" s="20"/>
      <c r="IB658" s="20"/>
      <c r="IC658" s="20"/>
      <c r="ID658" s="20"/>
      <c r="IE658" s="20"/>
      <c r="IF658" s="20"/>
      <c r="IG658" s="20"/>
      <c r="IH658" s="20"/>
      <c r="II658" s="20"/>
      <c r="IJ658" s="20"/>
      <c r="IK658" s="20"/>
      <c r="IL658" s="20"/>
      <c r="IM658" s="20"/>
      <c r="IN658" s="20"/>
      <c r="IO658" s="20"/>
      <c r="IP658" s="20"/>
      <c r="IQ658" s="20"/>
      <c r="IR658" s="20"/>
      <c r="IS658" s="20"/>
      <c r="IT658" s="20"/>
      <c r="IU658" s="20"/>
      <c r="IV658" s="20"/>
    </row>
    <row r="659" spans="1:256" ht="18" customHeight="1">
      <c r="A659" s="838"/>
      <c r="B659" s="835"/>
      <c r="C659" s="835"/>
      <c r="D659" s="835"/>
      <c r="E659" s="835"/>
      <c r="F659" s="835"/>
      <c r="G659" s="835"/>
      <c r="H659" s="8">
        <v>0.15428571428571428</v>
      </c>
      <c r="I659" s="8">
        <v>0.11314285714285714</v>
      </c>
      <c r="J659" s="8">
        <v>21.229714285714284</v>
      </c>
      <c r="K659" s="8">
        <v>1.0285714285714285</v>
      </c>
      <c r="L659" s="8">
        <v>47.519999999999996</v>
      </c>
      <c r="M659" s="8">
        <v>89.927999999999997</v>
      </c>
      <c r="N659" s="8">
        <v>15.181714285714285</v>
      </c>
      <c r="O659" s="8">
        <v>0.96685714285714275</v>
      </c>
      <c r="P659" s="8">
        <v>18</v>
      </c>
      <c r="Q659" s="8">
        <f>P659</f>
        <v>18</v>
      </c>
      <c r="R659" s="835"/>
      <c r="S659" s="835"/>
      <c r="T659" s="835"/>
      <c r="U659" s="505"/>
      <c r="V659" s="505"/>
      <c r="W659" s="505"/>
      <c r="X659" s="505"/>
      <c r="AG659" s="707"/>
    </row>
    <row r="660" spans="1:256" s="20" customFormat="1" ht="15" customHeight="1">
      <c r="A660" s="1179" t="s">
        <v>899</v>
      </c>
      <c r="B660" s="1180"/>
      <c r="C660" s="1180"/>
      <c r="D660" s="1180"/>
      <c r="E660" s="1180"/>
      <c r="F660" s="1180"/>
      <c r="G660" s="1180"/>
      <c r="H660" s="1180"/>
      <c r="I660" s="1180"/>
      <c r="J660" s="1180"/>
      <c r="K660" s="1180"/>
      <c r="L660" s="1180"/>
      <c r="M660" s="1180"/>
      <c r="N660" s="1180"/>
      <c r="O660" s="1180"/>
      <c r="P660" s="1180"/>
      <c r="Q660" s="1180"/>
      <c r="R660" s="1180"/>
      <c r="S660" s="1180"/>
      <c r="T660" s="1180"/>
      <c r="U660" s="1180"/>
      <c r="V660" s="1180"/>
      <c r="W660" s="1180"/>
      <c r="X660" s="1181"/>
      <c r="Y660" s="668"/>
      <c r="Z660" s="668"/>
      <c r="AA660" s="668"/>
      <c r="AB660" s="668"/>
      <c r="AC660" s="668"/>
      <c r="AD660" s="668"/>
      <c r="AE660" s="668"/>
      <c r="AF660" s="668"/>
      <c r="AG660" s="707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  <c r="CX660" s="21"/>
      <c r="CY660" s="21"/>
      <c r="CZ660" s="21"/>
      <c r="DA660" s="21"/>
      <c r="DB660" s="21"/>
      <c r="DC660" s="21"/>
      <c r="DD660" s="21"/>
      <c r="DE660" s="21"/>
      <c r="DF660" s="21"/>
      <c r="DG660" s="21"/>
      <c r="DH660" s="21"/>
      <c r="DI660" s="21"/>
      <c r="DJ660" s="21"/>
      <c r="DK660" s="21"/>
      <c r="DL660" s="21"/>
      <c r="DM660" s="21"/>
      <c r="DN660" s="21"/>
      <c r="DO660" s="21"/>
      <c r="DP660" s="21"/>
      <c r="DQ660" s="21"/>
      <c r="DR660" s="21"/>
      <c r="DS660" s="21"/>
      <c r="DT660" s="21"/>
      <c r="DU660" s="21"/>
      <c r="DV660" s="21"/>
      <c r="DW660" s="21"/>
      <c r="DX660" s="21"/>
      <c r="DY660" s="21"/>
      <c r="DZ660" s="21"/>
      <c r="EA660" s="21"/>
      <c r="EB660" s="21"/>
      <c r="EC660" s="21"/>
      <c r="ED660" s="21"/>
      <c r="EE660" s="21"/>
      <c r="EF660" s="21"/>
      <c r="EG660" s="21"/>
      <c r="EH660" s="21"/>
      <c r="EI660" s="21"/>
      <c r="EJ660" s="21"/>
      <c r="EK660" s="21"/>
      <c r="EL660" s="21"/>
      <c r="EM660" s="21"/>
      <c r="EN660" s="21"/>
      <c r="EO660" s="21"/>
      <c r="EP660" s="21"/>
      <c r="EQ660" s="21"/>
      <c r="ER660" s="21"/>
      <c r="ES660" s="21"/>
      <c r="ET660" s="21"/>
      <c r="EU660" s="21"/>
      <c r="EV660" s="21"/>
      <c r="EW660" s="21"/>
      <c r="EX660" s="21"/>
      <c r="EY660" s="21"/>
      <c r="EZ660" s="21"/>
      <c r="FA660" s="21"/>
      <c r="FB660" s="21"/>
      <c r="FC660" s="21"/>
      <c r="FD660" s="21"/>
      <c r="FE660" s="21"/>
      <c r="FF660" s="21"/>
      <c r="FG660" s="21"/>
      <c r="FH660" s="21"/>
      <c r="FI660" s="21"/>
      <c r="FJ660" s="21"/>
      <c r="FK660" s="21"/>
      <c r="FL660" s="21"/>
      <c r="FM660" s="21"/>
      <c r="FN660" s="21"/>
      <c r="FO660" s="21"/>
      <c r="FP660" s="21"/>
      <c r="FQ660" s="21"/>
      <c r="FR660" s="21"/>
      <c r="FS660" s="21"/>
      <c r="FT660" s="21"/>
      <c r="FU660" s="21"/>
      <c r="FV660" s="21"/>
      <c r="FW660" s="21"/>
      <c r="FX660" s="21"/>
      <c r="FY660" s="21"/>
      <c r="FZ660" s="21"/>
      <c r="GA660" s="21"/>
      <c r="GB660" s="21"/>
      <c r="GC660" s="21"/>
      <c r="GD660" s="21"/>
      <c r="GE660" s="21"/>
      <c r="GF660" s="21"/>
      <c r="GG660" s="21"/>
      <c r="GH660" s="21"/>
      <c r="GI660" s="21"/>
      <c r="GJ660" s="21"/>
      <c r="GK660" s="21"/>
      <c r="GL660" s="21"/>
      <c r="GM660" s="21"/>
      <c r="GN660" s="21"/>
      <c r="GO660" s="21"/>
      <c r="GP660" s="21"/>
      <c r="GQ660" s="21"/>
      <c r="GR660" s="21"/>
      <c r="GS660" s="21"/>
      <c r="GT660" s="21"/>
      <c r="GU660" s="21"/>
      <c r="GV660" s="21"/>
      <c r="GW660" s="21"/>
      <c r="GX660" s="21"/>
      <c r="GY660" s="21"/>
      <c r="GZ660" s="21"/>
      <c r="HA660" s="21"/>
      <c r="HB660" s="21"/>
      <c r="HC660" s="21"/>
      <c r="HD660" s="21"/>
      <c r="HE660" s="21"/>
      <c r="HF660" s="21"/>
      <c r="HG660" s="21"/>
      <c r="HH660" s="21"/>
      <c r="HI660" s="21"/>
      <c r="HJ660" s="21"/>
      <c r="HK660" s="21"/>
      <c r="HL660" s="21"/>
      <c r="HM660" s="21"/>
      <c r="HN660" s="21"/>
      <c r="HO660" s="21"/>
      <c r="HP660" s="21"/>
      <c r="HQ660" s="21"/>
      <c r="HR660" s="21"/>
      <c r="HS660" s="21"/>
      <c r="HT660" s="21"/>
      <c r="HU660" s="21"/>
      <c r="HV660" s="21"/>
      <c r="HW660" s="21"/>
      <c r="HX660" s="21"/>
      <c r="HY660" s="21"/>
      <c r="HZ660" s="21"/>
      <c r="IA660" s="21"/>
      <c r="IB660" s="21"/>
      <c r="IC660" s="21"/>
      <c r="ID660" s="21"/>
      <c r="IE660" s="21"/>
      <c r="IF660" s="21"/>
      <c r="IG660" s="21"/>
      <c r="IH660" s="21"/>
      <c r="II660" s="21"/>
      <c r="IJ660" s="21"/>
      <c r="IK660" s="21"/>
      <c r="IL660" s="21"/>
      <c r="IM660" s="21"/>
      <c r="IN660" s="21"/>
      <c r="IO660" s="21"/>
      <c r="IP660" s="21"/>
      <c r="IQ660" s="21"/>
      <c r="IR660" s="21"/>
      <c r="IS660" s="21"/>
      <c r="IT660" s="21"/>
      <c r="IU660" s="21"/>
      <c r="IV660" s="21"/>
    </row>
    <row r="661" spans="1:256" ht="15" customHeight="1">
      <c r="AG661" s="707"/>
      <c r="AM661" s="54"/>
      <c r="AN661" s="54"/>
      <c r="AO661" s="54"/>
      <c r="AP661" s="54"/>
      <c r="AQ661" s="54"/>
      <c r="AR661" s="54"/>
      <c r="AS661" s="54"/>
    </row>
    <row r="662" spans="1:256" ht="15" customHeight="1">
      <c r="AG662" s="693"/>
      <c r="AH662" s="54"/>
      <c r="AI662" s="54"/>
      <c r="AJ662" s="54"/>
      <c r="AK662" s="54"/>
      <c r="AM662" s="54"/>
      <c r="AN662" s="54"/>
      <c r="AO662" s="54"/>
      <c r="AP662" s="54"/>
      <c r="AQ662" s="54"/>
      <c r="AR662" s="54"/>
      <c r="AS662" s="54"/>
    </row>
    <row r="663" spans="1:256" ht="24.95" customHeight="1">
      <c r="AG663" s="707"/>
      <c r="AH663" s="54"/>
      <c r="AI663" s="54"/>
      <c r="AJ663" s="54"/>
      <c r="AK663" s="54"/>
      <c r="AL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4"/>
      <c r="BQ663" s="54"/>
      <c r="BR663" s="54"/>
      <c r="BS663" s="54"/>
      <c r="BT663" s="54"/>
      <c r="BU663" s="54"/>
      <c r="BV663" s="54"/>
      <c r="BW663" s="54"/>
      <c r="BX663" s="54"/>
      <c r="BY663" s="54"/>
      <c r="BZ663" s="54"/>
      <c r="CA663" s="54"/>
      <c r="CB663" s="54"/>
      <c r="CC663" s="54"/>
      <c r="CD663" s="54"/>
      <c r="CE663" s="54"/>
      <c r="CF663" s="54"/>
      <c r="CG663" s="54"/>
      <c r="CH663" s="54"/>
      <c r="CI663" s="54"/>
      <c r="CJ663" s="54"/>
      <c r="CK663" s="54"/>
      <c r="CL663" s="54"/>
      <c r="CM663" s="54"/>
      <c r="CN663" s="54"/>
      <c r="CO663" s="54"/>
      <c r="CP663" s="54"/>
      <c r="CQ663" s="54"/>
      <c r="CR663" s="54"/>
      <c r="CS663" s="54"/>
      <c r="CT663" s="54"/>
      <c r="CU663" s="54"/>
      <c r="CV663" s="54"/>
      <c r="CW663" s="54"/>
      <c r="CX663" s="54"/>
      <c r="CY663" s="54"/>
      <c r="CZ663" s="54"/>
      <c r="DA663" s="54"/>
      <c r="DB663" s="54"/>
      <c r="DC663" s="54"/>
      <c r="DD663" s="54"/>
      <c r="DE663" s="54"/>
      <c r="DF663" s="54"/>
      <c r="DG663" s="54"/>
      <c r="DH663" s="54"/>
      <c r="DI663" s="54"/>
      <c r="DJ663" s="54"/>
      <c r="DK663" s="54"/>
      <c r="DL663" s="54"/>
      <c r="DM663" s="54"/>
      <c r="DN663" s="54"/>
      <c r="DO663" s="54"/>
      <c r="DP663" s="54"/>
      <c r="DQ663" s="54"/>
      <c r="DR663" s="54"/>
      <c r="DS663" s="54"/>
      <c r="DT663" s="54"/>
      <c r="DU663" s="54"/>
      <c r="DV663" s="54"/>
      <c r="DW663" s="54"/>
      <c r="DX663" s="54"/>
      <c r="DY663" s="54"/>
      <c r="DZ663" s="54"/>
      <c r="EA663" s="54"/>
      <c r="EB663" s="54"/>
      <c r="EC663" s="54"/>
      <c r="ED663" s="54"/>
      <c r="EE663" s="54"/>
      <c r="EF663" s="54"/>
      <c r="EG663" s="54"/>
      <c r="EH663" s="54"/>
      <c r="EI663" s="54"/>
      <c r="EJ663" s="54"/>
      <c r="EK663" s="54"/>
      <c r="EL663" s="54"/>
      <c r="EM663" s="54"/>
      <c r="EN663" s="54"/>
      <c r="EO663" s="54"/>
      <c r="EP663" s="54"/>
      <c r="EQ663" s="54"/>
      <c r="ER663" s="54"/>
      <c r="ES663" s="54"/>
      <c r="ET663" s="54"/>
      <c r="EU663" s="54"/>
      <c r="EV663" s="54"/>
      <c r="EW663" s="54"/>
      <c r="EX663" s="54"/>
      <c r="EY663" s="54"/>
      <c r="EZ663" s="54"/>
      <c r="FA663" s="54"/>
      <c r="FB663" s="54"/>
      <c r="FC663" s="54"/>
      <c r="FD663" s="54"/>
      <c r="FE663" s="54"/>
      <c r="FF663" s="54"/>
      <c r="FG663" s="54"/>
      <c r="FH663" s="54"/>
      <c r="FI663" s="54"/>
      <c r="FJ663" s="54"/>
      <c r="FK663" s="54"/>
      <c r="FL663" s="54"/>
      <c r="FM663" s="54"/>
      <c r="FN663" s="54"/>
      <c r="FO663" s="54"/>
      <c r="FP663" s="54"/>
      <c r="FQ663" s="54"/>
      <c r="FR663" s="54"/>
      <c r="FS663" s="54"/>
      <c r="FT663" s="54"/>
      <c r="FU663" s="54"/>
      <c r="FV663" s="54"/>
      <c r="FW663" s="54"/>
      <c r="FX663" s="54"/>
      <c r="FY663" s="54"/>
      <c r="FZ663" s="54"/>
      <c r="GA663" s="54"/>
      <c r="GB663" s="54"/>
      <c r="GC663" s="54"/>
      <c r="GD663" s="54"/>
      <c r="GE663" s="54"/>
      <c r="GF663" s="54"/>
      <c r="GG663" s="54"/>
      <c r="GH663" s="54"/>
      <c r="GI663" s="54"/>
      <c r="GJ663" s="54"/>
      <c r="GK663" s="54"/>
      <c r="GL663" s="54"/>
      <c r="GM663" s="54"/>
      <c r="GN663" s="54"/>
      <c r="GO663" s="54"/>
      <c r="GP663" s="54"/>
      <c r="GQ663" s="54"/>
      <c r="GR663" s="54"/>
      <c r="GS663" s="54"/>
      <c r="GT663" s="54"/>
      <c r="GU663" s="54"/>
      <c r="GV663" s="54"/>
      <c r="GW663" s="54"/>
      <c r="GX663" s="54"/>
      <c r="GY663" s="54"/>
      <c r="GZ663" s="54"/>
      <c r="HA663" s="54"/>
      <c r="HB663" s="54"/>
      <c r="HC663" s="54"/>
      <c r="HD663" s="54"/>
      <c r="HE663" s="54"/>
      <c r="HF663" s="54"/>
      <c r="HG663" s="54"/>
      <c r="HH663" s="54"/>
      <c r="HI663" s="54"/>
      <c r="HJ663" s="54"/>
      <c r="HK663" s="54"/>
      <c r="HL663" s="54"/>
      <c r="HM663" s="54"/>
      <c r="HN663" s="54"/>
      <c r="HO663" s="54"/>
      <c r="HP663" s="54"/>
      <c r="HQ663" s="54"/>
      <c r="HR663" s="54"/>
      <c r="HS663" s="54"/>
      <c r="HT663" s="54"/>
      <c r="HU663" s="54"/>
      <c r="HV663" s="54"/>
      <c r="HW663" s="54"/>
      <c r="HX663" s="54"/>
      <c r="HY663" s="54"/>
      <c r="HZ663" s="54"/>
      <c r="IA663" s="54"/>
      <c r="IB663" s="54"/>
      <c r="IC663" s="54"/>
      <c r="ID663" s="54"/>
      <c r="IE663" s="54"/>
      <c r="IF663" s="54"/>
      <c r="IG663" s="54"/>
      <c r="IH663" s="54"/>
      <c r="II663" s="54"/>
      <c r="IJ663" s="54"/>
      <c r="IK663" s="54"/>
      <c r="IL663" s="54"/>
      <c r="IM663" s="54"/>
      <c r="IN663" s="54"/>
      <c r="IO663" s="54"/>
      <c r="IP663" s="54"/>
      <c r="IQ663" s="54"/>
      <c r="IR663" s="54"/>
      <c r="IS663" s="54"/>
      <c r="IT663" s="54"/>
      <c r="IU663" s="54"/>
      <c r="IV663" s="54"/>
    </row>
    <row r="664" spans="1:256" ht="24.95" customHeight="1">
      <c r="A664" s="966"/>
      <c r="B664" s="967"/>
      <c r="C664" s="967"/>
      <c r="D664" s="967"/>
      <c r="E664" s="967"/>
      <c r="AG664" s="681"/>
      <c r="AL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4"/>
      <c r="BQ664" s="54"/>
      <c r="BR664" s="54"/>
      <c r="BS664" s="54"/>
      <c r="BT664" s="54"/>
      <c r="BU664" s="54"/>
      <c r="BV664" s="54"/>
      <c r="BW664" s="54"/>
      <c r="BX664" s="54"/>
      <c r="BY664" s="54"/>
      <c r="BZ664" s="54"/>
      <c r="CA664" s="54"/>
      <c r="CB664" s="54"/>
      <c r="CC664" s="54"/>
      <c r="CD664" s="54"/>
      <c r="CE664" s="54"/>
      <c r="CF664" s="54"/>
      <c r="CG664" s="54"/>
      <c r="CH664" s="54"/>
      <c r="CI664" s="54"/>
      <c r="CJ664" s="54"/>
      <c r="CK664" s="54"/>
      <c r="CL664" s="54"/>
      <c r="CM664" s="54"/>
      <c r="CN664" s="54"/>
      <c r="CO664" s="54"/>
      <c r="CP664" s="54"/>
      <c r="CQ664" s="54"/>
      <c r="CR664" s="54"/>
      <c r="CS664" s="54"/>
      <c r="CT664" s="54"/>
      <c r="CU664" s="54"/>
      <c r="CV664" s="54"/>
      <c r="CW664" s="54"/>
      <c r="CX664" s="54"/>
      <c r="CY664" s="54"/>
      <c r="CZ664" s="54"/>
      <c r="DA664" s="54"/>
      <c r="DB664" s="54"/>
      <c r="DC664" s="54"/>
      <c r="DD664" s="54"/>
      <c r="DE664" s="54"/>
      <c r="DF664" s="54"/>
      <c r="DG664" s="54"/>
      <c r="DH664" s="54"/>
      <c r="DI664" s="54"/>
      <c r="DJ664" s="54"/>
      <c r="DK664" s="54"/>
      <c r="DL664" s="54"/>
      <c r="DM664" s="54"/>
      <c r="DN664" s="54"/>
      <c r="DO664" s="54"/>
      <c r="DP664" s="54"/>
      <c r="DQ664" s="54"/>
      <c r="DR664" s="54"/>
      <c r="DS664" s="54"/>
      <c r="DT664" s="54"/>
      <c r="DU664" s="54"/>
      <c r="DV664" s="54"/>
      <c r="DW664" s="54"/>
      <c r="DX664" s="54"/>
      <c r="DY664" s="54"/>
      <c r="DZ664" s="54"/>
      <c r="EA664" s="54"/>
      <c r="EB664" s="54"/>
      <c r="EC664" s="54"/>
      <c r="ED664" s="54"/>
      <c r="EE664" s="54"/>
      <c r="EF664" s="54"/>
      <c r="EG664" s="54"/>
      <c r="EH664" s="54"/>
      <c r="EI664" s="54"/>
      <c r="EJ664" s="54"/>
      <c r="EK664" s="54"/>
      <c r="EL664" s="54"/>
      <c r="EM664" s="54"/>
      <c r="EN664" s="54"/>
      <c r="EO664" s="54"/>
      <c r="EP664" s="54"/>
      <c r="EQ664" s="54"/>
      <c r="ER664" s="54"/>
      <c r="ES664" s="54"/>
      <c r="ET664" s="54"/>
      <c r="EU664" s="54"/>
      <c r="EV664" s="54"/>
      <c r="EW664" s="54"/>
      <c r="EX664" s="54"/>
      <c r="EY664" s="54"/>
      <c r="EZ664" s="54"/>
      <c r="FA664" s="54"/>
      <c r="FB664" s="54"/>
      <c r="FC664" s="54"/>
      <c r="FD664" s="54"/>
      <c r="FE664" s="54"/>
      <c r="FF664" s="54"/>
      <c r="FG664" s="54"/>
      <c r="FH664" s="54"/>
      <c r="FI664" s="54"/>
      <c r="FJ664" s="54"/>
      <c r="FK664" s="54"/>
      <c r="FL664" s="54"/>
      <c r="FM664" s="54"/>
      <c r="FN664" s="54"/>
      <c r="FO664" s="54"/>
      <c r="FP664" s="54"/>
      <c r="FQ664" s="54"/>
      <c r="FR664" s="54"/>
      <c r="FS664" s="54"/>
      <c r="FT664" s="54"/>
      <c r="FU664" s="54"/>
      <c r="FV664" s="54"/>
      <c r="FW664" s="54"/>
      <c r="FX664" s="54"/>
      <c r="FY664" s="54"/>
      <c r="FZ664" s="54"/>
      <c r="GA664" s="54"/>
      <c r="GB664" s="54"/>
      <c r="GC664" s="54"/>
      <c r="GD664" s="54"/>
      <c r="GE664" s="54"/>
      <c r="GF664" s="54"/>
      <c r="GG664" s="54"/>
      <c r="GH664" s="54"/>
      <c r="GI664" s="54"/>
      <c r="GJ664" s="54"/>
      <c r="GK664" s="54"/>
      <c r="GL664" s="54"/>
      <c r="GM664" s="54"/>
      <c r="GN664" s="54"/>
      <c r="GO664" s="54"/>
      <c r="GP664" s="54"/>
      <c r="GQ664" s="54"/>
      <c r="GR664" s="54"/>
      <c r="GS664" s="54"/>
      <c r="GT664" s="54"/>
      <c r="GU664" s="54"/>
      <c r="GV664" s="54"/>
      <c r="GW664" s="54"/>
      <c r="GX664" s="54"/>
      <c r="GY664" s="54"/>
      <c r="GZ664" s="54"/>
      <c r="HA664" s="54"/>
      <c r="HB664" s="54"/>
      <c r="HC664" s="54"/>
      <c r="HD664" s="54"/>
      <c r="HE664" s="54"/>
      <c r="HF664" s="54"/>
      <c r="HG664" s="54"/>
      <c r="HH664" s="54"/>
      <c r="HI664" s="54"/>
      <c r="HJ664" s="54"/>
      <c r="HK664" s="54"/>
      <c r="HL664" s="54"/>
      <c r="HM664" s="54"/>
      <c r="HN664" s="54"/>
      <c r="HO664" s="54"/>
      <c r="HP664" s="54"/>
      <c r="HQ664" s="54"/>
      <c r="HR664" s="54"/>
      <c r="HS664" s="54"/>
      <c r="HT664" s="54"/>
      <c r="HU664" s="54"/>
      <c r="HV664" s="54"/>
      <c r="HW664" s="54"/>
      <c r="HX664" s="54"/>
      <c r="HY664" s="54"/>
      <c r="HZ664" s="54"/>
      <c r="IA664" s="54"/>
      <c r="IB664" s="54"/>
      <c r="IC664" s="54"/>
      <c r="ID664" s="54"/>
      <c r="IE664" s="54"/>
      <c r="IF664" s="54"/>
      <c r="IG664" s="54"/>
      <c r="IH664" s="54"/>
      <c r="II664" s="54"/>
      <c r="IJ664" s="54"/>
      <c r="IK664" s="54"/>
      <c r="IL664" s="54"/>
      <c r="IM664" s="54"/>
      <c r="IN664" s="54"/>
      <c r="IO664" s="54"/>
      <c r="IP664" s="54"/>
      <c r="IQ664" s="54"/>
      <c r="IR664" s="54"/>
      <c r="IS664" s="54"/>
      <c r="IT664" s="54"/>
      <c r="IU664" s="54"/>
      <c r="IV664" s="54"/>
    </row>
    <row r="665" spans="1:256" s="54" customFormat="1" ht="73.5" customHeight="1">
      <c r="A665" s="1193" t="s">
        <v>874</v>
      </c>
      <c r="B665" s="1193"/>
      <c r="C665" s="1193"/>
      <c r="D665" s="1193"/>
      <c r="E665" s="1193"/>
      <c r="F665" s="1158" t="s">
        <v>248</v>
      </c>
      <c r="G665" s="1195"/>
      <c r="H665" s="1195"/>
      <c r="I665" s="1195"/>
      <c r="J665" s="1195"/>
      <c r="K665" s="1195"/>
      <c r="L665" s="1195"/>
      <c r="M665" s="1195"/>
      <c r="N665" s="1195"/>
      <c r="O665" s="1195"/>
      <c r="P665" s="1195"/>
      <c r="Q665" s="1195"/>
      <c r="R665" s="1195"/>
      <c r="S665" s="1195"/>
      <c r="T665" s="1195"/>
      <c r="U665" s="936"/>
      <c r="V665" s="936"/>
      <c r="W665" s="936"/>
      <c r="X665" s="936"/>
      <c r="Y665" s="668"/>
      <c r="Z665" s="668"/>
      <c r="AA665" s="668"/>
      <c r="AB665" s="668"/>
      <c r="AC665" s="668"/>
      <c r="AD665" s="668"/>
      <c r="AE665" s="668"/>
      <c r="AF665" s="668"/>
      <c r="AG665" s="707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1"/>
      <c r="CP665" s="21"/>
      <c r="CQ665" s="21"/>
      <c r="CR665" s="21"/>
      <c r="CS665" s="21"/>
      <c r="CT665" s="21"/>
      <c r="CU665" s="21"/>
      <c r="CV665" s="21"/>
      <c r="CW665" s="21"/>
      <c r="CX665" s="21"/>
      <c r="CY665" s="21"/>
      <c r="CZ665" s="21"/>
      <c r="DA665" s="21"/>
      <c r="DB665" s="21"/>
      <c r="DC665" s="21"/>
      <c r="DD665" s="21"/>
      <c r="DE665" s="21"/>
      <c r="DF665" s="21"/>
      <c r="DG665" s="21"/>
      <c r="DH665" s="21"/>
      <c r="DI665" s="21"/>
      <c r="DJ665" s="21"/>
      <c r="DK665" s="21"/>
      <c r="DL665" s="21"/>
      <c r="DM665" s="21"/>
      <c r="DN665" s="21"/>
      <c r="DO665" s="21"/>
      <c r="DP665" s="21"/>
      <c r="DQ665" s="21"/>
      <c r="DR665" s="21"/>
      <c r="DS665" s="21"/>
      <c r="DT665" s="21"/>
      <c r="DU665" s="21"/>
      <c r="DV665" s="21"/>
      <c r="DW665" s="21"/>
      <c r="DX665" s="21"/>
      <c r="DY665" s="21"/>
      <c r="DZ665" s="21"/>
      <c r="EA665" s="21"/>
      <c r="EB665" s="21"/>
      <c r="EC665" s="21"/>
      <c r="ED665" s="21"/>
      <c r="EE665" s="21"/>
      <c r="EF665" s="21"/>
      <c r="EG665" s="21"/>
      <c r="EH665" s="21"/>
      <c r="EI665" s="21"/>
      <c r="EJ665" s="21"/>
      <c r="EK665" s="21"/>
      <c r="EL665" s="21"/>
      <c r="EM665" s="21"/>
      <c r="EN665" s="21"/>
      <c r="EO665" s="21"/>
      <c r="EP665" s="21"/>
      <c r="EQ665" s="21"/>
      <c r="ER665" s="21"/>
      <c r="ES665" s="21"/>
      <c r="ET665" s="21"/>
      <c r="EU665" s="21"/>
      <c r="EV665" s="21"/>
      <c r="EW665" s="21"/>
      <c r="EX665" s="21"/>
      <c r="EY665" s="21"/>
      <c r="EZ665" s="21"/>
      <c r="FA665" s="21"/>
      <c r="FB665" s="21"/>
      <c r="FC665" s="21"/>
      <c r="FD665" s="21"/>
      <c r="FE665" s="21"/>
      <c r="FF665" s="21"/>
      <c r="FG665" s="21"/>
      <c r="FH665" s="21"/>
      <c r="FI665" s="21"/>
      <c r="FJ665" s="21"/>
      <c r="FK665" s="21"/>
      <c r="FL665" s="21"/>
      <c r="FM665" s="21"/>
      <c r="FN665" s="21"/>
      <c r="FO665" s="21"/>
      <c r="FP665" s="21"/>
      <c r="FQ665" s="21"/>
      <c r="FR665" s="21"/>
      <c r="FS665" s="21"/>
      <c r="FT665" s="21"/>
      <c r="FU665" s="21"/>
      <c r="FV665" s="21"/>
      <c r="FW665" s="21"/>
      <c r="FX665" s="21"/>
      <c r="FY665" s="21"/>
      <c r="FZ665" s="21"/>
      <c r="GA665" s="21"/>
      <c r="GB665" s="21"/>
      <c r="GC665" s="21"/>
      <c r="GD665" s="21"/>
      <c r="GE665" s="21"/>
      <c r="GF665" s="21"/>
      <c r="GG665" s="21"/>
      <c r="GH665" s="21"/>
      <c r="GI665" s="21"/>
      <c r="GJ665" s="21"/>
      <c r="GK665" s="21"/>
      <c r="GL665" s="21"/>
      <c r="GM665" s="21"/>
      <c r="GN665" s="21"/>
      <c r="GO665" s="21"/>
      <c r="GP665" s="21"/>
      <c r="GQ665" s="21"/>
      <c r="GR665" s="21"/>
      <c r="GS665" s="21"/>
      <c r="GT665" s="21"/>
      <c r="GU665" s="21"/>
      <c r="GV665" s="21"/>
      <c r="GW665" s="21"/>
      <c r="GX665" s="21"/>
      <c r="GY665" s="21"/>
      <c r="GZ665" s="21"/>
      <c r="HA665" s="21"/>
      <c r="HB665" s="21"/>
      <c r="HC665" s="21"/>
      <c r="HD665" s="21"/>
      <c r="HE665" s="21"/>
      <c r="HF665" s="21"/>
      <c r="HG665" s="21"/>
      <c r="HH665" s="21"/>
      <c r="HI665" s="21"/>
      <c r="HJ665" s="21"/>
      <c r="HK665" s="21"/>
      <c r="HL665" s="21"/>
      <c r="HM665" s="21"/>
      <c r="HN665" s="21"/>
      <c r="HO665" s="21"/>
      <c r="HP665" s="21"/>
      <c r="HQ665" s="21"/>
      <c r="HR665" s="21"/>
      <c r="HS665" s="21"/>
      <c r="HT665" s="21"/>
      <c r="HU665" s="21"/>
      <c r="HV665" s="21"/>
      <c r="HW665" s="21"/>
      <c r="HX665" s="21"/>
      <c r="HY665" s="21"/>
      <c r="HZ665" s="21"/>
      <c r="IA665" s="21"/>
      <c r="IB665" s="21"/>
      <c r="IC665" s="21"/>
      <c r="ID665" s="21"/>
      <c r="IE665" s="21"/>
      <c r="IF665" s="21"/>
      <c r="IG665" s="21"/>
      <c r="IH665" s="21"/>
      <c r="II665" s="21"/>
      <c r="IJ665" s="21"/>
      <c r="IK665" s="21"/>
      <c r="IL665" s="21"/>
      <c r="IM665" s="21"/>
      <c r="IN665" s="21"/>
      <c r="IO665" s="21"/>
      <c r="IP665" s="21"/>
      <c r="IQ665" s="21"/>
      <c r="IR665" s="21"/>
      <c r="IS665" s="21"/>
      <c r="IT665" s="21"/>
      <c r="IU665" s="21"/>
      <c r="IV665" s="21"/>
    </row>
    <row r="666" spans="1:256" s="54" customFormat="1" ht="24.95" customHeight="1">
      <c r="A666" s="1182" t="s">
        <v>890</v>
      </c>
      <c r="B666" s="1206"/>
      <c r="C666" s="1206"/>
      <c r="D666" s="1206"/>
      <c r="E666" s="1206"/>
      <c r="F666" s="1206"/>
      <c r="G666" s="1206"/>
      <c r="H666" s="1206"/>
      <c r="I666" s="1206"/>
      <c r="J666" s="1206"/>
      <c r="K666" s="1206"/>
      <c r="L666" s="1206"/>
      <c r="M666" s="1206"/>
      <c r="N666" s="1206"/>
      <c r="O666" s="1206"/>
      <c r="P666" s="1206"/>
      <c r="Q666" s="1206"/>
      <c r="R666" s="1206"/>
      <c r="S666" s="1206"/>
      <c r="T666" s="1206"/>
      <c r="U666" s="1206"/>
      <c r="V666" s="1206"/>
      <c r="W666" s="1206"/>
      <c r="X666" s="1206"/>
      <c r="Y666" s="668"/>
      <c r="Z666" s="668"/>
      <c r="AA666" s="668"/>
      <c r="AB666" s="668"/>
      <c r="AC666" s="668"/>
      <c r="AD666" s="668"/>
      <c r="AE666" s="668"/>
      <c r="AF666" s="668"/>
      <c r="AG666" s="68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1"/>
      <c r="CP666" s="21"/>
      <c r="CQ666" s="21"/>
      <c r="CR666" s="21"/>
      <c r="CS666" s="21"/>
      <c r="CT666" s="21"/>
      <c r="CU666" s="21"/>
      <c r="CV666" s="21"/>
      <c r="CW666" s="21"/>
      <c r="CX666" s="21"/>
      <c r="CY666" s="21"/>
      <c r="CZ666" s="21"/>
      <c r="DA666" s="21"/>
      <c r="DB666" s="21"/>
      <c r="DC666" s="21"/>
      <c r="DD666" s="21"/>
      <c r="DE666" s="21"/>
      <c r="DF666" s="21"/>
      <c r="DG666" s="21"/>
      <c r="DH666" s="21"/>
      <c r="DI666" s="21"/>
      <c r="DJ666" s="21"/>
      <c r="DK666" s="21"/>
      <c r="DL666" s="21"/>
      <c r="DM666" s="21"/>
      <c r="DN666" s="21"/>
      <c r="DO666" s="21"/>
      <c r="DP666" s="21"/>
      <c r="DQ666" s="21"/>
      <c r="DR666" s="21"/>
      <c r="DS666" s="21"/>
      <c r="DT666" s="21"/>
      <c r="DU666" s="21"/>
      <c r="DV666" s="21"/>
      <c r="DW666" s="21"/>
      <c r="DX666" s="21"/>
      <c r="DY666" s="21"/>
      <c r="DZ666" s="21"/>
      <c r="EA666" s="21"/>
      <c r="EB666" s="21"/>
      <c r="EC666" s="21"/>
      <c r="ED666" s="21"/>
      <c r="EE666" s="21"/>
      <c r="EF666" s="21"/>
      <c r="EG666" s="21"/>
      <c r="EH666" s="21"/>
      <c r="EI666" s="21"/>
      <c r="EJ666" s="21"/>
      <c r="EK666" s="21"/>
      <c r="EL666" s="21"/>
      <c r="EM666" s="21"/>
      <c r="EN666" s="21"/>
      <c r="EO666" s="21"/>
      <c r="EP666" s="21"/>
      <c r="EQ666" s="21"/>
      <c r="ER666" s="21"/>
      <c r="ES666" s="21"/>
      <c r="ET666" s="21"/>
      <c r="EU666" s="21"/>
      <c r="EV666" s="21"/>
      <c r="EW666" s="21"/>
      <c r="EX666" s="21"/>
      <c r="EY666" s="21"/>
      <c r="EZ666" s="21"/>
      <c r="FA666" s="21"/>
      <c r="FB666" s="21"/>
      <c r="FC666" s="21"/>
      <c r="FD666" s="21"/>
      <c r="FE666" s="21"/>
      <c r="FF666" s="21"/>
      <c r="FG666" s="21"/>
      <c r="FH666" s="21"/>
      <c r="FI666" s="21"/>
      <c r="FJ666" s="21"/>
      <c r="FK666" s="21"/>
      <c r="FL666" s="21"/>
      <c r="FM666" s="21"/>
      <c r="FN666" s="21"/>
      <c r="FO666" s="21"/>
      <c r="FP666" s="21"/>
      <c r="FQ666" s="21"/>
      <c r="FR666" s="21"/>
      <c r="FS666" s="21"/>
      <c r="FT666" s="21"/>
      <c r="FU666" s="21"/>
      <c r="FV666" s="21"/>
      <c r="FW666" s="21"/>
      <c r="FX666" s="21"/>
      <c r="FY666" s="21"/>
      <c r="FZ666" s="21"/>
      <c r="GA666" s="21"/>
      <c r="GB666" s="21"/>
      <c r="GC666" s="21"/>
      <c r="GD666" s="21"/>
      <c r="GE666" s="21"/>
      <c r="GF666" s="21"/>
      <c r="GG666" s="21"/>
      <c r="GH666" s="21"/>
      <c r="GI666" s="21"/>
      <c r="GJ666" s="21"/>
      <c r="GK666" s="21"/>
      <c r="GL666" s="21"/>
      <c r="GM666" s="21"/>
      <c r="GN666" s="21"/>
      <c r="GO666" s="21"/>
      <c r="GP666" s="21"/>
      <c r="GQ666" s="21"/>
      <c r="GR666" s="21"/>
      <c r="GS666" s="21"/>
      <c r="GT666" s="21"/>
      <c r="GU666" s="21"/>
      <c r="GV666" s="21"/>
      <c r="GW666" s="21"/>
      <c r="GX666" s="21"/>
      <c r="GY666" s="21"/>
      <c r="GZ666" s="21"/>
      <c r="HA666" s="21"/>
      <c r="HB666" s="21"/>
      <c r="HC666" s="21"/>
      <c r="HD666" s="21"/>
      <c r="HE666" s="21"/>
      <c r="HF666" s="21"/>
      <c r="HG666" s="21"/>
      <c r="HH666" s="21"/>
      <c r="HI666" s="21"/>
      <c r="HJ666" s="21"/>
      <c r="HK666" s="21"/>
      <c r="HL666" s="21"/>
      <c r="HM666" s="21"/>
      <c r="HN666" s="21"/>
      <c r="HO666" s="21"/>
      <c r="HP666" s="21"/>
      <c r="HQ666" s="21"/>
      <c r="HR666" s="21"/>
      <c r="HS666" s="21"/>
      <c r="HT666" s="21"/>
      <c r="HU666" s="21"/>
      <c r="HV666" s="21"/>
      <c r="HW666" s="21"/>
      <c r="HX666" s="21"/>
      <c r="HY666" s="21"/>
      <c r="HZ666" s="21"/>
      <c r="IA666" s="21"/>
      <c r="IB666" s="21"/>
      <c r="IC666" s="21"/>
      <c r="ID666" s="21"/>
      <c r="IE666" s="21"/>
      <c r="IF666" s="21"/>
      <c r="IG666" s="21"/>
      <c r="IH666" s="21"/>
      <c r="II666" s="21"/>
      <c r="IJ666" s="21"/>
      <c r="IK666" s="21"/>
      <c r="IL666" s="21"/>
      <c r="IM666" s="21"/>
      <c r="IN666" s="21"/>
      <c r="IO666" s="21"/>
      <c r="IP666" s="21"/>
      <c r="IQ666" s="21"/>
      <c r="IR666" s="21"/>
      <c r="IS666" s="21"/>
      <c r="IT666" s="21"/>
      <c r="IU666" s="21"/>
      <c r="IV666" s="21"/>
    </row>
    <row r="667" spans="1:256" ht="24.95" customHeight="1">
      <c r="A667" s="919" t="s">
        <v>400</v>
      </c>
      <c r="B667" s="908"/>
      <c r="C667" s="913"/>
      <c r="D667" s="918" t="s">
        <v>410</v>
      </c>
      <c r="E667" s="907"/>
      <c r="F667" s="908"/>
      <c r="G667" s="857" t="s">
        <v>410</v>
      </c>
      <c r="H667" s="22"/>
      <c r="I667" s="22"/>
      <c r="J667" s="22"/>
      <c r="K667" s="22"/>
      <c r="L667" s="22"/>
      <c r="M667" s="22"/>
      <c r="N667" s="22"/>
      <c r="O667" s="22"/>
      <c r="Q667" s="670"/>
      <c r="R667" s="856"/>
      <c r="S667" s="857"/>
      <c r="T667" s="857"/>
      <c r="U667" s="857"/>
      <c r="V667" s="857"/>
      <c r="W667" s="857"/>
      <c r="X667" s="857"/>
      <c r="AG667" s="681"/>
    </row>
    <row r="668" spans="1:256" ht="24.95" customHeight="1">
      <c r="A668" s="856"/>
      <c r="B668" s="857"/>
      <c r="C668" s="857"/>
      <c r="D668" s="857"/>
      <c r="E668" s="857"/>
      <c r="F668" s="857"/>
      <c r="G668" s="857"/>
      <c r="H668" s="22"/>
      <c r="I668" s="22"/>
      <c r="J668" s="22"/>
      <c r="K668" s="22"/>
      <c r="L668" s="22"/>
      <c r="M668" s="22"/>
      <c r="N668" s="22"/>
      <c r="O668" s="22"/>
      <c r="Q668" s="670"/>
      <c r="R668" s="856"/>
      <c r="S668" s="857"/>
      <c r="T668" s="857"/>
      <c r="U668" s="857"/>
      <c r="V668" s="857"/>
      <c r="W668" s="857"/>
      <c r="X668" s="857"/>
      <c r="AG668" s="681"/>
    </row>
    <row r="669" spans="1:256" ht="24.95" customHeight="1">
      <c r="A669" s="1147" t="s">
        <v>778</v>
      </c>
      <c r="B669" s="1148"/>
      <c r="C669" s="1148"/>
      <c r="D669" s="1148"/>
      <c r="E669" s="1148"/>
      <c r="F669" s="1148"/>
      <c r="G669" s="1148"/>
      <c r="H669" s="1148"/>
      <c r="I669" s="1148"/>
      <c r="J669" s="1148"/>
      <c r="K669" s="1148"/>
      <c r="L669" s="1148"/>
      <c r="M669" s="1148"/>
      <c r="N669" s="1148"/>
      <c r="O669" s="1148"/>
      <c r="P669" s="1148"/>
      <c r="Q669" s="1148"/>
      <c r="R669" s="1148"/>
      <c r="S669" s="1148"/>
      <c r="T669" s="1148"/>
      <c r="U669" s="1148"/>
      <c r="V669" s="1148"/>
      <c r="W669" s="1148"/>
      <c r="X669" s="1148"/>
      <c r="AG669" s="681"/>
    </row>
    <row r="670" spans="1:256" ht="20.100000000000001" customHeight="1">
      <c r="A670" s="1165" t="s">
        <v>870</v>
      </c>
      <c r="B670" s="1166"/>
      <c r="C670" s="1166"/>
      <c r="D670" s="1166"/>
      <c r="E670" s="1166"/>
      <c r="F670" s="1166"/>
      <c r="G670" s="1167"/>
      <c r="H670" s="8">
        <v>0.17500000000000002</v>
      </c>
      <c r="I670" s="8">
        <v>7.4999999999999997E-2</v>
      </c>
      <c r="J670" s="8">
        <v>19.612500000000001</v>
      </c>
      <c r="K670" s="8">
        <v>2.8374999999999999</v>
      </c>
      <c r="L670" s="8">
        <v>63.274999999999999</v>
      </c>
      <c r="M670" s="8">
        <v>156.125</v>
      </c>
      <c r="N670" s="8">
        <v>23.75</v>
      </c>
      <c r="O670" s="8">
        <v>1.325</v>
      </c>
      <c r="P670" s="11"/>
      <c r="Q670" s="8" t="e">
        <f>SUM(Q671:Q688)</f>
        <v>#REF!</v>
      </c>
      <c r="R670" s="1165" t="s">
        <v>869</v>
      </c>
      <c r="S670" s="1166"/>
      <c r="T670" s="1166"/>
      <c r="U670" s="1166"/>
      <c r="V670" s="1166"/>
      <c r="W670" s="1166"/>
      <c r="X670" s="1167"/>
      <c r="AG670" s="681"/>
    </row>
    <row r="671" spans="1:256" ht="20.100000000000001" customHeight="1">
      <c r="A671" s="1194" t="s">
        <v>437</v>
      </c>
      <c r="B671" s="1186" t="s">
        <v>741</v>
      </c>
      <c r="C671" s="1174" t="s">
        <v>67</v>
      </c>
      <c r="D671" s="1174"/>
      <c r="E671" s="1174"/>
      <c r="F671" s="1174"/>
      <c r="G671" s="1174"/>
      <c r="H671" s="17"/>
      <c r="I671" s="17"/>
      <c r="J671" s="17"/>
      <c r="K671" s="17"/>
      <c r="L671" s="17"/>
      <c r="M671" s="17"/>
      <c r="N671" s="17"/>
      <c r="O671" s="17"/>
      <c r="P671" s="11"/>
      <c r="Q671" s="11" t="e">
        <f>#REF!*P671/1000</f>
        <v>#REF!</v>
      </c>
      <c r="R671" s="1174" t="s">
        <v>179</v>
      </c>
      <c r="S671" s="1176" t="s">
        <v>741</v>
      </c>
      <c r="T671" s="1174" t="s">
        <v>67</v>
      </c>
      <c r="U671" s="1174"/>
      <c r="V671" s="1174"/>
      <c r="W671" s="1174"/>
      <c r="X671" s="1174"/>
      <c r="AG671" s="643"/>
    </row>
    <row r="672" spans="1:256" ht="20.100000000000001" customHeight="1">
      <c r="A672" s="1194"/>
      <c r="B672" s="1187"/>
      <c r="C672" s="1176" t="s">
        <v>597</v>
      </c>
      <c r="D672" s="1174" t="s">
        <v>234</v>
      </c>
      <c r="E672" s="1174" t="s">
        <v>630</v>
      </c>
      <c r="F672" s="1174" t="s">
        <v>631</v>
      </c>
      <c r="G672" s="1174" t="s">
        <v>711</v>
      </c>
      <c r="H672" s="11"/>
      <c r="I672" s="11"/>
      <c r="J672" s="11"/>
      <c r="K672" s="11"/>
      <c r="L672" s="11"/>
      <c r="M672" s="11"/>
      <c r="N672" s="11"/>
      <c r="O672" s="11"/>
      <c r="P672" s="11"/>
      <c r="Q672" s="11" t="e">
        <f>#REF!*P672/1000</f>
        <v>#REF!</v>
      </c>
      <c r="R672" s="1174"/>
      <c r="S672" s="1176"/>
      <c r="T672" s="1176" t="s">
        <v>597</v>
      </c>
      <c r="U672" s="1174" t="s">
        <v>234</v>
      </c>
      <c r="V672" s="1174" t="s">
        <v>630</v>
      </c>
      <c r="W672" s="1174" t="s">
        <v>631</v>
      </c>
      <c r="X672" s="1174" t="s">
        <v>711</v>
      </c>
      <c r="AG672" s="686"/>
    </row>
    <row r="673" spans="1:33" ht="20.100000000000001" customHeight="1">
      <c r="A673" s="1194"/>
      <c r="B673" s="1188"/>
      <c r="C673" s="1176"/>
      <c r="D673" s="1174"/>
      <c r="E673" s="1174"/>
      <c r="F673" s="1174"/>
      <c r="G673" s="1174"/>
      <c r="H673" s="11"/>
      <c r="I673" s="11"/>
      <c r="J673" s="11"/>
      <c r="K673" s="11"/>
      <c r="L673" s="11"/>
      <c r="M673" s="11"/>
      <c r="N673" s="11"/>
      <c r="O673" s="11"/>
      <c r="P673" s="11">
        <v>312</v>
      </c>
      <c r="Q673" s="11" t="e">
        <f>#REF!*P673/1000</f>
        <v>#REF!</v>
      </c>
      <c r="R673" s="1174"/>
      <c r="S673" s="1176"/>
      <c r="T673" s="1176"/>
      <c r="U673" s="1174"/>
      <c r="V673" s="1174"/>
      <c r="W673" s="1174"/>
      <c r="X673" s="1174"/>
      <c r="AG673" s="686"/>
    </row>
    <row r="674" spans="1:33" ht="20.100000000000001" customHeight="1">
      <c r="A674" s="1192" t="s">
        <v>780</v>
      </c>
      <c r="B674" s="1192"/>
      <c r="C674" s="1192"/>
      <c r="D674" s="68">
        <v>21.8</v>
      </c>
      <c r="E674" s="68">
        <v>20.8</v>
      </c>
      <c r="F674" s="68">
        <v>73.5</v>
      </c>
      <c r="G674" s="12">
        <v>572</v>
      </c>
      <c r="H674" s="11"/>
      <c r="I674" s="11"/>
      <c r="J674" s="11"/>
      <c r="K674" s="11"/>
      <c r="L674" s="11"/>
      <c r="M674" s="11"/>
      <c r="N674" s="11"/>
      <c r="O674" s="11"/>
      <c r="P674" s="11">
        <v>40.299999999999997</v>
      </c>
      <c r="Q674" s="11" t="e">
        <f>#REF!*P674/1000</f>
        <v>#REF!</v>
      </c>
      <c r="R674" s="1171" t="s">
        <v>781</v>
      </c>
      <c r="S674" s="1172"/>
      <c r="T674" s="1173"/>
      <c r="U674" s="68">
        <v>25.1</v>
      </c>
      <c r="V674" s="68">
        <v>22.3</v>
      </c>
      <c r="W674" s="68">
        <v>81</v>
      </c>
      <c r="X674" s="12">
        <v>625</v>
      </c>
      <c r="AG674" s="686"/>
    </row>
    <row r="675" spans="1:33" ht="20.100000000000001" customHeight="1">
      <c r="A675" s="886" t="s">
        <v>871</v>
      </c>
      <c r="B675" s="7">
        <v>40</v>
      </c>
      <c r="C675" s="7"/>
      <c r="D675" s="68">
        <v>5.0999999999999996</v>
      </c>
      <c r="E675" s="68">
        <v>4.5999999999999996</v>
      </c>
      <c r="F675" s="68">
        <v>0.3</v>
      </c>
      <c r="G675" s="12">
        <v>63</v>
      </c>
      <c r="H675" s="11"/>
      <c r="I675" s="11"/>
      <c r="J675" s="11"/>
      <c r="K675" s="11"/>
      <c r="L675" s="11"/>
      <c r="M675" s="11"/>
      <c r="N675" s="11"/>
      <c r="O675" s="11"/>
      <c r="P675" s="11">
        <v>37.57</v>
      </c>
      <c r="Q675" s="11" t="e">
        <f>#REF!*P675/1000</f>
        <v>#REF!</v>
      </c>
      <c r="R675" s="886" t="s">
        <v>871</v>
      </c>
      <c r="S675" s="7">
        <v>40</v>
      </c>
      <c r="T675" s="7"/>
      <c r="U675" s="68">
        <v>5.0999999999999996</v>
      </c>
      <c r="V675" s="68">
        <v>4.5999999999999996</v>
      </c>
      <c r="W675" s="68">
        <v>0.3</v>
      </c>
      <c r="X675" s="12">
        <v>63</v>
      </c>
      <c r="AG675" s="686"/>
    </row>
    <row r="676" spans="1:33" ht="27" customHeight="1">
      <c r="A676" s="886" t="s">
        <v>872</v>
      </c>
      <c r="B676" s="654">
        <v>90</v>
      </c>
      <c r="C676" s="654"/>
      <c r="D676" s="653">
        <v>11.3</v>
      </c>
      <c r="E676" s="653">
        <v>9.8000000000000007</v>
      </c>
      <c r="F676" s="68">
        <v>11.9</v>
      </c>
      <c r="G676" s="12">
        <v>181</v>
      </c>
      <c r="H676" s="17"/>
      <c r="I676" s="17"/>
      <c r="J676" s="17"/>
      <c r="K676" s="17"/>
      <c r="L676" s="17"/>
      <c r="M676" s="17"/>
      <c r="N676" s="17"/>
      <c r="O676" s="17"/>
      <c r="P676" s="11">
        <v>19.5</v>
      </c>
      <c r="Q676" s="11" t="e">
        <f>#REF!*P676/1000</f>
        <v>#REF!</v>
      </c>
      <c r="R676" s="886" t="s">
        <v>872</v>
      </c>
      <c r="S676" s="654">
        <v>120</v>
      </c>
      <c r="T676" s="654"/>
      <c r="U676" s="653">
        <v>14.1</v>
      </c>
      <c r="V676" s="653">
        <v>10.3</v>
      </c>
      <c r="W676" s="68">
        <v>15.2</v>
      </c>
      <c r="X676" s="12">
        <v>210</v>
      </c>
      <c r="AG676" s="686"/>
    </row>
    <row r="677" spans="1:33" ht="20.100000000000001" customHeight="1">
      <c r="A677" s="885" t="s">
        <v>803</v>
      </c>
      <c r="B677" s="12">
        <v>150</v>
      </c>
      <c r="C677" s="11"/>
      <c r="D677" s="68">
        <v>1.7</v>
      </c>
      <c r="E677" s="68">
        <v>4.5</v>
      </c>
      <c r="F677" s="68">
        <v>24.3</v>
      </c>
      <c r="G677" s="613">
        <v>149</v>
      </c>
      <c r="H677" s="888"/>
      <c r="I677" s="888"/>
      <c r="J677" s="888"/>
      <c r="K677" s="888"/>
      <c r="L677" s="888"/>
      <c r="M677" s="888"/>
      <c r="N677" s="888"/>
      <c r="O677" s="888"/>
      <c r="P677" s="888">
        <v>72.8</v>
      </c>
      <c r="Q677" s="888" t="e">
        <f>#REF!*P677/1000</f>
        <v>#REF!</v>
      </c>
      <c r="R677" s="885" t="s">
        <v>803</v>
      </c>
      <c r="S677" s="12">
        <v>180</v>
      </c>
      <c r="T677" s="11"/>
      <c r="U677" s="68">
        <v>2</v>
      </c>
      <c r="V677" s="68">
        <v>5.4</v>
      </c>
      <c r="W677" s="68">
        <v>29.2</v>
      </c>
      <c r="X677" s="613">
        <v>173</v>
      </c>
      <c r="AG677" s="686"/>
    </row>
    <row r="678" spans="1:33" ht="20.100000000000001" customHeight="1">
      <c r="A678" s="885" t="s">
        <v>667</v>
      </c>
      <c r="B678" s="7">
        <v>20</v>
      </c>
      <c r="C678" s="968"/>
      <c r="D678" s="68">
        <v>1</v>
      </c>
      <c r="E678" s="68">
        <v>0.3</v>
      </c>
      <c r="F678" s="68">
        <v>8.1</v>
      </c>
      <c r="G678" s="12">
        <v>39</v>
      </c>
      <c r="H678" s="17"/>
      <c r="I678" s="17"/>
      <c r="J678" s="17"/>
      <c r="K678" s="17"/>
      <c r="L678" s="17"/>
      <c r="M678" s="17"/>
      <c r="N678" s="17"/>
      <c r="O678" s="17"/>
      <c r="P678" s="11">
        <v>79.3</v>
      </c>
      <c r="Q678" s="11" t="e">
        <f>#REF!*P678/1000</f>
        <v>#REF!</v>
      </c>
      <c r="R678" s="885" t="s">
        <v>667</v>
      </c>
      <c r="S678" s="7">
        <v>20</v>
      </c>
      <c r="T678" s="968"/>
      <c r="U678" s="68">
        <v>1</v>
      </c>
      <c r="V678" s="68">
        <v>0.3</v>
      </c>
      <c r="W678" s="68">
        <v>8.1</v>
      </c>
      <c r="X678" s="12">
        <v>39</v>
      </c>
      <c r="AG678" s="686"/>
    </row>
    <row r="679" spans="1:33" ht="20.100000000000001" customHeight="1">
      <c r="A679" s="886" t="s">
        <v>466</v>
      </c>
      <c r="B679" s="957">
        <v>20</v>
      </c>
      <c r="C679" s="957"/>
      <c r="D679" s="68">
        <v>0.7</v>
      </c>
      <c r="E679" s="68">
        <v>0.1</v>
      </c>
      <c r="F679" s="68">
        <v>9.4</v>
      </c>
      <c r="G679" s="12">
        <v>41</v>
      </c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886" t="s">
        <v>466</v>
      </c>
      <c r="S679" s="957">
        <v>20</v>
      </c>
      <c r="T679" s="957"/>
      <c r="U679" s="68">
        <v>0.7</v>
      </c>
      <c r="V679" s="68">
        <v>0.1</v>
      </c>
      <c r="W679" s="68">
        <v>9.4</v>
      </c>
      <c r="X679" s="12">
        <v>41</v>
      </c>
      <c r="AG679" s="686"/>
    </row>
    <row r="680" spans="1:33" ht="28.5" customHeight="1">
      <c r="A680" s="885" t="s">
        <v>603</v>
      </c>
      <c r="B680" s="933" t="s">
        <v>15</v>
      </c>
      <c r="C680" s="165"/>
      <c r="D680" s="68">
        <v>0.2</v>
      </c>
      <c r="E680" s="68">
        <v>0</v>
      </c>
      <c r="F680" s="68">
        <v>15</v>
      </c>
      <c r="G680" s="12">
        <v>60.8</v>
      </c>
      <c r="H680" s="17"/>
      <c r="I680" s="17"/>
      <c r="J680" s="17"/>
      <c r="K680" s="17"/>
      <c r="L680" s="17"/>
      <c r="M680" s="17"/>
      <c r="N680" s="17"/>
      <c r="O680" s="17"/>
      <c r="P680" s="11">
        <v>166.11</v>
      </c>
      <c r="Q680" s="11" t="e">
        <f>#REF!*P680/1000</f>
        <v>#REF!</v>
      </c>
      <c r="R680" s="885" t="s">
        <v>603</v>
      </c>
      <c r="S680" s="933" t="s">
        <v>15</v>
      </c>
      <c r="T680" s="165"/>
      <c r="U680" s="68">
        <v>0.2</v>
      </c>
      <c r="V680" s="68">
        <v>0</v>
      </c>
      <c r="W680" s="68">
        <v>15</v>
      </c>
      <c r="X680" s="12">
        <v>60.8</v>
      </c>
      <c r="AG680" s="686"/>
    </row>
    <row r="681" spans="1:33" ht="15.75">
      <c r="A681" s="886" t="s">
        <v>212</v>
      </c>
      <c r="B681" s="891">
        <v>125</v>
      </c>
      <c r="C681" s="654"/>
      <c r="D681" s="653">
        <v>1.8</v>
      </c>
      <c r="E681" s="653">
        <v>1.5</v>
      </c>
      <c r="F681" s="653">
        <v>4.5</v>
      </c>
      <c r="G681" s="12">
        <v>38.700000000000003</v>
      </c>
      <c r="H681" s="835"/>
      <c r="I681" s="835"/>
      <c r="J681" s="835"/>
      <c r="K681" s="835"/>
      <c r="L681" s="835"/>
      <c r="M681" s="835"/>
      <c r="N681" s="835"/>
      <c r="O681" s="835"/>
      <c r="P681" s="835"/>
      <c r="Q681" s="835"/>
      <c r="R681" s="886" t="s">
        <v>212</v>
      </c>
      <c r="S681" s="891">
        <v>125</v>
      </c>
      <c r="T681" s="654"/>
      <c r="U681" s="653">
        <v>1.8</v>
      </c>
      <c r="V681" s="653">
        <v>1.5</v>
      </c>
      <c r="W681" s="653">
        <v>4.5</v>
      </c>
      <c r="X681" s="12">
        <v>38.700000000000003</v>
      </c>
      <c r="AG681" s="686"/>
    </row>
    <row r="682" spans="1:33" ht="18">
      <c r="A682" s="931"/>
      <c r="B682" s="893"/>
      <c r="C682" s="851"/>
      <c r="D682" s="925"/>
      <c r="E682" s="925"/>
      <c r="F682" s="925"/>
      <c r="G682" s="608"/>
      <c r="H682" s="17"/>
      <c r="I682" s="17"/>
      <c r="J682" s="17"/>
      <c r="K682" s="17"/>
      <c r="L682" s="17"/>
      <c r="M682" s="17"/>
      <c r="N682" s="17"/>
      <c r="O682" s="17"/>
      <c r="P682" s="11"/>
      <c r="Q682" s="11"/>
      <c r="R682" s="931"/>
      <c r="S682" s="893"/>
      <c r="T682" s="851"/>
      <c r="U682" s="925"/>
      <c r="V682" s="925"/>
      <c r="W682" s="925"/>
      <c r="X682" s="608"/>
      <c r="AG682" s="686"/>
    </row>
    <row r="683" spans="1:33" ht="15.75">
      <c r="A683" s="890" t="s">
        <v>381</v>
      </c>
      <c r="B683" s="596"/>
      <c r="C683" s="875"/>
      <c r="D683" s="928"/>
      <c r="E683" s="928"/>
      <c r="F683" s="928"/>
      <c r="G683" s="929"/>
      <c r="H683" s="835"/>
      <c r="I683" s="835"/>
      <c r="J683" s="835"/>
      <c r="K683" s="835"/>
      <c r="L683" s="835"/>
      <c r="M683" s="835"/>
      <c r="N683" s="835"/>
      <c r="O683" s="835"/>
      <c r="P683" s="835"/>
      <c r="Q683" s="835"/>
      <c r="R683" s="890" t="s">
        <v>381</v>
      </c>
      <c r="S683" s="596"/>
      <c r="T683" s="875"/>
      <c r="U683" s="928"/>
      <c r="V683" s="928"/>
      <c r="W683" s="928"/>
      <c r="X683" s="929"/>
      <c r="AG683" s="686"/>
    </row>
    <row r="684" spans="1:33" ht="15.75">
      <c r="A684" s="838"/>
      <c r="B684" s="838"/>
      <c r="C684" s="904"/>
      <c r="D684" s="930"/>
      <c r="E684" s="930"/>
      <c r="F684" s="930"/>
      <c r="G684" s="929"/>
      <c r="H684" s="835"/>
      <c r="I684" s="835"/>
      <c r="J684" s="835"/>
      <c r="K684" s="835"/>
      <c r="L684" s="835"/>
      <c r="M684" s="835"/>
      <c r="N684" s="835"/>
      <c r="O684" s="835"/>
      <c r="P684" s="835"/>
      <c r="Q684" s="835"/>
      <c r="R684" s="890"/>
      <c r="S684" s="596"/>
      <c r="T684" s="875"/>
      <c r="U684" s="600"/>
      <c r="V684" s="600"/>
      <c r="W684" s="600"/>
      <c r="X684" s="596"/>
      <c r="AG684" s="643"/>
    </row>
    <row r="685" spans="1:33" ht="15.75">
      <c r="A685" s="838"/>
      <c r="B685" s="875"/>
      <c r="C685" s="875"/>
      <c r="D685" s="600"/>
      <c r="E685" s="600"/>
      <c r="F685" s="600"/>
      <c r="G685" s="596"/>
      <c r="H685" s="835"/>
      <c r="I685" s="835"/>
      <c r="J685" s="835"/>
      <c r="K685" s="835"/>
      <c r="L685" s="835"/>
      <c r="M685" s="835"/>
      <c r="N685" s="835"/>
      <c r="O685" s="835"/>
      <c r="P685" s="835"/>
      <c r="Q685" s="835"/>
      <c r="R685" s="838"/>
      <c r="S685" s="838"/>
      <c r="T685" s="904"/>
      <c r="U685" s="204"/>
      <c r="V685" s="601"/>
      <c r="W685" s="204"/>
      <c r="X685" s="204"/>
    </row>
    <row r="686" spans="1:33" ht="15.75">
      <c r="A686" s="838"/>
      <c r="B686" s="875"/>
      <c r="C686" s="875"/>
      <c r="D686" s="505"/>
      <c r="E686" s="505"/>
      <c r="F686" s="505"/>
      <c r="G686" s="505"/>
      <c r="H686" s="835"/>
      <c r="I686" s="835"/>
      <c r="J686" s="835"/>
      <c r="K686" s="835"/>
      <c r="L686" s="835"/>
      <c r="M686" s="835"/>
      <c r="N686" s="835"/>
      <c r="O686" s="835"/>
      <c r="P686" s="835"/>
      <c r="Q686" s="835"/>
      <c r="R686" s="838"/>
      <c r="S686" s="875"/>
      <c r="T686" s="875"/>
      <c r="U686" s="505"/>
      <c r="V686" s="505"/>
      <c r="W686" s="505"/>
      <c r="X686" s="505"/>
    </row>
    <row r="687" spans="1:33" ht="15.75">
      <c r="A687" s="838"/>
      <c r="B687" s="835"/>
      <c r="C687" s="943"/>
      <c r="D687" s="835"/>
      <c r="E687" s="835"/>
      <c r="F687" s="835"/>
      <c r="G687" s="835"/>
      <c r="H687" s="835"/>
      <c r="I687" s="835"/>
      <c r="J687" s="835"/>
      <c r="K687" s="835"/>
      <c r="L687" s="835"/>
      <c r="M687" s="835"/>
      <c r="N687" s="835"/>
      <c r="O687" s="835"/>
      <c r="P687" s="835"/>
      <c r="Q687" s="835"/>
      <c r="R687" s="838"/>
      <c r="S687" s="875"/>
      <c r="T687" s="875"/>
      <c r="U687" s="637"/>
      <c r="V687" s="637"/>
      <c r="W687" s="637"/>
      <c r="X687" s="656"/>
    </row>
    <row r="688" spans="1:33" ht="15.75">
      <c r="A688" s="1183" t="s">
        <v>185</v>
      </c>
      <c r="B688" s="1184"/>
      <c r="C688" s="1184"/>
      <c r="D688" s="1184"/>
      <c r="E688" s="1184"/>
      <c r="F688" s="1184"/>
      <c r="G688" s="1185"/>
      <c r="H688" s="17"/>
      <c r="I688" s="17"/>
      <c r="J688" s="17"/>
      <c r="K688" s="17"/>
      <c r="L688" s="17"/>
      <c r="M688" s="17"/>
      <c r="N688" s="17"/>
      <c r="O688" s="17"/>
      <c r="P688" s="11">
        <v>380.78</v>
      </c>
      <c r="Q688" s="11" t="e">
        <f>#REF!*P688/1000</f>
        <v>#REF!</v>
      </c>
      <c r="R688" s="838"/>
      <c r="S688" s="835"/>
      <c r="T688" s="943"/>
      <c r="U688" s="601"/>
      <c r="V688" s="601"/>
      <c r="W688" s="601"/>
      <c r="X688" s="596"/>
    </row>
    <row r="689" spans="1:33" ht="15.75">
      <c r="A689" s="838" t="s">
        <v>873</v>
      </c>
      <c r="B689" s="884" t="s">
        <v>593</v>
      </c>
      <c r="C689" s="838"/>
      <c r="D689" s="835"/>
      <c r="E689" s="835"/>
      <c r="F689" s="835"/>
      <c r="G689" s="835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87"/>
      <c r="S689" s="205"/>
      <c r="T689" s="905"/>
      <c r="U689" s="600"/>
      <c r="V689" s="600"/>
      <c r="W689" s="601"/>
      <c r="X689" s="596"/>
    </row>
    <row r="690" spans="1:33" ht="18">
      <c r="A690" s="838"/>
      <c r="B690" s="835"/>
      <c r="C690" s="836"/>
      <c r="D690" s="835"/>
      <c r="E690" s="835"/>
      <c r="F690" s="835"/>
      <c r="G690" s="835"/>
      <c r="H690" s="17"/>
      <c r="I690" s="17"/>
      <c r="J690" s="17"/>
      <c r="K690" s="17"/>
      <c r="L690" s="17"/>
      <c r="M690" s="17"/>
      <c r="N690" s="17"/>
      <c r="O690" s="17"/>
      <c r="P690" s="125"/>
      <c r="Q690" s="11"/>
      <c r="R690" s="885"/>
      <c r="S690" s="596"/>
      <c r="T690" s="656"/>
      <c r="U690" s="601"/>
      <c r="V690" s="601"/>
      <c r="W690" s="601"/>
      <c r="X690" s="614"/>
    </row>
    <row r="691" spans="1:33" ht="18">
      <c r="A691" s="835"/>
      <c r="B691" s="835"/>
      <c r="C691" s="869"/>
      <c r="D691" s="835"/>
      <c r="E691" s="835"/>
      <c r="F691" s="835"/>
      <c r="G691" s="835"/>
      <c r="H691" s="8"/>
      <c r="I691" s="8"/>
      <c r="J691" s="8"/>
      <c r="K691" s="8"/>
      <c r="L691" s="8"/>
      <c r="M691" s="8"/>
      <c r="N691" s="8"/>
      <c r="O691" s="8"/>
      <c r="P691" s="606"/>
      <c r="Q691" s="11"/>
      <c r="R691" s="889"/>
      <c r="S691" s="7"/>
      <c r="T691" s="875"/>
      <c r="U691" s="7"/>
      <c r="V691" s="596"/>
      <c r="W691" s="7"/>
      <c r="X691" s="7"/>
    </row>
    <row r="692" spans="1:33" ht="18">
      <c r="A692" s="835"/>
      <c r="B692" s="835"/>
      <c r="C692" s="869"/>
      <c r="D692" s="835"/>
      <c r="E692" s="835"/>
      <c r="F692" s="835"/>
      <c r="G692" s="835"/>
      <c r="H692" s="8"/>
      <c r="I692" s="8"/>
      <c r="J692" s="8"/>
      <c r="K692" s="8"/>
      <c r="L692" s="8"/>
      <c r="M692" s="8"/>
      <c r="N692" s="8"/>
      <c r="O692" s="8"/>
      <c r="P692" s="606"/>
      <c r="Q692" s="11"/>
      <c r="R692" s="873"/>
      <c r="S692" s="458"/>
      <c r="T692" s="847"/>
      <c r="U692" s="601"/>
      <c r="V692" s="601"/>
      <c r="W692" s="601"/>
      <c r="X692" s="614"/>
    </row>
    <row r="693" spans="1:33" ht="20.25">
      <c r="A693" s="835"/>
      <c r="B693" s="835"/>
      <c r="C693" s="839"/>
      <c r="D693" s="835"/>
      <c r="E693" s="835"/>
      <c r="F693" s="835"/>
      <c r="G693" s="835"/>
      <c r="H693" s="8"/>
      <c r="I693" s="8"/>
      <c r="J693" s="8"/>
      <c r="K693" s="8"/>
      <c r="L693" s="8"/>
      <c r="M693" s="8"/>
      <c r="N693" s="8"/>
      <c r="O693" s="8"/>
      <c r="P693" s="8"/>
      <c r="Q693" s="11" t="e">
        <f>#REF!*P693/1000</f>
        <v>#REF!</v>
      </c>
      <c r="R693" s="911"/>
      <c r="S693" s="204"/>
      <c r="T693" s="846"/>
      <c r="U693" s="601"/>
      <c r="V693" s="601"/>
      <c r="W693" s="601"/>
      <c r="X693" s="596"/>
    </row>
    <row r="694" spans="1:33" ht="15.75">
      <c r="A694" s="835"/>
      <c r="B694" s="835"/>
      <c r="C694" s="835"/>
      <c r="D694" s="835"/>
      <c r="E694" s="835"/>
      <c r="F694" s="835"/>
      <c r="G694" s="835"/>
      <c r="H694" s="8"/>
      <c r="I694" s="8"/>
      <c r="J694" s="8"/>
      <c r="K694" s="8"/>
      <c r="L694" s="8"/>
      <c r="M694" s="8"/>
      <c r="N694" s="8"/>
      <c r="O694" s="8"/>
      <c r="P694" s="8"/>
      <c r="Q694" s="11" t="e">
        <f>#REF!*P694/1000</f>
        <v>#REF!</v>
      </c>
      <c r="R694" s="842"/>
      <c r="S694" s="204"/>
      <c r="T694" s="172"/>
      <c r="U694" s="601"/>
      <c r="V694" s="601"/>
      <c r="W694" s="601"/>
      <c r="X694" s="596"/>
    </row>
    <row r="695" spans="1:33" ht="18">
      <c r="A695" s="836" t="s">
        <v>122</v>
      </c>
      <c r="B695" s="838">
        <v>50</v>
      </c>
      <c r="C695" s="838">
        <v>9.1</v>
      </c>
      <c r="D695" s="835"/>
      <c r="E695" s="835"/>
      <c r="F695" s="835"/>
      <c r="G695" s="835"/>
      <c r="H695" s="11"/>
      <c r="I695" s="11"/>
      <c r="J695" s="11"/>
      <c r="K695" s="11"/>
      <c r="L695" s="11"/>
      <c r="M695" s="11"/>
      <c r="N695" s="11"/>
      <c r="O695" s="11"/>
      <c r="P695" s="11"/>
      <c r="Q695" s="11" t="e">
        <f>#REF!*P695/1000</f>
        <v>#REF!</v>
      </c>
      <c r="R695" s="1183"/>
      <c r="S695" s="1184"/>
      <c r="T695" s="1185"/>
      <c r="U695" s="637"/>
      <c r="V695" s="637"/>
      <c r="W695" s="637"/>
      <c r="X695" s="656"/>
    </row>
    <row r="696" spans="1:33" ht="18">
      <c r="A696" s="836"/>
      <c r="B696" s="838"/>
      <c r="C696" s="838"/>
      <c r="D696" s="835"/>
      <c r="E696" s="835"/>
      <c r="F696" s="835" t="s">
        <v>441</v>
      </c>
      <c r="G696" s="835"/>
      <c r="H696" s="11"/>
      <c r="I696" s="11"/>
      <c r="J696" s="11"/>
      <c r="K696" s="11"/>
      <c r="L696" s="11"/>
      <c r="M696" s="11"/>
      <c r="N696" s="11"/>
      <c r="O696" s="11"/>
      <c r="P696" s="11"/>
      <c r="Q696" s="11" t="e">
        <f>#REF!*P696/1000</f>
        <v>#REF!</v>
      </c>
      <c r="R696" s="711"/>
      <c r="S696" s="204"/>
      <c r="T696" s="204"/>
      <c r="U696" s="601"/>
      <c r="V696" s="601"/>
      <c r="W696" s="601"/>
      <c r="X696" s="596"/>
    </row>
    <row r="697" spans="1:33" ht="15.75">
      <c r="A697" s="838"/>
      <c r="B697" s="838"/>
      <c r="C697" s="838"/>
      <c r="D697" s="835"/>
      <c r="E697" s="835"/>
      <c r="F697" s="835"/>
      <c r="G697" s="835"/>
      <c r="H697" s="8">
        <v>0</v>
      </c>
      <c r="I697" s="8">
        <v>1.4464285714285713E-2</v>
      </c>
      <c r="J697" s="8">
        <v>0</v>
      </c>
      <c r="K697" s="8">
        <v>0.1125</v>
      </c>
      <c r="L697" s="8">
        <v>2.7642857142857142</v>
      </c>
      <c r="M697" s="8">
        <v>12.407142857142858</v>
      </c>
      <c r="N697" s="8">
        <v>3.6964285714285707</v>
      </c>
      <c r="O697" s="8">
        <v>0.30535714285714283</v>
      </c>
      <c r="P697" s="11">
        <v>32.5</v>
      </c>
      <c r="Q697" s="8">
        <f>B648*P697/1000</f>
        <v>0</v>
      </c>
      <c r="R697" s="711"/>
      <c r="S697" s="205"/>
      <c r="T697" s="205"/>
      <c r="U697" s="600"/>
      <c r="V697" s="600"/>
      <c r="W697" s="600"/>
      <c r="X697" s="596"/>
    </row>
    <row r="698" spans="1:33" ht="15.75">
      <c r="A698" s="835"/>
      <c r="B698" s="835"/>
      <c r="C698" s="835"/>
      <c r="D698" s="835"/>
      <c r="E698" s="835"/>
      <c r="F698" s="835"/>
      <c r="G698" s="835"/>
      <c r="H698" s="637">
        <f t="shared" ref="H698:O698" si="64">H699+H706</f>
        <v>0.15428571428571428</v>
      </c>
      <c r="I698" s="637">
        <f t="shared" si="64"/>
        <v>0.11314285714285714</v>
      </c>
      <c r="J698" s="637">
        <f t="shared" si="64"/>
        <v>21.229714285714284</v>
      </c>
      <c r="K698" s="637">
        <f t="shared" si="64"/>
        <v>1.0285714285714285</v>
      </c>
      <c r="L698" s="637">
        <f t="shared" si="64"/>
        <v>47.519999999999996</v>
      </c>
      <c r="M698" s="637">
        <f t="shared" si="64"/>
        <v>89.927999999999997</v>
      </c>
      <c r="N698" s="637">
        <f t="shared" si="64"/>
        <v>15.181714285714285</v>
      </c>
      <c r="O698" s="637">
        <f t="shared" si="64"/>
        <v>0.96685714285714275</v>
      </c>
      <c r="P698" s="637"/>
      <c r="Q698" s="86">
        <f>Q699+Q706</f>
        <v>18</v>
      </c>
      <c r="R698" s="1177"/>
      <c r="S698" s="1178"/>
      <c r="T698" s="204"/>
      <c r="U698" s="204"/>
      <c r="V698" s="601"/>
      <c r="W698" s="204"/>
      <c r="X698" s="204"/>
    </row>
    <row r="699" spans="1:33" ht="15.75">
      <c r="A699" s="838"/>
      <c r="B699" s="835"/>
      <c r="C699" s="835"/>
      <c r="D699" s="835"/>
      <c r="E699" s="835"/>
      <c r="F699" s="835"/>
      <c r="G699" s="835"/>
      <c r="H699" s="8">
        <v>0.15428571428571428</v>
      </c>
      <c r="I699" s="8">
        <v>0.11314285714285714</v>
      </c>
      <c r="J699" s="8">
        <v>21.229714285714284</v>
      </c>
      <c r="K699" s="8">
        <v>1.0285714285714285</v>
      </c>
      <c r="L699" s="8">
        <v>47.519999999999996</v>
      </c>
      <c r="M699" s="8">
        <v>89.927999999999997</v>
      </c>
      <c r="N699" s="8">
        <v>15.181714285714285</v>
      </c>
      <c r="O699" s="8">
        <v>0.96685714285714275</v>
      </c>
      <c r="P699" s="8">
        <v>18</v>
      </c>
      <c r="Q699" s="8">
        <f>P699</f>
        <v>18</v>
      </c>
      <c r="R699" s="835"/>
      <c r="S699" s="835"/>
      <c r="T699" s="835"/>
      <c r="U699" s="505"/>
      <c r="V699" s="505"/>
      <c r="W699" s="505"/>
      <c r="X699" s="505"/>
    </row>
    <row r="700" spans="1:33" ht="18">
      <c r="A700" s="1179" t="s">
        <v>903</v>
      </c>
      <c r="B700" s="1180"/>
      <c r="C700" s="1180"/>
      <c r="D700" s="1180"/>
      <c r="E700" s="1180"/>
      <c r="F700" s="1180"/>
      <c r="G700" s="1180"/>
      <c r="H700" s="1180"/>
      <c r="I700" s="1180"/>
      <c r="J700" s="1180"/>
      <c r="K700" s="1180"/>
      <c r="L700" s="1180"/>
      <c r="M700" s="1180"/>
      <c r="N700" s="1180"/>
      <c r="O700" s="1180"/>
      <c r="P700" s="1180"/>
      <c r="Q700" s="1180"/>
      <c r="R700" s="1180"/>
      <c r="S700" s="1180"/>
      <c r="T700" s="1180"/>
      <c r="U700" s="1180"/>
      <c r="V700" s="1180"/>
      <c r="W700" s="1180"/>
      <c r="X700" s="1181"/>
      <c r="AG700" s="707"/>
    </row>
    <row r="701" spans="1:33">
      <c r="AG701" s="707"/>
    </row>
    <row r="702" spans="1:33">
      <c r="AG702" s="707"/>
    </row>
    <row r="703" spans="1:33">
      <c r="AG703" s="693"/>
    </row>
    <row r="704" spans="1:33">
      <c r="AG704" s="707"/>
    </row>
    <row r="705" spans="33:33" ht="14.25">
      <c r="AG705" s="632"/>
    </row>
    <row r="706" spans="33:33" ht="22.5">
      <c r="AG706" s="676"/>
    </row>
    <row r="707" spans="33:33">
      <c r="AG707" s="715"/>
    </row>
    <row r="708" spans="33:33">
      <c r="AG708" s="715"/>
    </row>
    <row r="709" spans="33:33">
      <c r="AG709" s="715"/>
    </row>
    <row r="710" spans="33:33" ht="15.75">
      <c r="AG710" s="681"/>
    </row>
    <row r="711" spans="33:33">
      <c r="AG711" s="684"/>
    </row>
    <row r="712" spans="33:33">
      <c r="AG712" s="686"/>
    </row>
    <row r="713" spans="33:33">
      <c r="AG713" s="686"/>
    </row>
    <row r="714" spans="33:33">
      <c r="AG714" s="686"/>
    </row>
    <row r="715" spans="33:33">
      <c r="AG715" s="686"/>
    </row>
    <row r="716" spans="33:33">
      <c r="AG716" s="686"/>
    </row>
    <row r="717" spans="33:33">
      <c r="AG717" s="686"/>
    </row>
    <row r="718" spans="33:33">
      <c r="AG718" s="693"/>
    </row>
    <row r="719" spans="33:33">
      <c r="AG719" s="693"/>
    </row>
    <row r="720" spans="33:33">
      <c r="AG720" s="686"/>
    </row>
    <row r="721" spans="33:33">
      <c r="AG721" s="643"/>
    </row>
    <row r="722" spans="33:33">
      <c r="AG722" s="686"/>
    </row>
    <row r="723" spans="33:33">
      <c r="AG723" s="686"/>
    </row>
    <row r="724" spans="33:33">
      <c r="AG724" s="643"/>
    </row>
    <row r="725" spans="33:33">
      <c r="AG725" s="686"/>
    </row>
    <row r="726" spans="33:33">
      <c r="AG726" s="686"/>
    </row>
    <row r="727" spans="33:33">
      <c r="AG727" s="686"/>
    </row>
    <row r="728" spans="33:33">
      <c r="AG728" s="686"/>
    </row>
    <row r="729" spans="33:33">
      <c r="AG729" s="686"/>
    </row>
    <row r="730" spans="33:33">
      <c r="AG730" s="693"/>
    </row>
    <row r="731" spans="33:33">
      <c r="AG731" s="693"/>
    </row>
    <row r="732" spans="33:33">
      <c r="AG732" s="707"/>
    </row>
    <row r="733" spans="33:33">
      <c r="AG733" s="643"/>
    </row>
    <row r="734" spans="33:33" ht="15.75">
      <c r="AG734" s="681"/>
    </row>
    <row r="735" spans="33:33">
      <c r="AG735" s="707"/>
    </row>
    <row r="736" spans="33:33">
      <c r="AG736" s="643"/>
    </row>
    <row r="737" spans="33:33" ht="15.75">
      <c r="AG737" s="681"/>
    </row>
    <row r="738" spans="33:33" ht="15.75">
      <c r="AG738" s="681"/>
    </row>
    <row r="739" spans="33:33" ht="15.75">
      <c r="AG739" s="681"/>
    </row>
    <row r="740" spans="33:33" ht="15.75">
      <c r="AG740" s="681"/>
    </row>
    <row r="741" spans="33:33" ht="15.75">
      <c r="AG741" s="681"/>
    </row>
    <row r="742" spans="33:33" ht="15.75">
      <c r="AG742" s="681"/>
    </row>
    <row r="743" spans="33:33" ht="15.75">
      <c r="AG743" s="681"/>
    </row>
    <row r="744" spans="33:33" ht="15.75">
      <c r="AG744" s="681"/>
    </row>
    <row r="745" spans="33:33" ht="15.75">
      <c r="AG745" s="681"/>
    </row>
    <row r="746" spans="33:33" ht="15.75">
      <c r="AG746" s="681"/>
    </row>
    <row r="747" spans="33:33" ht="15.75">
      <c r="AG747" s="681"/>
    </row>
    <row r="748" spans="33:33" ht="15.75">
      <c r="AG748" s="681"/>
    </row>
    <row r="749" spans="33:33" ht="15.75">
      <c r="AG749" s="681"/>
    </row>
    <row r="750" spans="33:33">
      <c r="AG750" s="707"/>
    </row>
    <row r="751" spans="33:33">
      <c r="AG751" s="693"/>
    </row>
    <row r="752" spans="33:33">
      <c r="AG752" s="693"/>
    </row>
    <row r="756" spans="33:33">
      <c r="AG756" s="753"/>
    </row>
    <row r="759" spans="33:33">
      <c r="AG759" s="753"/>
    </row>
    <row r="760" spans="33:33">
      <c r="AG760" s="753"/>
    </row>
    <row r="761" spans="33:33">
      <c r="AG761" s="753"/>
    </row>
    <row r="763" spans="33:33">
      <c r="AG763" s="753"/>
    </row>
    <row r="764" spans="33:33">
      <c r="AG764" s="753"/>
    </row>
    <row r="765" spans="33:33">
      <c r="AG765" s="753"/>
    </row>
    <row r="766" spans="33:33">
      <c r="AG766" s="753"/>
    </row>
    <row r="767" spans="33:33">
      <c r="AG767" s="753"/>
    </row>
    <row r="768" spans="33:33">
      <c r="AG768" s="707"/>
    </row>
    <row r="772" spans="33:33">
      <c r="AG772" s="753"/>
    </row>
    <row r="773" spans="33:33">
      <c r="AG773" s="753"/>
    </row>
    <row r="774" spans="33:33">
      <c r="AG774" s="753"/>
    </row>
    <row r="775" spans="33:33">
      <c r="AG775" s="753"/>
    </row>
    <row r="776" spans="33:33">
      <c r="AG776" s="753"/>
    </row>
    <row r="777" spans="33:33">
      <c r="AG777" s="719"/>
    </row>
    <row r="778" spans="33:33">
      <c r="AG778" s="707"/>
    </row>
    <row r="786" spans="33:33">
      <c r="AG786" s="753"/>
    </row>
    <row r="787" spans="33:33">
      <c r="AG787" s="753"/>
    </row>
    <row r="788" spans="33:33">
      <c r="AG788" s="753"/>
    </row>
    <row r="789" spans="33:33">
      <c r="AG789" s="753"/>
    </row>
    <row r="790" spans="33:33">
      <c r="AG790" s="753"/>
    </row>
    <row r="791" spans="33:33">
      <c r="AG791" s="753"/>
    </row>
    <row r="793" spans="33:33">
      <c r="AG793" s="753"/>
    </row>
    <row r="794" spans="33:33">
      <c r="AG794" s="753"/>
    </row>
    <row r="795" spans="33:33">
      <c r="AG795" s="753"/>
    </row>
    <row r="796" spans="33:33">
      <c r="AG796" s="753"/>
    </row>
    <row r="797" spans="33:33">
      <c r="AG797" s="707"/>
    </row>
    <row r="799" spans="33:33">
      <c r="AG799" s="693"/>
    </row>
    <row r="800" spans="33:33">
      <c r="AG800" s="707"/>
    </row>
    <row r="801" spans="33:33">
      <c r="AG801" s="707"/>
    </row>
    <row r="802" spans="33:33">
      <c r="AG802" s="693"/>
    </row>
    <row r="803" spans="33:33">
      <c r="AG803" s="707"/>
    </row>
    <row r="804" spans="33:33">
      <c r="AG804" s="707"/>
    </row>
    <row r="805" spans="33:33" ht="15.75">
      <c r="AG805" s="681"/>
    </row>
    <row r="806" spans="33:33" ht="22.5">
      <c r="AG806" s="676"/>
    </row>
    <row r="807" spans="33:33">
      <c r="AG807" s="715"/>
    </row>
    <row r="808" spans="33:33">
      <c r="AG808" s="715"/>
    </row>
    <row r="809" spans="33:33">
      <c r="AG809" s="715"/>
    </row>
    <row r="810" spans="33:33" ht="15.75">
      <c r="AG810" s="681"/>
    </row>
    <row r="811" spans="33:33">
      <c r="AG811" s="707"/>
    </row>
    <row r="812" spans="33:33">
      <c r="AG812" s="707"/>
    </row>
    <row r="813" spans="33:33">
      <c r="AG813" s="707"/>
    </row>
    <row r="814" spans="33:33">
      <c r="AG814" s="693"/>
    </row>
    <row r="815" spans="33:33">
      <c r="AG815" s="693"/>
    </row>
    <row r="816" spans="33:33">
      <c r="AG816" s="693"/>
    </row>
    <row r="817" spans="33:33">
      <c r="AG817" s="693"/>
    </row>
    <row r="818" spans="33:33">
      <c r="AG818" s="693"/>
    </row>
    <row r="819" spans="33:33">
      <c r="AG819" s="693"/>
    </row>
    <row r="820" spans="33:33">
      <c r="AG820" s="707"/>
    </row>
    <row r="821" spans="33:33">
      <c r="AG821" s="707"/>
    </row>
    <row r="822" spans="33:33">
      <c r="AG822" s="707"/>
    </row>
    <row r="823" spans="33:33">
      <c r="AG823" s="707"/>
    </row>
    <row r="824" spans="33:33">
      <c r="AG824" s="707"/>
    </row>
    <row r="825" spans="33:33">
      <c r="AG825" s="707"/>
    </row>
    <row r="826" spans="33:33">
      <c r="AG826" s="707"/>
    </row>
    <row r="827" spans="33:33">
      <c r="AG827" s="707"/>
    </row>
    <row r="828" spans="33:33">
      <c r="AG828" s="707"/>
    </row>
    <row r="829" spans="33:33">
      <c r="AG829" s="643"/>
    </row>
    <row r="830" spans="33:33" ht="15.75">
      <c r="AG830" s="681"/>
    </row>
    <row r="831" spans="33:33">
      <c r="AG831" s="707"/>
    </row>
    <row r="832" spans="33:33">
      <c r="AG832" s="707"/>
    </row>
    <row r="833" spans="33:33">
      <c r="AG833" s="643"/>
    </row>
    <row r="834" spans="33:33">
      <c r="AG834" s="707"/>
    </row>
    <row r="835" spans="33:33">
      <c r="AG835" s="707"/>
    </row>
    <row r="836" spans="33:33">
      <c r="AG836" s="707"/>
    </row>
    <row r="837" spans="33:33">
      <c r="AG837" s="707"/>
    </row>
    <row r="838" spans="33:33">
      <c r="AG838" s="707"/>
    </row>
    <row r="839" spans="33:33">
      <c r="AG839" s="707"/>
    </row>
    <row r="840" spans="33:33">
      <c r="AG840" s="707"/>
    </row>
    <row r="841" spans="33:33">
      <c r="AG841" s="707"/>
    </row>
    <row r="842" spans="33:33">
      <c r="AG842" s="707"/>
    </row>
    <row r="843" spans="33:33">
      <c r="AG843" s="707"/>
    </row>
    <row r="844" spans="33:33">
      <c r="AG844" s="707"/>
    </row>
    <row r="845" spans="33:33">
      <c r="AG845" s="707"/>
    </row>
    <row r="846" spans="33:33">
      <c r="AG846" s="707"/>
    </row>
    <row r="847" spans="33:33">
      <c r="AG847" s="707"/>
    </row>
    <row r="848" spans="33:33">
      <c r="AG848" s="707"/>
    </row>
    <row r="849" spans="33:33">
      <c r="AG849" s="707"/>
    </row>
    <row r="850" spans="33:33">
      <c r="AG850" s="643"/>
    </row>
    <row r="851" spans="33:33">
      <c r="AG851" s="707"/>
    </row>
    <row r="852" spans="33:33">
      <c r="AG852" s="515"/>
    </row>
    <row r="853" spans="33:33">
      <c r="AG853" s="715"/>
    </row>
    <row r="854" spans="33:33">
      <c r="AG854" s="715"/>
    </row>
    <row r="855" spans="33:33">
      <c r="AG855" s="715"/>
    </row>
    <row r="856" spans="33:33">
      <c r="AG856" s="715"/>
    </row>
    <row r="857" spans="33:33">
      <c r="AG857" s="715"/>
    </row>
    <row r="858" spans="33:33">
      <c r="AG858" s="715"/>
    </row>
    <row r="859" spans="33:33">
      <c r="AG859" s="715"/>
    </row>
    <row r="860" spans="33:33">
      <c r="AG860" s="719"/>
    </row>
    <row r="861" spans="33:33">
      <c r="AG861" s="707"/>
    </row>
    <row r="862" spans="33:33">
      <c r="AG862" s="707"/>
    </row>
    <row r="863" spans="33:33" ht="18">
      <c r="AG863" s="789"/>
    </row>
    <row r="864" spans="33:33">
      <c r="AG864" s="715"/>
    </row>
    <row r="865" spans="33:33">
      <c r="AG865" s="715"/>
    </row>
    <row r="866" spans="33:33">
      <c r="AG866" s="715"/>
    </row>
    <row r="867" spans="33:33">
      <c r="AG867" s="790"/>
    </row>
    <row r="868" spans="33:33">
      <c r="AG868" s="715"/>
    </row>
    <row r="869" spans="33:33">
      <c r="AG869" s="715"/>
    </row>
    <row r="870" spans="33:33">
      <c r="AG870" s="715"/>
    </row>
    <row r="871" spans="33:33">
      <c r="AG871" s="775"/>
    </row>
    <row r="879" spans="33:33">
      <c r="AG879" s="715"/>
    </row>
    <row r="880" spans="33:33">
      <c r="AG880" s="715"/>
    </row>
    <row r="882" spans="33:33">
      <c r="AG882" s="707"/>
    </row>
    <row r="883" spans="33:33">
      <c r="AG883" s="707"/>
    </row>
    <row r="884" spans="33:33">
      <c r="AG884" s="707"/>
    </row>
    <row r="885" spans="33:33">
      <c r="AG885" s="693"/>
    </row>
    <row r="886" spans="33:33">
      <c r="AG886" s="707"/>
    </row>
    <row r="887" spans="33:33" ht="14.25">
      <c r="AG887" s="632"/>
    </row>
    <row r="888" spans="33:33" ht="14.25">
      <c r="AG888" s="632"/>
    </row>
    <row r="889" spans="33:33" ht="14.25">
      <c r="AG889" s="19"/>
    </row>
    <row r="890" spans="33:33" ht="14.25">
      <c r="AG890" s="19"/>
    </row>
    <row r="891" spans="33:33" ht="14.25">
      <c r="AG891" s="19"/>
    </row>
    <row r="897" spans="33:33">
      <c r="AG897" s="693"/>
    </row>
    <row r="925" spans="33:33">
      <c r="AG925" s="693"/>
    </row>
    <row r="926" spans="33:33">
      <c r="AG926" s="693"/>
    </row>
  </sheetData>
  <mergeCells count="646">
    <mergeCell ref="A700:X700"/>
    <mergeCell ref="A688:G688"/>
    <mergeCell ref="R695:T695"/>
    <mergeCell ref="R698:S698"/>
    <mergeCell ref="A674:C674"/>
    <mergeCell ref="R674:T674"/>
    <mergeCell ref="T671:X671"/>
    <mergeCell ref="S671:S673"/>
    <mergeCell ref="A671:A673"/>
    <mergeCell ref="B671:B673"/>
    <mergeCell ref="C671:G671"/>
    <mergeCell ref="R671:R673"/>
    <mergeCell ref="D672:D673"/>
    <mergeCell ref="E672:E673"/>
    <mergeCell ref="F672:F673"/>
    <mergeCell ref="A670:G670"/>
    <mergeCell ref="R670:X670"/>
    <mergeCell ref="W672:W673"/>
    <mergeCell ref="X672:X673"/>
    <mergeCell ref="G672:G673"/>
    <mergeCell ref="T672:T673"/>
    <mergeCell ref="U672:U673"/>
    <mergeCell ref="V672:V673"/>
    <mergeCell ref="C672:C673"/>
    <mergeCell ref="A666:X666"/>
    <mergeCell ref="A660:X660"/>
    <mergeCell ref="A665:E665"/>
    <mergeCell ref="F665:T665"/>
    <mergeCell ref="A631:A633"/>
    <mergeCell ref="B631:B633"/>
    <mergeCell ref="C631:G631"/>
    <mergeCell ref="A669:X669"/>
    <mergeCell ref="W632:W633"/>
    <mergeCell ref="X632:X633"/>
    <mergeCell ref="A625:E625"/>
    <mergeCell ref="F625:T625"/>
    <mergeCell ref="A626:X626"/>
    <mergeCell ref="A629:X629"/>
    <mergeCell ref="R655:T655"/>
    <mergeCell ref="R658:S658"/>
    <mergeCell ref="A630:G630"/>
    <mergeCell ref="R630:X630"/>
    <mergeCell ref="S631:S633"/>
    <mergeCell ref="T631:X631"/>
    <mergeCell ref="C632:C633"/>
    <mergeCell ref="D632:D633"/>
    <mergeCell ref="U632:U633"/>
    <mergeCell ref="V632:V633"/>
    <mergeCell ref="R631:R633"/>
    <mergeCell ref="G632:G633"/>
    <mergeCell ref="A634:C634"/>
    <mergeCell ref="R634:T634"/>
    <mergeCell ref="R642:T642"/>
    <mergeCell ref="A648:G648"/>
    <mergeCell ref="E632:E633"/>
    <mergeCell ref="F632:F633"/>
    <mergeCell ref="T632:T633"/>
    <mergeCell ref="R618:S618"/>
    <mergeCell ref="A620:X620"/>
    <mergeCell ref="W592:W593"/>
    <mergeCell ref="D592:D593"/>
    <mergeCell ref="E592:E593"/>
    <mergeCell ref="F592:F593"/>
    <mergeCell ref="G592:G593"/>
    <mergeCell ref="A594:C594"/>
    <mergeCell ref="R594:T594"/>
    <mergeCell ref="A591:A593"/>
    <mergeCell ref="X592:X593"/>
    <mergeCell ref="C591:G591"/>
    <mergeCell ref="R591:R593"/>
    <mergeCell ref="S591:S593"/>
    <mergeCell ref="T591:X591"/>
    <mergeCell ref="C592:C593"/>
    <mergeCell ref="U592:U593"/>
    <mergeCell ref="V592:V593"/>
    <mergeCell ref="R602:T602"/>
    <mergeCell ref="T592:T593"/>
    <mergeCell ref="A608:G608"/>
    <mergeCell ref="R615:T615"/>
    <mergeCell ref="B591:B593"/>
    <mergeCell ref="R576:T576"/>
    <mergeCell ref="A590:G590"/>
    <mergeCell ref="R590:X590"/>
    <mergeCell ref="A577:X577"/>
    <mergeCell ref="A585:E585"/>
    <mergeCell ref="F585:T585"/>
    <mergeCell ref="A586:X586"/>
    <mergeCell ref="A589:X589"/>
    <mergeCell ref="T555:T556"/>
    <mergeCell ref="R567:T567"/>
    <mergeCell ref="A571:G571"/>
    <mergeCell ref="R573:T573"/>
    <mergeCell ref="A557:C557"/>
    <mergeCell ref="R557:T557"/>
    <mergeCell ref="S554:S556"/>
    <mergeCell ref="A553:G553"/>
    <mergeCell ref="R553:X553"/>
    <mergeCell ref="C554:G554"/>
    <mergeCell ref="R554:R556"/>
    <mergeCell ref="C555:C556"/>
    <mergeCell ref="F555:F556"/>
    <mergeCell ref="G555:G556"/>
    <mergeCell ref="W555:W556"/>
    <mergeCell ref="X555:X556"/>
    <mergeCell ref="T554:X554"/>
    <mergeCell ref="U555:U556"/>
    <mergeCell ref="V555:V556"/>
    <mergeCell ref="A554:A556"/>
    <mergeCell ref="B554:B556"/>
    <mergeCell ref="D555:D556"/>
    <mergeCell ref="E555:E556"/>
    <mergeCell ref="A549:X549"/>
    <mergeCell ref="A552:X552"/>
    <mergeCell ref="R538:T538"/>
    <mergeCell ref="R541:T541"/>
    <mergeCell ref="A542:X542"/>
    <mergeCell ref="A548:E548"/>
    <mergeCell ref="F548:T548"/>
    <mergeCell ref="A519:A521"/>
    <mergeCell ref="T520:T521"/>
    <mergeCell ref="U520:U521"/>
    <mergeCell ref="A522:C522"/>
    <mergeCell ref="R522:T522"/>
    <mergeCell ref="R532:T532"/>
    <mergeCell ref="B519:B521"/>
    <mergeCell ref="C519:G519"/>
    <mergeCell ref="R519:R521"/>
    <mergeCell ref="S519:S521"/>
    <mergeCell ref="A536:G536"/>
    <mergeCell ref="T519:X519"/>
    <mergeCell ref="C520:C521"/>
    <mergeCell ref="D520:D521"/>
    <mergeCell ref="W520:W521"/>
    <mergeCell ref="X520:X521"/>
    <mergeCell ref="E520:E521"/>
    <mergeCell ref="F520:F521"/>
    <mergeCell ref="G520:G521"/>
    <mergeCell ref="V520:V521"/>
    <mergeCell ref="A518:G518"/>
    <mergeCell ref="R518:X518"/>
    <mergeCell ref="A484:A486"/>
    <mergeCell ref="B484:B486"/>
    <mergeCell ref="C484:G484"/>
    <mergeCell ref="R484:R486"/>
    <mergeCell ref="S484:S486"/>
    <mergeCell ref="A514:X514"/>
    <mergeCell ref="A517:X517"/>
    <mergeCell ref="R506:T506"/>
    <mergeCell ref="A507:X507"/>
    <mergeCell ref="A418:G418"/>
    <mergeCell ref="R418:X418"/>
    <mergeCell ref="R483:X483"/>
    <mergeCell ref="W485:W486"/>
    <mergeCell ref="D485:D486"/>
    <mergeCell ref="E485:E486"/>
    <mergeCell ref="A513:E513"/>
    <mergeCell ref="F513:T513"/>
    <mergeCell ref="V485:V486"/>
    <mergeCell ref="V455:V456"/>
    <mergeCell ref="T455:T456"/>
    <mergeCell ref="U455:U456"/>
    <mergeCell ref="A449:X449"/>
    <mergeCell ref="A452:X452"/>
    <mergeCell ref="A453:G453"/>
    <mergeCell ref="R453:X453"/>
    <mergeCell ref="W455:W456"/>
    <mergeCell ref="R454:R456"/>
    <mergeCell ref="A454:A456"/>
    <mergeCell ref="X455:X456"/>
    <mergeCell ref="C455:C456"/>
    <mergeCell ref="D455:D456"/>
    <mergeCell ref="H438:K438"/>
    <mergeCell ref="F455:F456"/>
    <mergeCell ref="A414:E414"/>
    <mergeCell ref="F414:T414"/>
    <mergeCell ref="A415:X415"/>
    <mergeCell ref="A393:C393"/>
    <mergeCell ref="R393:T393"/>
    <mergeCell ref="A406:G406"/>
    <mergeCell ref="H408:O408"/>
    <mergeCell ref="D391:D392"/>
    <mergeCell ref="E420:E421"/>
    <mergeCell ref="F420:F421"/>
    <mergeCell ref="G420:G421"/>
    <mergeCell ref="A390:A392"/>
    <mergeCell ref="B390:B392"/>
    <mergeCell ref="C390:G390"/>
    <mergeCell ref="G391:G392"/>
    <mergeCell ref="B419:B421"/>
    <mergeCell ref="P408:P412"/>
    <mergeCell ref="Q408:Q412"/>
    <mergeCell ref="H409:K409"/>
    <mergeCell ref="L409:O409"/>
    <mergeCell ref="C420:C421"/>
    <mergeCell ref="D420:D421"/>
    <mergeCell ref="W391:W392"/>
    <mergeCell ref="X420:X421"/>
    <mergeCell ref="R364:T364"/>
    <mergeCell ref="U391:U392"/>
    <mergeCell ref="A389:G389"/>
    <mergeCell ref="R389:X389"/>
    <mergeCell ref="H380:K380"/>
    <mergeCell ref="L380:O380"/>
    <mergeCell ref="A386:X386"/>
    <mergeCell ref="A388:X388"/>
    <mergeCell ref="X391:X392"/>
    <mergeCell ref="E391:E392"/>
    <mergeCell ref="F391:F392"/>
    <mergeCell ref="R390:R392"/>
    <mergeCell ref="C391:C392"/>
    <mergeCell ref="Y404:AF404"/>
    <mergeCell ref="Y405:AB405"/>
    <mergeCell ref="AC405:AF405"/>
    <mergeCell ref="U420:U421"/>
    <mergeCell ref="V420:V421"/>
    <mergeCell ref="W420:W421"/>
    <mergeCell ref="A385:E385"/>
    <mergeCell ref="F385:T385"/>
    <mergeCell ref="R361:R363"/>
    <mergeCell ref="U362:U363"/>
    <mergeCell ref="V362:V363"/>
    <mergeCell ref="W362:W363"/>
    <mergeCell ref="A364:C364"/>
    <mergeCell ref="A377:G377"/>
    <mergeCell ref="H379:O379"/>
    <mergeCell ref="P379:P383"/>
    <mergeCell ref="Q379:Q383"/>
    <mergeCell ref="S361:S363"/>
    <mergeCell ref="T361:X361"/>
    <mergeCell ref="X362:X363"/>
    <mergeCell ref="T391:T392"/>
    <mergeCell ref="S390:S392"/>
    <mergeCell ref="T390:X390"/>
    <mergeCell ref="V391:V392"/>
    <mergeCell ref="A417:X417"/>
    <mergeCell ref="R419:R421"/>
    <mergeCell ref="S419:S421"/>
    <mergeCell ref="C485:C486"/>
    <mergeCell ref="A477:X477"/>
    <mergeCell ref="A478:E478"/>
    <mergeCell ref="F478:T478"/>
    <mergeCell ref="A479:X479"/>
    <mergeCell ref="F485:F486"/>
    <mergeCell ref="C419:G419"/>
    <mergeCell ref="A419:A421"/>
    <mergeCell ref="T419:X419"/>
    <mergeCell ref="T420:T421"/>
    <mergeCell ref="L438:O438"/>
    <mergeCell ref="A422:C422"/>
    <mergeCell ref="T485:T486"/>
    <mergeCell ref="R476:T476"/>
    <mergeCell ref="R422:T422"/>
    <mergeCell ref="A435:G435"/>
    <mergeCell ref="A448:E448"/>
    <mergeCell ref="R467:T467"/>
    <mergeCell ref="H437:O437"/>
    <mergeCell ref="X485:X486"/>
    <mergeCell ref="E455:E456"/>
    <mergeCell ref="Y503:AF503"/>
    <mergeCell ref="Y504:AB504"/>
    <mergeCell ref="AC504:AF504"/>
    <mergeCell ref="T484:X484"/>
    <mergeCell ref="Y439:AF439"/>
    <mergeCell ref="Y440:AB440"/>
    <mergeCell ref="AC440:AF440"/>
    <mergeCell ref="G485:G486"/>
    <mergeCell ref="A482:X482"/>
    <mergeCell ref="A483:G483"/>
    <mergeCell ref="U485:U486"/>
    <mergeCell ref="A457:C457"/>
    <mergeCell ref="R457:T457"/>
    <mergeCell ref="R497:T497"/>
    <mergeCell ref="R487:T487"/>
    <mergeCell ref="A487:C487"/>
    <mergeCell ref="A471:G471"/>
    <mergeCell ref="R473:T473"/>
    <mergeCell ref="P437:P441"/>
    <mergeCell ref="A501:G501"/>
    <mergeCell ref="R503:T503"/>
    <mergeCell ref="R350:T350"/>
    <mergeCell ref="A355:X355"/>
    <mergeCell ref="B454:B456"/>
    <mergeCell ref="C454:G454"/>
    <mergeCell ref="T454:X454"/>
    <mergeCell ref="C362:C363"/>
    <mergeCell ref="D362:D363"/>
    <mergeCell ref="A356:E356"/>
    <mergeCell ref="F356:T356"/>
    <mergeCell ref="A357:X357"/>
    <mergeCell ref="A359:X359"/>
    <mergeCell ref="E362:E363"/>
    <mergeCell ref="F362:F363"/>
    <mergeCell ref="G362:G363"/>
    <mergeCell ref="T362:T363"/>
    <mergeCell ref="A360:G360"/>
    <mergeCell ref="R360:X360"/>
    <mergeCell ref="A361:A363"/>
    <mergeCell ref="B361:B363"/>
    <mergeCell ref="C361:G361"/>
    <mergeCell ref="S454:S456"/>
    <mergeCell ref="F448:T448"/>
    <mergeCell ref="G455:G456"/>
    <mergeCell ref="Q437:Q441"/>
    <mergeCell ref="A321:E321"/>
    <mergeCell ref="R316:T316"/>
    <mergeCell ref="Y364:AF364"/>
    <mergeCell ref="Y365:AB365"/>
    <mergeCell ref="AC365:AF365"/>
    <mergeCell ref="Y330:AF330"/>
    <mergeCell ref="Y331:AB331"/>
    <mergeCell ref="AC331:AF331"/>
    <mergeCell ref="A329:C329"/>
    <mergeCell ref="R329:T329"/>
    <mergeCell ref="S326:S328"/>
    <mergeCell ref="E327:E328"/>
    <mergeCell ref="F327:F328"/>
    <mergeCell ref="G327:G328"/>
    <mergeCell ref="T327:T328"/>
    <mergeCell ref="A326:A328"/>
    <mergeCell ref="B326:B328"/>
    <mergeCell ref="C326:G326"/>
    <mergeCell ref="A342:G342"/>
    <mergeCell ref="H344:O344"/>
    <mergeCell ref="P344:P348"/>
    <mergeCell ref="Q344:Q348"/>
    <mergeCell ref="H345:K345"/>
    <mergeCell ref="L345:O345"/>
    <mergeCell ref="C327:C328"/>
    <mergeCell ref="D327:D328"/>
    <mergeCell ref="X327:X328"/>
    <mergeCell ref="U327:U328"/>
    <mergeCell ref="V327:V328"/>
    <mergeCell ref="W327:W328"/>
    <mergeCell ref="R326:R328"/>
    <mergeCell ref="T326:X326"/>
    <mergeCell ref="T293:T294"/>
    <mergeCell ref="A322:X322"/>
    <mergeCell ref="F321:T321"/>
    <mergeCell ref="U293:U294"/>
    <mergeCell ref="V293:V294"/>
    <mergeCell ref="A295:C295"/>
    <mergeCell ref="H295:O295"/>
    <mergeCell ref="R295:T295"/>
    <mergeCell ref="H296:K296"/>
    <mergeCell ref="L296:O296"/>
    <mergeCell ref="A324:X324"/>
    <mergeCell ref="A325:G325"/>
    <mergeCell ref="R325:X325"/>
    <mergeCell ref="R308:T308"/>
    <mergeCell ref="A320:X320"/>
    <mergeCell ref="A317:X317"/>
    <mergeCell ref="P295:P297"/>
    <mergeCell ref="Q295:Q297"/>
    <mergeCell ref="S292:S294"/>
    <mergeCell ref="A309:G309"/>
    <mergeCell ref="A287:E287"/>
    <mergeCell ref="A288:X288"/>
    <mergeCell ref="A290:X290"/>
    <mergeCell ref="A291:G291"/>
    <mergeCell ref="R291:X291"/>
    <mergeCell ref="F287:T287"/>
    <mergeCell ref="T292:X292"/>
    <mergeCell ref="C293:C294"/>
    <mergeCell ref="W293:W294"/>
    <mergeCell ref="D293:D294"/>
    <mergeCell ref="E293:E294"/>
    <mergeCell ref="F293:F294"/>
    <mergeCell ref="G293:G294"/>
    <mergeCell ref="R292:R294"/>
    <mergeCell ref="A292:A294"/>
    <mergeCell ref="B292:B294"/>
    <mergeCell ref="C292:G292"/>
    <mergeCell ref="Y277:AB277"/>
    <mergeCell ref="X293:X294"/>
    <mergeCell ref="A266:C266"/>
    <mergeCell ref="R266:T266"/>
    <mergeCell ref="R276:T276"/>
    <mergeCell ref="Y276:AF276"/>
    <mergeCell ref="AC277:AF277"/>
    <mergeCell ref="X264:X265"/>
    <mergeCell ref="T264:T265"/>
    <mergeCell ref="R282:T282"/>
    <mergeCell ref="R285:T285"/>
    <mergeCell ref="A286:X286"/>
    <mergeCell ref="A280:G280"/>
    <mergeCell ref="C264:C265"/>
    <mergeCell ref="D264:D265"/>
    <mergeCell ref="E264:E265"/>
    <mergeCell ref="F264:F265"/>
    <mergeCell ref="G264:G265"/>
    <mergeCell ref="A263:A265"/>
    <mergeCell ref="A262:G262"/>
    <mergeCell ref="U264:U265"/>
    <mergeCell ref="R263:R265"/>
    <mergeCell ref="R262:X262"/>
    <mergeCell ref="A228:C228"/>
    <mergeCell ref="R228:T228"/>
    <mergeCell ref="R241:T241"/>
    <mergeCell ref="H242:O242"/>
    <mergeCell ref="P242:P244"/>
    <mergeCell ref="Q242:Q244"/>
    <mergeCell ref="R252:T252"/>
    <mergeCell ref="A246:G246"/>
    <mergeCell ref="F251:AC251"/>
    <mergeCell ref="A256:X256"/>
    <mergeCell ref="A258:X258"/>
    <mergeCell ref="A261:X261"/>
    <mergeCell ref="B263:B265"/>
    <mergeCell ref="C263:G263"/>
    <mergeCell ref="A257:E257"/>
    <mergeCell ref="F257:T257"/>
    <mergeCell ref="S263:S265"/>
    <mergeCell ref="T263:X263"/>
    <mergeCell ref="V264:V265"/>
    <mergeCell ref="W264:W265"/>
    <mergeCell ref="H243:K243"/>
    <mergeCell ref="L243:O243"/>
    <mergeCell ref="U226:U227"/>
    <mergeCell ref="V226:V227"/>
    <mergeCell ref="X188:X189"/>
    <mergeCell ref="A187:A189"/>
    <mergeCell ref="B187:B189"/>
    <mergeCell ref="C187:G187"/>
    <mergeCell ref="R187:R189"/>
    <mergeCell ref="T187:X187"/>
    <mergeCell ref="A225:A227"/>
    <mergeCell ref="B225:B227"/>
    <mergeCell ref="C225:G225"/>
    <mergeCell ref="R225:R227"/>
    <mergeCell ref="W226:W227"/>
    <mergeCell ref="X226:X227"/>
    <mergeCell ref="C226:C227"/>
    <mergeCell ref="D226:D227"/>
    <mergeCell ref="E226:E227"/>
    <mergeCell ref="F226:F227"/>
    <mergeCell ref="G226:G227"/>
    <mergeCell ref="T226:T227"/>
    <mergeCell ref="S225:S227"/>
    <mergeCell ref="T225:X225"/>
    <mergeCell ref="A224:G224"/>
    <mergeCell ref="R224:X224"/>
    <mergeCell ref="Y224:AB224"/>
    <mergeCell ref="E212:AB212"/>
    <mergeCell ref="A190:C190"/>
    <mergeCell ref="R190:T190"/>
    <mergeCell ref="R203:T203"/>
    <mergeCell ref="A206:G206"/>
    <mergeCell ref="AC224:AF224"/>
    <mergeCell ref="A219:E219"/>
    <mergeCell ref="F219:T219"/>
    <mergeCell ref="A220:X220"/>
    <mergeCell ref="A223:X223"/>
    <mergeCell ref="Y217:AF217"/>
    <mergeCell ref="A218:X218"/>
    <mergeCell ref="R213:AO213"/>
    <mergeCell ref="E153:E154"/>
    <mergeCell ref="F153:F154"/>
    <mergeCell ref="U153:U154"/>
    <mergeCell ref="S187:S189"/>
    <mergeCell ref="R167:T167"/>
    <mergeCell ref="R175:T175"/>
    <mergeCell ref="A180:X180"/>
    <mergeCell ref="A172:G172"/>
    <mergeCell ref="F181:T181"/>
    <mergeCell ref="A181:E181"/>
    <mergeCell ref="E176:AB176"/>
    <mergeCell ref="A182:X182"/>
    <mergeCell ref="W188:W189"/>
    <mergeCell ref="A183:X183"/>
    <mergeCell ref="E188:E189"/>
    <mergeCell ref="F188:F189"/>
    <mergeCell ref="A186:G186"/>
    <mergeCell ref="R186:X186"/>
    <mergeCell ref="G188:G189"/>
    <mergeCell ref="T188:T189"/>
    <mergeCell ref="U188:U189"/>
    <mergeCell ref="V188:V189"/>
    <mergeCell ref="C188:C189"/>
    <mergeCell ref="D188:D189"/>
    <mergeCell ref="A185:X185"/>
    <mergeCell ref="W153:W154"/>
    <mergeCell ref="X153:X154"/>
    <mergeCell ref="A150:X150"/>
    <mergeCell ref="A151:G151"/>
    <mergeCell ref="R151:X151"/>
    <mergeCell ref="A152:A154"/>
    <mergeCell ref="V153:V154"/>
    <mergeCell ref="Q152:Q154"/>
    <mergeCell ref="R152:R154"/>
    <mergeCell ref="T153:T154"/>
    <mergeCell ref="B152:B154"/>
    <mergeCell ref="C152:G152"/>
    <mergeCell ref="H152:O152"/>
    <mergeCell ref="G153:G154"/>
    <mergeCell ref="H153:K153"/>
    <mergeCell ref="L153:O153"/>
    <mergeCell ref="A155:C155"/>
    <mergeCell ref="R155:T155"/>
    <mergeCell ref="S152:S154"/>
    <mergeCell ref="T152:X152"/>
    <mergeCell ref="C153:C154"/>
    <mergeCell ref="D153:D154"/>
    <mergeCell ref="P152:P154"/>
    <mergeCell ref="A148:X148"/>
    <mergeCell ref="V117:V118"/>
    <mergeCell ref="W117:W118"/>
    <mergeCell ref="X117:X118"/>
    <mergeCell ref="U117:U118"/>
    <mergeCell ref="A119:C119"/>
    <mergeCell ref="R119:T119"/>
    <mergeCell ref="D117:D118"/>
    <mergeCell ref="E117:E118"/>
    <mergeCell ref="F117:F118"/>
    <mergeCell ref="G117:G118"/>
    <mergeCell ref="T117:T118"/>
    <mergeCell ref="H131:N131"/>
    <mergeCell ref="F146:T146"/>
    <mergeCell ref="E138:AB138"/>
    <mergeCell ref="A133:G133"/>
    <mergeCell ref="R135:T135"/>
    <mergeCell ref="R141:X141"/>
    <mergeCell ref="A146:E146"/>
    <mergeCell ref="A145:X145"/>
    <mergeCell ref="A147:X147"/>
    <mergeCell ref="Y129:AF129"/>
    <mergeCell ref="R130:T130"/>
    <mergeCell ref="Y130:AB130"/>
    <mergeCell ref="AC130:AF130"/>
    <mergeCell ref="A114:X114"/>
    <mergeCell ref="A115:G115"/>
    <mergeCell ref="R115:X115"/>
    <mergeCell ref="A116:A118"/>
    <mergeCell ref="B116:B118"/>
    <mergeCell ref="C116:G116"/>
    <mergeCell ref="T45:X45"/>
    <mergeCell ref="R116:R118"/>
    <mergeCell ref="S116:S118"/>
    <mergeCell ref="T116:X116"/>
    <mergeCell ref="C117:C118"/>
    <mergeCell ref="B81:B83"/>
    <mergeCell ref="C81:G81"/>
    <mergeCell ref="R81:R83"/>
    <mergeCell ref="C82:C83"/>
    <mergeCell ref="D82:D83"/>
    <mergeCell ref="E82:E83"/>
    <mergeCell ref="F82:F83"/>
    <mergeCell ref="A110:E110"/>
    <mergeCell ref="R80:X80"/>
    <mergeCell ref="A111:X111"/>
    <mergeCell ref="A104:X104"/>
    <mergeCell ref="R91:T91"/>
    <mergeCell ref="A112:X112"/>
    <mergeCell ref="A84:C84"/>
    <mergeCell ref="R84:T84"/>
    <mergeCell ref="E9:E10"/>
    <mergeCell ref="F9:F10"/>
    <mergeCell ref="G9:G10"/>
    <mergeCell ref="P8:P10"/>
    <mergeCell ref="AC9:AF9"/>
    <mergeCell ref="C8:G8"/>
    <mergeCell ref="H8:O8"/>
    <mergeCell ref="Y9:AB9"/>
    <mergeCell ref="U46:U47"/>
    <mergeCell ref="R69:T69"/>
    <mergeCell ref="F75:T75"/>
    <mergeCell ref="Y72:AB72"/>
    <mergeCell ref="AC72:AF72"/>
    <mergeCell ref="Y71:AF71"/>
    <mergeCell ref="A28:G28"/>
    <mergeCell ref="S45:S47"/>
    <mergeCell ref="V46:V47"/>
    <mergeCell ref="W46:W47"/>
    <mergeCell ref="A38:X38"/>
    <mergeCell ref="A40:X40"/>
    <mergeCell ref="A11:C11"/>
    <mergeCell ref="F39:T39"/>
    <mergeCell ref="A39:E39"/>
    <mergeCell ref="A2:E2"/>
    <mergeCell ref="F2:T2"/>
    <mergeCell ref="A8:A10"/>
    <mergeCell ref="B8:B10"/>
    <mergeCell ref="H9:K9"/>
    <mergeCell ref="L9:O9"/>
    <mergeCell ref="A3:X3"/>
    <mergeCell ref="V9:V10"/>
    <mergeCell ref="W9:W10"/>
    <mergeCell ref="Q8:Q10"/>
    <mergeCell ref="X9:X10"/>
    <mergeCell ref="T9:T10"/>
    <mergeCell ref="U9:U10"/>
    <mergeCell ref="S8:S10"/>
    <mergeCell ref="T8:X8"/>
    <mergeCell ref="C9:C10"/>
    <mergeCell ref="R8:R10"/>
    <mergeCell ref="A6:X6"/>
    <mergeCell ref="A7:O7"/>
    <mergeCell ref="R7:AF7"/>
    <mergeCell ref="Y8:AF8"/>
    <mergeCell ref="D9:D10"/>
    <mergeCell ref="R72:S72"/>
    <mergeCell ref="A74:X74"/>
    <mergeCell ref="A76:X76"/>
    <mergeCell ref="D46:D47"/>
    <mergeCell ref="E46:E47"/>
    <mergeCell ref="F46:F47"/>
    <mergeCell ref="G46:G47"/>
    <mergeCell ref="A62:G62"/>
    <mergeCell ref="B45:B47"/>
    <mergeCell ref="C45:G45"/>
    <mergeCell ref="R45:R47"/>
    <mergeCell ref="R48:T48"/>
    <mergeCell ref="R56:T56"/>
    <mergeCell ref="C46:C47"/>
    <mergeCell ref="A48:C48"/>
    <mergeCell ref="T46:T47"/>
    <mergeCell ref="X46:X47"/>
    <mergeCell ref="A75:E75"/>
    <mergeCell ref="A43:X43"/>
    <mergeCell ref="A44:G44"/>
    <mergeCell ref="R44:X44"/>
    <mergeCell ref="A45:A47"/>
    <mergeCell ref="R11:T11"/>
    <mergeCell ref="A79:X79"/>
    <mergeCell ref="R348:X348"/>
    <mergeCell ref="R383:X383"/>
    <mergeCell ref="R412:X412"/>
    <mergeCell ref="R441:X441"/>
    <mergeCell ref="H92:K92"/>
    <mergeCell ref="L92:O92"/>
    <mergeCell ref="F110:T110"/>
    <mergeCell ref="R96:T96"/>
    <mergeCell ref="A109:X109"/>
    <mergeCell ref="A80:G80"/>
    <mergeCell ref="H91:O91"/>
    <mergeCell ref="P91:P93"/>
    <mergeCell ref="Q91:Q93"/>
    <mergeCell ref="A97:G97"/>
    <mergeCell ref="W82:W83"/>
    <mergeCell ref="X82:X83"/>
    <mergeCell ref="A81:A83"/>
    <mergeCell ref="G82:G83"/>
    <mergeCell ref="T82:T83"/>
    <mergeCell ref="T81:X81"/>
    <mergeCell ref="S81:S83"/>
    <mergeCell ref="U82:U83"/>
    <mergeCell ref="V82:V83"/>
  </mergeCells>
  <phoneticPr fontId="65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7" manualBreakCount="17">
    <brk id="38" max="16383" man="1"/>
    <brk id="74" max="16383" man="1"/>
    <brk id="109" max="16383" man="1"/>
    <brk id="145" max="16383" man="1"/>
    <brk id="180" max="16383" man="1"/>
    <brk id="218" max="16383" man="1"/>
    <brk id="256" max="16383" man="1"/>
    <brk id="286" max="16383" man="1"/>
    <brk id="320" max="16383" man="1"/>
    <brk id="355" max="16383" man="1"/>
    <brk id="383" max="16383" man="1"/>
    <brk id="413" max="16383" man="1"/>
    <brk id="442" max="16383" man="1"/>
    <brk id="477" max="16383" man="1"/>
    <brk id="511" max="16383" man="1"/>
    <brk id="544" max="16383" man="1"/>
    <brk id="579" max="16383" man="1"/>
  </rowBreaks>
  <colBreaks count="1" manualBreakCount="1">
    <brk id="3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IV929"/>
  <sheetViews>
    <sheetView view="pageBreakPreview" topLeftCell="A6" zoomScale="60" zoomScalePageLayoutView="75" workbookViewId="0">
      <selection activeCell="A319" sqref="A319:G319"/>
    </sheetView>
  </sheetViews>
  <sheetFormatPr defaultRowHeight="12.75" outlineLevelCol="1"/>
  <cols>
    <col min="1" max="1" width="51.7109375" style="36" customWidth="1"/>
    <col min="2" max="2" width="7.5703125" style="37" customWidth="1"/>
    <col min="3" max="3" width="6.7109375" style="37" customWidth="1"/>
    <col min="4" max="4" width="6.5703125" style="37" customWidth="1"/>
    <col min="5" max="5" width="6.85546875" style="37" customWidth="1"/>
    <col min="6" max="6" width="7.28515625" style="37" customWidth="1"/>
    <col min="7" max="7" width="7.5703125" style="37" customWidth="1"/>
    <col min="8" max="8" width="7.28515625" style="668" hidden="1" customWidth="1"/>
    <col min="9" max="9" width="6.42578125" style="668" hidden="1" customWidth="1"/>
    <col min="10" max="10" width="7.7109375" style="668" hidden="1" customWidth="1"/>
    <col min="11" max="11" width="6.42578125" style="668" hidden="1" customWidth="1"/>
    <col min="12" max="12" width="7.28515625" style="668" hidden="1" customWidth="1"/>
    <col min="13" max="13" width="8.28515625" style="668" hidden="1" customWidth="1"/>
    <col min="14" max="14" width="7.140625" style="668" hidden="1" customWidth="1"/>
    <col min="15" max="15" width="8" style="668" hidden="1" customWidth="1"/>
    <col min="16" max="16" width="8" style="23" hidden="1" customWidth="1" outlineLevel="1"/>
    <col min="17" max="17" width="10.5703125" style="787" hidden="1" customWidth="1" outlineLevel="1"/>
    <col min="18" max="18" width="47.28515625" style="36" customWidth="1" collapsed="1"/>
    <col min="19" max="19" width="7.5703125" style="37" customWidth="1"/>
    <col min="20" max="20" width="8.28515625" style="37" customWidth="1"/>
    <col min="21" max="21" width="6.5703125" style="37" customWidth="1"/>
    <col min="22" max="22" width="6.85546875" style="37" customWidth="1"/>
    <col min="23" max="23" width="7.28515625" style="37" customWidth="1"/>
    <col min="24" max="24" width="7.5703125" style="37" customWidth="1"/>
    <col min="25" max="25" width="7.28515625" style="668" hidden="1" customWidth="1"/>
    <col min="26" max="26" width="6.42578125" style="668" hidden="1" customWidth="1"/>
    <col min="27" max="27" width="7.7109375" style="668" hidden="1" customWidth="1"/>
    <col min="28" max="28" width="6.42578125" style="668" hidden="1" customWidth="1"/>
    <col min="29" max="29" width="7.28515625" style="668" hidden="1" customWidth="1"/>
    <col min="30" max="30" width="8.28515625" style="668" hidden="1" customWidth="1"/>
    <col min="31" max="31" width="7.140625" style="668" hidden="1" customWidth="1"/>
    <col min="32" max="32" width="8" style="668" hidden="1" customWidth="1"/>
    <col min="33" max="33" width="15.140625" style="670" customWidth="1"/>
    <col min="34" max="16384" width="9.140625" style="21"/>
  </cols>
  <sheetData>
    <row r="1" spans="1:45">
      <c r="Q1" s="669"/>
    </row>
    <row r="2" spans="1:45" ht="20.25">
      <c r="A2" s="36" t="s">
        <v>635</v>
      </c>
      <c r="F2" s="1251" t="s">
        <v>491</v>
      </c>
      <c r="G2" s="1251"/>
      <c r="H2" s="1251"/>
      <c r="I2" s="1251"/>
      <c r="J2" s="1251"/>
      <c r="K2" s="1251"/>
      <c r="L2" s="1251"/>
      <c r="M2" s="1251"/>
      <c r="N2" s="1251"/>
      <c r="O2" s="1251"/>
      <c r="P2" s="1251"/>
      <c r="Q2" s="1251"/>
      <c r="R2" s="1251"/>
      <c r="S2" s="1251"/>
      <c r="T2" s="1251"/>
      <c r="U2" s="1251"/>
      <c r="V2" s="1251"/>
      <c r="W2" s="1251"/>
      <c r="X2" s="1251"/>
      <c r="Y2" s="1251"/>
      <c r="Z2" s="1251"/>
      <c r="AA2" s="1251"/>
      <c r="AB2" s="1251"/>
      <c r="AC2" s="1251"/>
      <c r="AD2" s="1251"/>
      <c r="AE2" s="1251"/>
      <c r="AF2" s="1251"/>
      <c r="AG2" s="1251"/>
    </row>
    <row r="3" spans="1:45" ht="22.5" customHeight="1">
      <c r="A3" s="1254" t="s">
        <v>189</v>
      </c>
      <c r="B3" s="1254"/>
      <c r="C3" s="1254"/>
      <c r="D3" s="1254"/>
      <c r="E3" s="1254"/>
      <c r="F3" s="1254"/>
      <c r="G3" s="1254"/>
      <c r="H3" s="1254"/>
      <c r="I3" s="1254"/>
      <c r="J3" s="1254"/>
      <c r="K3" s="1254"/>
      <c r="L3" s="1254"/>
      <c r="M3" s="1254"/>
      <c r="N3" s="1254"/>
      <c r="O3" s="1254"/>
      <c r="P3" s="1254"/>
      <c r="Q3" s="1254"/>
      <c r="R3" s="1254"/>
      <c r="S3" s="1254"/>
      <c r="T3" s="1254"/>
      <c r="U3" s="1254"/>
      <c r="V3" s="1254"/>
      <c r="W3" s="1254"/>
      <c r="X3" s="1254"/>
      <c r="Y3" s="671"/>
      <c r="Z3" s="671"/>
      <c r="AA3" s="671"/>
      <c r="AB3" s="671"/>
      <c r="AC3" s="671"/>
      <c r="AD3" s="671"/>
      <c r="AE3" s="671"/>
      <c r="AF3" s="671"/>
      <c r="AM3" s="6"/>
      <c r="AN3" s="6"/>
      <c r="AO3" s="6"/>
      <c r="AP3" s="6"/>
      <c r="AQ3" s="6"/>
      <c r="AR3" s="6"/>
      <c r="AS3" s="6"/>
    </row>
    <row r="4" spans="1:45">
      <c r="Q4" s="669"/>
    </row>
    <row r="5" spans="1:45">
      <c r="Q5" s="669"/>
    </row>
    <row r="6" spans="1:45" ht="21" customHeight="1">
      <c r="A6" s="1252" t="s">
        <v>93</v>
      </c>
      <c r="B6" s="1253"/>
      <c r="C6" s="1253"/>
      <c r="D6" s="1253"/>
      <c r="E6" s="1253"/>
      <c r="F6" s="1253"/>
      <c r="G6" s="1253"/>
      <c r="H6" s="1253"/>
      <c r="I6" s="1253"/>
      <c r="J6" s="1253"/>
      <c r="K6" s="1253"/>
      <c r="L6" s="1253"/>
      <c r="M6" s="1253"/>
      <c r="N6" s="1253"/>
      <c r="O6" s="1253"/>
      <c r="P6" s="1253"/>
      <c r="Q6" s="1253"/>
      <c r="R6" s="1253"/>
      <c r="S6" s="1253"/>
      <c r="T6" s="1253"/>
      <c r="U6" s="1253"/>
      <c r="V6" s="1253"/>
      <c r="W6" s="1253"/>
      <c r="X6" s="1253"/>
      <c r="Y6" s="672"/>
      <c r="Z6" s="672"/>
      <c r="AA6" s="672"/>
      <c r="AB6" s="672"/>
      <c r="AC6" s="672"/>
      <c r="AD6" s="672"/>
      <c r="AE6" s="672"/>
      <c r="AF6" s="672"/>
      <c r="AG6" s="673"/>
    </row>
    <row r="7" spans="1:45" ht="24.95" customHeight="1">
      <c r="A7" s="1141" t="s">
        <v>182</v>
      </c>
      <c r="B7" s="1141"/>
      <c r="C7" s="1141"/>
      <c r="D7" s="1141"/>
      <c r="E7" s="1141"/>
      <c r="F7" s="1141"/>
      <c r="G7" s="1141"/>
      <c r="H7" s="1141"/>
      <c r="I7" s="1141"/>
      <c r="J7" s="1141"/>
      <c r="K7" s="1141"/>
      <c r="L7" s="1141"/>
      <c r="M7" s="1141"/>
      <c r="N7" s="1141"/>
      <c r="O7" s="1141"/>
      <c r="P7" s="674"/>
      <c r="Q7" s="675"/>
      <c r="R7" s="1141" t="s">
        <v>673</v>
      </c>
      <c r="S7" s="1141"/>
      <c r="T7" s="1141"/>
      <c r="U7" s="1141"/>
      <c r="V7" s="1141"/>
      <c r="W7" s="1141"/>
      <c r="X7" s="1141"/>
      <c r="Y7" s="1141"/>
      <c r="Z7" s="1141"/>
      <c r="AA7" s="1141"/>
      <c r="AB7" s="1141"/>
      <c r="AC7" s="1141"/>
      <c r="AD7" s="1141"/>
      <c r="AE7" s="1141"/>
      <c r="AF7" s="1141"/>
      <c r="AG7" s="676"/>
    </row>
    <row r="8" spans="1:45" s="6" customFormat="1" ht="24.95" customHeight="1">
      <c r="A8" s="1081" t="s">
        <v>179</v>
      </c>
      <c r="B8" s="1105" t="s">
        <v>227</v>
      </c>
      <c r="C8" s="1081" t="s">
        <v>67</v>
      </c>
      <c r="D8" s="1081"/>
      <c r="E8" s="1081"/>
      <c r="F8" s="1081"/>
      <c r="G8" s="1081"/>
      <c r="H8" s="1197" t="s">
        <v>740</v>
      </c>
      <c r="I8" s="1197"/>
      <c r="J8" s="1197"/>
      <c r="K8" s="1197"/>
      <c r="L8" s="1197"/>
      <c r="M8" s="1197"/>
      <c r="N8" s="1197"/>
      <c r="O8" s="1197"/>
      <c r="P8" s="997" t="s">
        <v>663</v>
      </c>
      <c r="Q8" s="997" t="s">
        <v>515</v>
      </c>
      <c r="R8" s="1081" t="s">
        <v>179</v>
      </c>
      <c r="S8" s="1074" t="s">
        <v>741</v>
      </c>
      <c r="T8" s="1081" t="s">
        <v>67</v>
      </c>
      <c r="U8" s="1081"/>
      <c r="V8" s="1081"/>
      <c r="W8" s="1081"/>
      <c r="X8" s="1081"/>
      <c r="Y8" s="1197" t="s">
        <v>740</v>
      </c>
      <c r="Z8" s="1197"/>
      <c r="AA8" s="1197"/>
      <c r="AB8" s="1197"/>
      <c r="AC8" s="1197"/>
      <c r="AD8" s="1197"/>
      <c r="AE8" s="1197"/>
      <c r="AF8" s="1197"/>
      <c r="AG8" s="677"/>
    </row>
    <row r="9" spans="1:45" s="6" customFormat="1" ht="24.95" customHeight="1">
      <c r="A9" s="1081"/>
      <c r="B9" s="1106"/>
      <c r="C9" s="1263" t="s">
        <v>597</v>
      </c>
      <c r="D9" s="1081" t="s">
        <v>234</v>
      </c>
      <c r="E9" s="1081" t="s">
        <v>630</v>
      </c>
      <c r="F9" s="1081" t="s">
        <v>631</v>
      </c>
      <c r="G9" s="1081" t="s">
        <v>711</v>
      </c>
      <c r="H9" s="1197" t="s">
        <v>742</v>
      </c>
      <c r="I9" s="1197"/>
      <c r="J9" s="1197"/>
      <c r="K9" s="1197"/>
      <c r="L9" s="1197" t="s">
        <v>58</v>
      </c>
      <c r="M9" s="1197"/>
      <c r="N9" s="1197"/>
      <c r="O9" s="1197"/>
      <c r="P9" s="997"/>
      <c r="Q9" s="997"/>
      <c r="R9" s="1081"/>
      <c r="S9" s="1074"/>
      <c r="T9" s="1074" t="s">
        <v>597</v>
      </c>
      <c r="U9" s="1081" t="s">
        <v>234</v>
      </c>
      <c r="V9" s="1081" t="s">
        <v>630</v>
      </c>
      <c r="W9" s="1081" t="s">
        <v>631</v>
      </c>
      <c r="X9" s="1081" t="s">
        <v>711</v>
      </c>
      <c r="Y9" s="1197" t="s">
        <v>742</v>
      </c>
      <c r="Z9" s="1197"/>
      <c r="AA9" s="1197"/>
      <c r="AB9" s="1197"/>
      <c r="AC9" s="1197" t="s">
        <v>58</v>
      </c>
      <c r="AD9" s="1197"/>
      <c r="AE9" s="1197"/>
      <c r="AF9" s="1197"/>
      <c r="AG9" s="677"/>
    </row>
    <row r="10" spans="1:45" s="6" customFormat="1" ht="9" customHeight="1">
      <c r="A10" s="1081"/>
      <c r="B10" s="1107"/>
      <c r="C10" s="1264"/>
      <c r="D10" s="1081"/>
      <c r="E10" s="1081"/>
      <c r="F10" s="1081"/>
      <c r="G10" s="1081"/>
      <c r="H10" s="92" t="s">
        <v>59</v>
      </c>
      <c r="I10" s="92" t="s">
        <v>60</v>
      </c>
      <c r="J10" s="92" t="s">
        <v>215</v>
      </c>
      <c r="K10" s="92" t="s">
        <v>216</v>
      </c>
      <c r="L10" s="92" t="s">
        <v>335</v>
      </c>
      <c r="M10" s="92" t="s">
        <v>421</v>
      </c>
      <c r="N10" s="92" t="s">
        <v>649</v>
      </c>
      <c r="O10" s="92" t="s">
        <v>540</v>
      </c>
      <c r="P10" s="997"/>
      <c r="Q10" s="997"/>
      <c r="R10" s="1081"/>
      <c r="S10" s="1074"/>
      <c r="T10" s="1074"/>
      <c r="U10" s="1081"/>
      <c r="V10" s="1081"/>
      <c r="W10" s="1081"/>
      <c r="X10" s="1081"/>
      <c r="Y10" s="92" t="s">
        <v>59</v>
      </c>
      <c r="Z10" s="92" t="s">
        <v>60</v>
      </c>
      <c r="AA10" s="92" t="s">
        <v>215</v>
      </c>
      <c r="AB10" s="92" t="s">
        <v>216</v>
      </c>
      <c r="AC10" s="92" t="s">
        <v>335</v>
      </c>
      <c r="AD10" s="92" t="s">
        <v>421</v>
      </c>
      <c r="AE10" s="92" t="s">
        <v>649</v>
      </c>
      <c r="AF10" s="92" t="s">
        <v>540</v>
      </c>
      <c r="AG10" s="677"/>
    </row>
    <row r="11" spans="1:45" s="4" customFormat="1" ht="24.95" customHeight="1">
      <c r="A11" s="1258" t="s">
        <v>541</v>
      </c>
      <c r="B11" s="1258"/>
      <c r="C11" s="1258"/>
      <c r="D11" s="678">
        <v>25</v>
      </c>
      <c r="E11" s="678">
        <v>25.2</v>
      </c>
      <c r="F11" s="678">
        <v>69.099999999999994</v>
      </c>
      <c r="G11" s="678">
        <v>603</v>
      </c>
      <c r="H11" s="678">
        <f t="shared" ref="H11:O11" si="0">H12+H15+H22+H63+H71</f>
        <v>1.01</v>
      </c>
      <c r="I11" s="678">
        <f t="shared" si="0"/>
        <v>0.16927197802197802</v>
      </c>
      <c r="J11" s="678">
        <f t="shared" si="0"/>
        <v>60.48557692307692</v>
      </c>
      <c r="K11" s="678">
        <f t="shared" si="0"/>
        <v>4.6494230769230764</v>
      </c>
      <c r="L11" s="678">
        <f t="shared" si="0"/>
        <v>180.07255494505492</v>
      </c>
      <c r="M11" s="678">
        <f t="shared" si="0"/>
        <v>327.47002747252748</v>
      </c>
      <c r="N11" s="678">
        <f t="shared" si="0"/>
        <v>49.61873626373626</v>
      </c>
      <c r="O11" s="678">
        <f t="shared" si="0"/>
        <v>3.8811263736263735</v>
      </c>
      <c r="P11" s="678"/>
      <c r="Q11" s="679" t="e">
        <f>Q12+Q15+Q22+Q63+Q71</f>
        <v>#REF!</v>
      </c>
      <c r="R11" s="1258" t="s">
        <v>542</v>
      </c>
      <c r="S11" s="1258"/>
      <c r="T11" s="1258"/>
      <c r="U11" s="678">
        <v>28.3</v>
      </c>
      <c r="V11" s="678">
        <v>27.2</v>
      </c>
      <c r="W11" s="678">
        <v>88.4</v>
      </c>
      <c r="X11" s="680">
        <v>712</v>
      </c>
      <c r="Y11" s="678">
        <f t="shared" ref="Y11:AF11" si="1">Y12+Y15+Y18+Y46+Y54+Y56</f>
        <v>1.05</v>
      </c>
      <c r="Z11" s="678">
        <f t="shared" si="1"/>
        <v>0.25777777777777783</v>
      </c>
      <c r="AA11" s="678">
        <f t="shared" si="1"/>
        <v>71.453611111111115</v>
      </c>
      <c r="AB11" s="678">
        <f t="shared" si="1"/>
        <v>4.9799999999999995</v>
      </c>
      <c r="AC11" s="678">
        <f t="shared" si="1"/>
        <v>206.95416666666671</v>
      </c>
      <c r="AD11" s="678">
        <f t="shared" si="1"/>
        <v>366.34916666666663</v>
      </c>
      <c r="AE11" s="678">
        <f t="shared" si="1"/>
        <v>59.985555555555557</v>
      </c>
      <c r="AF11" s="678">
        <f t="shared" si="1"/>
        <v>4.5138888888888884</v>
      </c>
      <c r="AG11" s="681"/>
      <c r="AH11" s="682"/>
      <c r="AI11" s="54"/>
      <c r="AJ11" s="54"/>
      <c r="AK11" s="54"/>
    </row>
    <row r="12" spans="1:45" s="54" customFormat="1" ht="24.95" customHeight="1">
      <c r="A12" s="683" t="s">
        <v>257</v>
      </c>
      <c r="B12" s="476" t="s">
        <v>568</v>
      </c>
      <c r="C12" s="160"/>
      <c r="D12" s="204">
        <v>4.2</v>
      </c>
      <c r="E12" s="204">
        <v>2.7</v>
      </c>
      <c r="F12" s="204">
        <v>11.5</v>
      </c>
      <c r="G12" s="596">
        <f>D12*4+E12*9+F12*4</f>
        <v>87.1</v>
      </c>
      <c r="H12" s="8">
        <v>0.03</v>
      </c>
      <c r="I12" s="8">
        <v>0.03</v>
      </c>
      <c r="J12" s="8">
        <v>13.8</v>
      </c>
      <c r="K12" s="8">
        <v>0.31</v>
      </c>
      <c r="L12" s="8">
        <v>83.25</v>
      </c>
      <c r="M12" s="8">
        <v>66.47</v>
      </c>
      <c r="N12" s="8">
        <v>10.09</v>
      </c>
      <c r="O12" s="8">
        <v>0.43</v>
      </c>
      <c r="P12" s="8"/>
      <c r="Q12" s="40" t="e">
        <f>SUM(Q13:Q14)</f>
        <v>#REF!</v>
      </c>
      <c r="R12" s="683" t="s">
        <v>24</v>
      </c>
      <c r="S12" s="476" t="s">
        <v>543</v>
      </c>
      <c r="T12" s="476"/>
      <c r="U12" s="204">
        <v>4.2</v>
      </c>
      <c r="V12" s="204">
        <v>2.9</v>
      </c>
      <c r="W12" s="204">
        <v>13</v>
      </c>
      <c r="X12" s="596">
        <f>U12*4+V12*9+W12*4</f>
        <v>94.9</v>
      </c>
      <c r="Y12" s="8">
        <v>7.0000000000000007E-2</v>
      </c>
      <c r="Z12" s="8">
        <v>0.05</v>
      </c>
      <c r="AA12" s="8">
        <v>20.58</v>
      </c>
      <c r="AB12" s="8">
        <v>0.43</v>
      </c>
      <c r="AC12" s="8">
        <v>104.76</v>
      </c>
      <c r="AD12" s="8">
        <v>84.38</v>
      </c>
      <c r="AE12" s="8">
        <v>15.09</v>
      </c>
      <c r="AF12" s="8">
        <v>0.66</v>
      </c>
      <c r="AG12" s="684"/>
    </row>
    <row r="13" spans="1:45" s="54" customFormat="1" ht="24.95" hidden="1" customHeight="1">
      <c r="A13" s="685" t="s">
        <v>768</v>
      </c>
      <c r="B13" s="24"/>
      <c r="C13" s="160"/>
      <c r="D13" s="204"/>
      <c r="E13" s="204"/>
      <c r="F13" s="204"/>
      <c r="G13" s="596"/>
      <c r="H13" s="8"/>
      <c r="I13" s="8"/>
      <c r="J13" s="8"/>
      <c r="K13" s="8"/>
      <c r="L13" s="8"/>
      <c r="M13" s="8"/>
      <c r="N13" s="8"/>
      <c r="O13" s="8"/>
      <c r="P13" s="11">
        <v>380.78</v>
      </c>
      <c r="Q13" s="9" t="e">
        <f>#REF!*P13/1000</f>
        <v>#REF!</v>
      </c>
      <c r="R13" s="685" t="s">
        <v>768</v>
      </c>
      <c r="S13" s="24"/>
      <c r="T13" s="24"/>
      <c r="U13" s="25"/>
      <c r="V13" s="25"/>
      <c r="W13" s="25"/>
      <c r="X13" s="29"/>
      <c r="Y13" s="40"/>
      <c r="Z13" s="40"/>
      <c r="AA13" s="40"/>
      <c r="AB13" s="40"/>
      <c r="AC13" s="40"/>
      <c r="AD13" s="40"/>
      <c r="AE13" s="40"/>
      <c r="AF13" s="40"/>
      <c r="AG13" s="686"/>
    </row>
    <row r="14" spans="1:45" s="54" customFormat="1" ht="24.95" hidden="1" customHeight="1">
      <c r="A14" s="687" t="s">
        <v>577</v>
      </c>
      <c r="B14" s="458"/>
      <c r="C14" s="160"/>
      <c r="D14" s="601"/>
      <c r="E14" s="601"/>
      <c r="F14" s="601"/>
      <c r="G14" s="614"/>
      <c r="H14" s="8"/>
      <c r="I14" s="8"/>
      <c r="J14" s="8"/>
      <c r="K14" s="8"/>
      <c r="L14" s="8"/>
      <c r="M14" s="8"/>
      <c r="N14" s="8"/>
      <c r="O14" s="8"/>
      <c r="P14" s="11">
        <v>40.299999999999997</v>
      </c>
      <c r="Q14" s="9" t="e">
        <f>#REF!*P14/1000</f>
        <v>#REF!</v>
      </c>
      <c r="R14" s="687" t="s">
        <v>577</v>
      </c>
      <c r="S14" s="458"/>
      <c r="T14" s="458"/>
      <c r="U14" s="601"/>
      <c r="V14" s="601"/>
      <c r="W14" s="601"/>
      <c r="X14" s="614"/>
      <c r="Y14" s="8"/>
      <c r="Z14" s="8"/>
      <c r="AA14" s="8"/>
      <c r="AB14" s="8"/>
      <c r="AC14" s="8"/>
      <c r="AD14" s="8"/>
      <c r="AE14" s="8"/>
      <c r="AF14" s="8"/>
      <c r="AG14" s="686"/>
    </row>
    <row r="15" spans="1:45" s="54" customFormat="1" ht="24.95" customHeight="1">
      <c r="A15" s="688" t="s">
        <v>496</v>
      </c>
      <c r="B15" s="24">
        <v>180</v>
      </c>
      <c r="C15" s="160"/>
      <c r="D15" s="25">
        <v>5</v>
      </c>
      <c r="E15" s="25">
        <v>5</v>
      </c>
      <c r="F15" s="25">
        <v>32.6</v>
      </c>
      <c r="G15" s="596">
        <f>D15*4+E15*9+F15*4</f>
        <v>195.4</v>
      </c>
      <c r="H15" s="8">
        <v>0</v>
      </c>
      <c r="I15" s="8">
        <v>6.7307692307692318E-2</v>
      </c>
      <c r="J15" s="8">
        <v>26.923076923076923</v>
      </c>
      <c r="K15" s="8">
        <v>0.95192307692307687</v>
      </c>
      <c r="L15" s="8">
        <v>11.48076923076923</v>
      </c>
      <c r="M15" s="8">
        <v>47.740384615384613</v>
      </c>
      <c r="N15" s="8">
        <v>8.4423076923076916</v>
      </c>
      <c r="O15" s="8">
        <v>0.85576923076923073</v>
      </c>
      <c r="P15" s="8"/>
      <c r="Q15" s="40" t="e">
        <f>SUM(Q16:Q19)</f>
        <v>#REF!</v>
      </c>
      <c r="R15" s="688" t="s">
        <v>554</v>
      </c>
      <c r="S15" s="24">
        <v>200</v>
      </c>
      <c r="T15" s="24"/>
      <c r="U15" s="601">
        <v>6</v>
      </c>
      <c r="V15" s="601">
        <v>6.5</v>
      </c>
      <c r="W15" s="601">
        <v>38.5</v>
      </c>
      <c r="X15" s="596">
        <f>U15*4+V15*9+W15*4</f>
        <v>236.5</v>
      </c>
      <c r="Y15" s="8">
        <v>0</v>
      </c>
      <c r="Z15" s="8">
        <v>7.7777777777777793E-2</v>
      </c>
      <c r="AA15" s="8">
        <v>31.111111111111111</v>
      </c>
      <c r="AB15" s="8">
        <v>1.1000000000000001</v>
      </c>
      <c r="AC15" s="8">
        <v>13.266666666666667</v>
      </c>
      <c r="AD15" s="8">
        <v>55.166666666666664</v>
      </c>
      <c r="AE15" s="8">
        <v>9.7555555555555546</v>
      </c>
      <c r="AF15" s="8">
        <v>0.98888888888888893</v>
      </c>
      <c r="AG15" s="686"/>
    </row>
    <row r="16" spans="1:45" s="54" customFormat="1" ht="24.95" hidden="1" customHeight="1">
      <c r="A16" s="689" t="s">
        <v>750</v>
      </c>
      <c r="B16" s="13"/>
      <c r="C16" s="160"/>
      <c r="D16" s="25"/>
      <c r="E16" s="25"/>
      <c r="F16" s="25"/>
      <c r="G16" s="29"/>
      <c r="H16" s="8"/>
      <c r="I16" s="8"/>
      <c r="J16" s="8"/>
      <c r="K16" s="8"/>
      <c r="L16" s="8"/>
      <c r="M16" s="8"/>
      <c r="N16" s="8"/>
      <c r="O16" s="8"/>
      <c r="P16" s="11">
        <v>44.2</v>
      </c>
      <c r="Q16" s="9" t="e">
        <f>#REF!*P16/1000</f>
        <v>#REF!</v>
      </c>
      <c r="R16" s="685" t="s">
        <v>750</v>
      </c>
      <c r="S16" s="24"/>
      <c r="T16" s="24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686"/>
      <c r="AH16" s="1"/>
      <c r="AI16" s="1"/>
      <c r="AJ16" s="1"/>
      <c r="AK16" s="1"/>
    </row>
    <row r="17" spans="1:37" s="1" customFormat="1" ht="24.95" hidden="1" customHeight="1">
      <c r="A17" s="689" t="s">
        <v>666</v>
      </c>
      <c r="B17" s="13"/>
      <c r="C17" s="159"/>
      <c r="D17" s="601"/>
      <c r="E17" s="601"/>
      <c r="F17" s="601"/>
      <c r="G17" s="596"/>
      <c r="H17" s="8"/>
      <c r="I17" s="8"/>
      <c r="J17" s="8"/>
      <c r="K17" s="8"/>
      <c r="L17" s="8"/>
      <c r="M17" s="8"/>
      <c r="N17" s="8"/>
      <c r="O17" s="8"/>
      <c r="P17" s="103">
        <v>356.71</v>
      </c>
      <c r="Q17" s="9" t="e">
        <f>#REF!*P17/1000</f>
        <v>#REF!</v>
      </c>
      <c r="R17" s="685" t="s">
        <v>666</v>
      </c>
      <c r="S17" s="24"/>
      <c r="T17" s="24"/>
      <c r="U17" s="690"/>
      <c r="V17" s="690"/>
      <c r="W17" s="690"/>
      <c r="X17" s="690"/>
      <c r="Y17" s="178"/>
      <c r="Z17" s="178"/>
      <c r="AA17" s="178"/>
      <c r="AB17" s="178"/>
      <c r="AC17" s="178"/>
      <c r="AD17" s="178"/>
      <c r="AE17" s="178"/>
      <c r="AF17" s="178"/>
      <c r="AG17" s="686"/>
    </row>
    <row r="18" spans="1:37" s="1" customFormat="1" ht="27.75" customHeight="1">
      <c r="A18" s="691" t="s">
        <v>538</v>
      </c>
      <c r="B18" s="692"/>
      <c r="C18" s="159"/>
      <c r="D18" s="601"/>
      <c r="E18" s="601"/>
      <c r="F18" s="601"/>
      <c r="G18" s="596"/>
      <c r="H18" s="8"/>
      <c r="I18" s="8"/>
      <c r="J18" s="8"/>
      <c r="K18" s="8"/>
      <c r="L18" s="8"/>
      <c r="M18" s="8"/>
      <c r="N18" s="8"/>
      <c r="O18" s="8"/>
      <c r="P18" s="68">
        <v>88</v>
      </c>
      <c r="Q18" s="9" t="e">
        <f>#REF!*P18/1000</f>
        <v>#REF!</v>
      </c>
      <c r="R18" s="688" t="s">
        <v>47</v>
      </c>
      <c r="S18" s="24">
        <v>100</v>
      </c>
      <c r="T18" s="24"/>
      <c r="U18" s="598">
        <v>12.625</v>
      </c>
      <c r="V18" s="598">
        <v>15.25</v>
      </c>
      <c r="W18" s="598">
        <v>12.375</v>
      </c>
      <c r="X18" s="596">
        <v>237.25</v>
      </c>
      <c r="Y18" s="40">
        <v>0.12</v>
      </c>
      <c r="Z18" s="40">
        <v>3.7499999999999999E-2</v>
      </c>
      <c r="AA18" s="40">
        <v>9.5625</v>
      </c>
      <c r="AB18" s="40">
        <v>3.2749999999999999</v>
      </c>
      <c r="AC18" s="40">
        <v>23.937499999999996</v>
      </c>
      <c r="AD18" s="40">
        <v>158.3125</v>
      </c>
      <c r="AE18" s="40">
        <v>20.65</v>
      </c>
      <c r="AF18" s="40">
        <v>2.2000000000000002</v>
      </c>
      <c r="AG18" s="686"/>
      <c r="AH18" s="54"/>
      <c r="AI18" s="54"/>
      <c r="AJ18" s="54"/>
      <c r="AK18" s="54"/>
    </row>
    <row r="19" spans="1:37" s="54" customFormat="1" ht="28.5" customHeight="1">
      <c r="A19" s="688" t="s">
        <v>498</v>
      </c>
      <c r="B19" s="24">
        <v>100</v>
      </c>
      <c r="C19" s="160"/>
      <c r="D19" s="598">
        <v>12.625</v>
      </c>
      <c r="E19" s="598">
        <v>15.25</v>
      </c>
      <c r="F19" s="598">
        <v>12.375</v>
      </c>
      <c r="G19" s="596">
        <v>237.25</v>
      </c>
      <c r="H19" s="92"/>
      <c r="I19" s="92"/>
      <c r="J19" s="92"/>
      <c r="K19" s="92"/>
      <c r="L19" s="92"/>
      <c r="M19" s="92"/>
      <c r="N19" s="92"/>
      <c r="O19" s="92"/>
      <c r="P19" s="8"/>
      <c r="Q19" s="9"/>
      <c r="R19" s="683" t="s">
        <v>273</v>
      </c>
      <c r="S19" s="24">
        <v>200</v>
      </c>
      <c r="T19" s="24"/>
      <c r="U19" s="24">
        <v>2.5</v>
      </c>
      <c r="V19" s="24">
        <v>2.4</v>
      </c>
      <c r="W19" s="25">
        <v>15</v>
      </c>
      <c r="X19" s="596">
        <f>U19*4+V19*9+W19*4</f>
        <v>91.6</v>
      </c>
      <c r="Y19" s="8">
        <v>0.17500000000000002</v>
      </c>
      <c r="Z19" s="8">
        <v>7.4999999999999997E-2</v>
      </c>
      <c r="AA19" s="8">
        <v>19.612500000000001</v>
      </c>
      <c r="AB19" s="8">
        <v>2.8374999999999999</v>
      </c>
      <c r="AC19" s="8">
        <v>63.274999999999999</v>
      </c>
      <c r="AD19" s="8">
        <v>156.125</v>
      </c>
      <c r="AE19" s="8">
        <v>23.75</v>
      </c>
      <c r="AF19" s="8">
        <v>1.325</v>
      </c>
      <c r="AG19" s="693"/>
      <c r="AH19" s="1"/>
      <c r="AI19" s="1"/>
      <c r="AJ19" s="1"/>
      <c r="AK19" s="1"/>
    </row>
    <row r="20" spans="1:37" s="1" customFormat="1" ht="24.95" customHeight="1">
      <c r="A20" s="683" t="s">
        <v>273</v>
      </c>
      <c r="B20" s="24">
        <v>200</v>
      </c>
      <c r="C20" s="159"/>
      <c r="D20" s="24">
        <v>2.5</v>
      </c>
      <c r="E20" s="24">
        <v>2.4</v>
      </c>
      <c r="F20" s="25">
        <v>15</v>
      </c>
      <c r="G20" s="596">
        <f>D20*4+E20*9+F20*4</f>
        <v>91.6</v>
      </c>
      <c r="H20" s="92"/>
      <c r="I20" s="92"/>
      <c r="J20" s="92"/>
      <c r="K20" s="92"/>
      <c r="L20" s="92"/>
      <c r="M20" s="92"/>
      <c r="N20" s="92"/>
      <c r="O20" s="92"/>
      <c r="P20" s="11"/>
      <c r="Q20" s="9"/>
      <c r="R20" s="694" t="s">
        <v>667</v>
      </c>
      <c r="S20" s="204">
        <v>20</v>
      </c>
      <c r="T20" s="204"/>
      <c r="U20" s="601">
        <v>1.7399999999999998</v>
      </c>
      <c r="V20" s="601">
        <v>0.3</v>
      </c>
      <c r="W20" s="601">
        <v>9.4199999999999982</v>
      </c>
      <c r="X20" s="596">
        <v>47.339999999999996</v>
      </c>
      <c r="Y20" s="17"/>
      <c r="Z20" s="17"/>
      <c r="AA20" s="17"/>
      <c r="AB20" s="17"/>
      <c r="AC20" s="17"/>
      <c r="AD20" s="17"/>
      <c r="AE20" s="17"/>
      <c r="AF20" s="17"/>
      <c r="AG20" s="693"/>
    </row>
    <row r="21" spans="1:37" s="1" customFormat="1" ht="24.95" customHeight="1">
      <c r="A21" s="694" t="s">
        <v>667</v>
      </c>
      <c r="B21" s="204">
        <v>20</v>
      </c>
      <c r="C21" s="159"/>
      <c r="D21" s="601">
        <v>1.7399999999999998</v>
      </c>
      <c r="E21" s="601">
        <v>0.3</v>
      </c>
      <c r="F21" s="601">
        <v>9.4199999999999982</v>
      </c>
      <c r="G21" s="596">
        <v>47.339999999999996</v>
      </c>
      <c r="H21" s="92"/>
      <c r="I21" s="92"/>
      <c r="J21" s="92"/>
      <c r="K21" s="92"/>
      <c r="L21" s="92"/>
      <c r="M21" s="92"/>
      <c r="N21" s="92"/>
      <c r="O21" s="92"/>
      <c r="P21" s="8"/>
      <c r="Q21" s="11" t="e">
        <f>#REF!*P21/1000</f>
        <v>#REF!</v>
      </c>
      <c r="R21" s="695" t="s">
        <v>466</v>
      </c>
      <c r="S21" s="24">
        <v>20</v>
      </c>
      <c r="T21" s="24"/>
      <c r="U21" s="25">
        <v>1.32</v>
      </c>
      <c r="V21" s="25">
        <v>0.24</v>
      </c>
      <c r="W21" s="25">
        <v>6.84</v>
      </c>
      <c r="X21" s="29">
        <v>34.799999999999997</v>
      </c>
      <c r="Y21" s="10"/>
      <c r="Z21" s="10"/>
      <c r="AA21" s="10"/>
      <c r="AB21" s="10"/>
      <c r="AC21" s="10"/>
      <c r="AD21" s="10"/>
      <c r="AE21" s="10"/>
      <c r="AF21" s="10"/>
      <c r="AG21" s="686"/>
      <c r="AH21" s="54"/>
      <c r="AI21" s="54"/>
      <c r="AJ21" s="54"/>
      <c r="AK21" s="54"/>
    </row>
    <row r="22" spans="1:37" s="54" customFormat="1" ht="24.95" customHeight="1">
      <c r="A22" s="695" t="s">
        <v>466</v>
      </c>
      <c r="B22" s="24">
        <v>15</v>
      </c>
      <c r="C22" s="160"/>
      <c r="D22" s="25">
        <v>0.84857142857142853</v>
      </c>
      <c r="E22" s="25">
        <v>0.15428571428571428</v>
      </c>
      <c r="F22" s="25">
        <v>4.3971428571428568</v>
      </c>
      <c r="G22" s="29">
        <v>22.371428571428574</v>
      </c>
      <c r="H22" s="40">
        <v>0.12</v>
      </c>
      <c r="I22" s="40">
        <v>3.7499999999999999E-2</v>
      </c>
      <c r="J22" s="40">
        <v>9.5625</v>
      </c>
      <c r="K22" s="40">
        <v>3.2749999999999999</v>
      </c>
      <c r="L22" s="40">
        <v>23.937499999999996</v>
      </c>
      <c r="M22" s="40">
        <v>158.3125</v>
      </c>
      <c r="N22" s="40">
        <v>20.65</v>
      </c>
      <c r="O22" s="40">
        <v>2.2000000000000002</v>
      </c>
      <c r="P22" s="8"/>
      <c r="Q22" s="8" t="e">
        <f>SUM(Q23:Q37)</f>
        <v>#REF!</v>
      </c>
      <c r="R22" s="696"/>
      <c r="S22" s="24"/>
      <c r="T22" s="24"/>
      <c r="U22" s="25"/>
      <c r="V22" s="25"/>
      <c r="W22" s="25"/>
      <c r="X22" s="29"/>
      <c r="Y22" s="10"/>
      <c r="Z22" s="10"/>
      <c r="AA22" s="10"/>
      <c r="AB22" s="10"/>
      <c r="AC22" s="10"/>
      <c r="AD22" s="10"/>
      <c r="AE22" s="10"/>
      <c r="AF22" s="10"/>
      <c r="AG22" s="643"/>
    </row>
    <row r="23" spans="1:37" s="54" customFormat="1" ht="24.95" customHeight="1">
      <c r="A23" s="1258" t="s">
        <v>764</v>
      </c>
      <c r="B23" s="1258"/>
      <c r="C23" s="1258"/>
      <c r="D23" s="678">
        <f>D24+D25</f>
        <v>3.56</v>
      </c>
      <c r="E23" s="678">
        <f>E24+E25</f>
        <v>2.5714285714285716</v>
      </c>
      <c r="F23" s="678">
        <f>F24+F25</f>
        <v>48.320000000000007</v>
      </c>
      <c r="G23" s="680">
        <f>G24+G25</f>
        <v>336.75428571428574</v>
      </c>
      <c r="H23" s="17"/>
      <c r="I23" s="17"/>
      <c r="J23" s="17"/>
      <c r="K23" s="17"/>
      <c r="L23" s="17"/>
      <c r="M23" s="17"/>
      <c r="N23" s="17"/>
      <c r="O23" s="17"/>
      <c r="P23" s="11">
        <v>286</v>
      </c>
      <c r="Q23" s="9" t="e">
        <f>#REF!*P23/1000</f>
        <v>#REF!</v>
      </c>
      <c r="R23" s="1258" t="s">
        <v>77</v>
      </c>
      <c r="S23" s="1258"/>
      <c r="T23" s="1258"/>
      <c r="U23" s="678">
        <f>U24+U25</f>
        <v>4.9000000000000004</v>
      </c>
      <c r="V23" s="678">
        <f>V24+V25</f>
        <v>3.6</v>
      </c>
      <c r="W23" s="678">
        <f>W24+W25</f>
        <v>58.1</v>
      </c>
      <c r="X23" s="680">
        <f>X24+X25</f>
        <v>284.39999999999998</v>
      </c>
      <c r="Y23" s="11"/>
      <c r="Z23" s="11"/>
      <c r="AA23" s="11"/>
      <c r="AB23" s="11"/>
      <c r="AC23" s="11"/>
      <c r="AD23" s="11"/>
      <c r="AE23" s="11"/>
      <c r="AF23" s="11"/>
      <c r="AG23" s="686"/>
    </row>
    <row r="24" spans="1:37" s="54" customFormat="1" ht="24.95" customHeight="1">
      <c r="A24" s="697" t="s">
        <v>299</v>
      </c>
      <c r="B24" s="482">
        <v>70</v>
      </c>
      <c r="C24" s="482"/>
      <c r="D24" s="25">
        <v>3.1885714285714286</v>
      </c>
      <c r="E24" s="25">
        <v>2.5714285714285716</v>
      </c>
      <c r="F24" s="25">
        <v>33.120000000000005</v>
      </c>
      <c r="G24" s="595">
        <v>168.37714285714287</v>
      </c>
      <c r="H24" s="598"/>
      <c r="I24" s="598"/>
      <c r="J24" s="598"/>
      <c r="K24" s="598"/>
      <c r="L24" s="598"/>
      <c r="M24" s="598"/>
      <c r="N24" s="598"/>
      <c r="O24" s="598"/>
      <c r="P24" s="8"/>
      <c r="Q24" s="9" t="e">
        <f>#REF!*P24/1000</f>
        <v>#REF!</v>
      </c>
      <c r="R24" s="697" t="s">
        <v>299</v>
      </c>
      <c r="S24" s="482">
        <v>80</v>
      </c>
      <c r="T24" s="482"/>
      <c r="U24" s="25">
        <v>4.5</v>
      </c>
      <c r="V24" s="25">
        <v>3.6</v>
      </c>
      <c r="W24" s="25">
        <v>38.5</v>
      </c>
      <c r="X24" s="596">
        <f>U24*4+V24*9+W24*4</f>
        <v>204.4</v>
      </c>
      <c r="Y24" s="10"/>
      <c r="Z24" s="10"/>
      <c r="AA24" s="10"/>
      <c r="AB24" s="10"/>
      <c r="AC24" s="10"/>
      <c r="AD24" s="10"/>
      <c r="AE24" s="10"/>
      <c r="AF24" s="10"/>
      <c r="AG24" s="643"/>
      <c r="AH24" s="1"/>
      <c r="AI24" s="1"/>
      <c r="AJ24" s="1"/>
      <c r="AK24" s="1"/>
    </row>
    <row r="25" spans="1:37" s="1" customFormat="1" ht="24.95" customHeight="1">
      <c r="A25" s="697" t="s">
        <v>401</v>
      </c>
      <c r="B25" s="482">
        <v>200</v>
      </c>
      <c r="C25" s="482"/>
      <c r="D25" s="600">
        <v>0.37142857142857144</v>
      </c>
      <c r="E25" s="600">
        <v>0</v>
      </c>
      <c r="F25" s="600">
        <v>15.2</v>
      </c>
      <c r="G25" s="595">
        <v>168.37714285714287</v>
      </c>
      <c r="H25" s="9"/>
      <c r="I25" s="9"/>
      <c r="J25" s="9"/>
      <c r="K25" s="9"/>
      <c r="L25" s="9"/>
      <c r="M25" s="9"/>
      <c r="N25" s="9"/>
      <c r="O25" s="9"/>
      <c r="P25" s="11">
        <v>23.4</v>
      </c>
      <c r="Q25" s="9" t="e">
        <f>#REF!*P25/1000</f>
        <v>#REF!</v>
      </c>
      <c r="R25" s="697" t="s">
        <v>484</v>
      </c>
      <c r="S25" s="482">
        <v>200</v>
      </c>
      <c r="T25" s="482"/>
      <c r="U25" s="205">
        <v>0.4</v>
      </c>
      <c r="V25" s="600">
        <v>0</v>
      </c>
      <c r="W25" s="600">
        <v>19.600000000000001</v>
      </c>
      <c r="X25" s="596">
        <f>U25*4+V25*9+W25*4</f>
        <v>80</v>
      </c>
      <c r="Y25" s="17"/>
      <c r="Z25" s="17"/>
      <c r="AA25" s="17"/>
      <c r="AB25" s="17"/>
      <c r="AC25" s="17"/>
      <c r="AD25" s="17"/>
      <c r="AE25" s="17"/>
      <c r="AF25" s="17"/>
      <c r="AG25" s="698"/>
      <c r="AH25" s="6"/>
      <c r="AI25" s="6"/>
      <c r="AJ25" s="6"/>
      <c r="AK25" s="6"/>
    </row>
    <row r="26" spans="1:37" s="6" customFormat="1" ht="24.95" customHeight="1">
      <c r="A26" s="1259" t="s">
        <v>408</v>
      </c>
      <c r="B26" s="1259"/>
      <c r="C26" s="1259"/>
      <c r="D26" s="699">
        <f>D23+D11</f>
        <v>28.56</v>
      </c>
      <c r="E26" s="699">
        <f>E23+E11</f>
        <v>27.771428571428572</v>
      </c>
      <c r="F26" s="699">
        <f>F23+F11</f>
        <v>117.42</v>
      </c>
      <c r="G26" s="595">
        <v>168.37714285714287</v>
      </c>
      <c r="H26" s="9"/>
      <c r="I26" s="9"/>
      <c r="J26" s="9"/>
      <c r="K26" s="9"/>
      <c r="L26" s="9"/>
      <c r="M26" s="9"/>
      <c r="N26" s="9"/>
      <c r="O26" s="9"/>
      <c r="P26" s="11">
        <v>166.11</v>
      </c>
      <c r="Q26" s="9" t="e">
        <f>#REF!*P26/1000</f>
        <v>#REF!</v>
      </c>
      <c r="R26" s="1259" t="s">
        <v>408</v>
      </c>
      <c r="S26" s="1259"/>
      <c r="T26" s="1259"/>
      <c r="U26" s="699">
        <f>U23+U11</f>
        <v>33.200000000000003</v>
      </c>
      <c r="V26" s="699">
        <f>V23+V11</f>
        <v>30.8</v>
      </c>
      <c r="W26" s="699">
        <f>W23+W11</f>
        <v>146.5</v>
      </c>
      <c r="X26" s="699">
        <f>X23+X11</f>
        <v>996.4</v>
      </c>
      <c r="Y26" s="10"/>
      <c r="Z26" s="10"/>
      <c r="AA26" s="10"/>
      <c r="AB26" s="10"/>
      <c r="AC26" s="10"/>
      <c r="AD26" s="10"/>
      <c r="AE26" s="10"/>
      <c r="AF26" s="10"/>
      <c r="AG26" s="698"/>
    </row>
    <row r="27" spans="1:37" s="6" customFormat="1" ht="24.95" customHeight="1">
      <c r="A27" s="1258"/>
      <c r="B27" s="1258"/>
      <c r="C27" s="1258"/>
      <c r="D27" s="678"/>
      <c r="E27" s="678"/>
      <c r="F27" s="678"/>
      <c r="G27" s="680"/>
      <c r="H27" s="700"/>
      <c r="I27" s="700"/>
      <c r="J27" s="700"/>
      <c r="K27" s="700"/>
      <c r="L27" s="700"/>
      <c r="M27" s="700"/>
      <c r="N27" s="700"/>
      <c r="O27" s="700"/>
      <c r="P27" s="700"/>
      <c r="Q27" s="700"/>
      <c r="R27" s="1258" t="s">
        <v>184</v>
      </c>
      <c r="S27" s="1258"/>
      <c r="T27" s="1258"/>
      <c r="U27" s="678">
        <v>28.3</v>
      </c>
      <c r="V27" s="678">
        <v>27.2</v>
      </c>
      <c r="W27" s="678">
        <v>88.4</v>
      </c>
      <c r="X27" s="680">
        <v>712</v>
      </c>
      <c r="Y27" s="10"/>
      <c r="Z27" s="10"/>
      <c r="AA27" s="10"/>
      <c r="AB27" s="10"/>
      <c r="AC27" s="10"/>
      <c r="AD27" s="10"/>
      <c r="AE27" s="10"/>
      <c r="AF27" s="10"/>
      <c r="AG27" s="698"/>
    </row>
    <row r="28" spans="1:37" s="6" customFormat="1" ht="24.95" customHeight="1">
      <c r="A28" s="1260" t="s">
        <v>185</v>
      </c>
      <c r="B28" s="1261"/>
      <c r="C28" s="1261"/>
      <c r="D28" s="1261"/>
      <c r="E28" s="1261"/>
      <c r="F28" s="1261"/>
      <c r="G28" s="1262"/>
      <c r="H28" s="700"/>
      <c r="I28" s="700"/>
      <c r="J28" s="700"/>
      <c r="K28" s="700"/>
      <c r="L28" s="700"/>
      <c r="M28" s="700"/>
      <c r="N28" s="700"/>
      <c r="O28" s="700"/>
      <c r="P28" s="700"/>
      <c r="Q28" s="700"/>
      <c r="R28" s="683" t="s">
        <v>24</v>
      </c>
      <c r="S28" s="476" t="s">
        <v>543</v>
      </c>
      <c r="T28" s="476"/>
      <c r="U28" s="204">
        <v>4.2</v>
      </c>
      <c r="V28" s="204">
        <v>2.9</v>
      </c>
      <c r="W28" s="204">
        <v>13</v>
      </c>
      <c r="X28" s="596">
        <f>U28*4+V28*9+W28*4</f>
        <v>94.9</v>
      </c>
      <c r="Y28" s="10"/>
      <c r="Z28" s="10"/>
      <c r="AA28" s="10"/>
      <c r="AB28" s="10"/>
      <c r="AC28" s="10"/>
      <c r="AD28" s="10"/>
      <c r="AE28" s="10"/>
      <c r="AF28" s="10"/>
      <c r="AG28" s="698"/>
    </row>
    <row r="29" spans="1:37" s="6" customFormat="1" ht="24.95" customHeight="1">
      <c r="A29" s="700" t="s">
        <v>117</v>
      </c>
      <c r="B29" s="700" t="s">
        <v>214</v>
      </c>
      <c r="C29" s="700"/>
      <c r="D29" s="700"/>
      <c r="E29" s="700"/>
      <c r="F29" s="700"/>
      <c r="G29" s="700"/>
      <c r="H29" s="700"/>
      <c r="I29" s="700"/>
      <c r="J29" s="700"/>
      <c r="K29" s="700"/>
      <c r="L29" s="700"/>
      <c r="M29" s="700"/>
      <c r="N29" s="700"/>
      <c r="O29" s="700"/>
      <c r="P29" s="700"/>
      <c r="Q29" s="700"/>
      <c r="R29" s="688" t="s">
        <v>554</v>
      </c>
      <c r="S29" s="24">
        <v>200</v>
      </c>
      <c r="T29" s="24"/>
      <c r="U29" s="601">
        <v>6</v>
      </c>
      <c r="V29" s="601">
        <v>6.5</v>
      </c>
      <c r="W29" s="601">
        <v>38.5</v>
      </c>
      <c r="X29" s="596">
        <f>U29*4+V29*9+W29*4</f>
        <v>236.5</v>
      </c>
      <c r="Y29" s="10"/>
      <c r="Z29" s="10"/>
      <c r="AA29" s="10"/>
      <c r="AB29" s="10"/>
      <c r="AC29" s="10"/>
      <c r="AD29" s="10"/>
      <c r="AE29" s="10"/>
      <c r="AF29" s="10"/>
      <c r="AG29" s="698"/>
    </row>
    <row r="30" spans="1:37" s="6" customFormat="1" ht="24.95" customHeight="1">
      <c r="A30" s="700"/>
      <c r="B30" s="700"/>
      <c r="C30" s="700"/>
      <c r="D30" s="700"/>
      <c r="E30" s="700"/>
      <c r="F30" s="700"/>
      <c r="G30" s="700"/>
      <c r="H30" s="700"/>
      <c r="I30" s="700"/>
      <c r="J30" s="700"/>
      <c r="K30" s="700"/>
      <c r="L30" s="700"/>
      <c r="M30" s="700"/>
      <c r="N30" s="700"/>
      <c r="O30" s="700"/>
      <c r="P30" s="700"/>
      <c r="Q30" s="700"/>
      <c r="R30" s="688" t="s">
        <v>47</v>
      </c>
      <c r="S30" s="24">
        <v>100</v>
      </c>
      <c r="T30" s="24"/>
      <c r="U30" s="598">
        <v>12.625</v>
      </c>
      <c r="V30" s="598">
        <v>15.25</v>
      </c>
      <c r="W30" s="598">
        <v>12.375</v>
      </c>
      <c r="X30" s="596">
        <v>237.25</v>
      </c>
      <c r="Y30" s="10"/>
      <c r="Z30" s="10"/>
      <c r="AA30" s="10"/>
      <c r="AB30" s="10"/>
      <c r="AC30" s="10"/>
      <c r="AD30" s="10"/>
      <c r="AE30" s="10"/>
      <c r="AF30" s="10"/>
      <c r="AG30" s="698"/>
    </row>
    <row r="31" spans="1:37" s="6" customFormat="1" ht="24.95" customHeight="1">
      <c r="A31" s="683"/>
      <c r="B31" s="476"/>
      <c r="C31" s="476"/>
      <c r="D31" s="204"/>
      <c r="E31" s="204"/>
      <c r="F31" s="204"/>
      <c r="G31" s="596"/>
      <c r="H31" s="700"/>
      <c r="I31" s="700"/>
      <c r="J31" s="700"/>
      <c r="K31" s="700"/>
      <c r="L31" s="700"/>
      <c r="M31" s="700"/>
      <c r="N31" s="700"/>
      <c r="O31" s="700"/>
      <c r="P31" s="700"/>
      <c r="Q31" s="700"/>
      <c r="R31" s="683" t="s">
        <v>273</v>
      </c>
      <c r="S31" s="24">
        <v>200</v>
      </c>
      <c r="T31" s="24"/>
      <c r="U31" s="24">
        <v>2.5</v>
      </c>
      <c r="V31" s="24">
        <v>2.4</v>
      </c>
      <c r="W31" s="25">
        <v>15</v>
      </c>
      <c r="X31" s="596">
        <f>U31*4+V31*9+W31*4</f>
        <v>91.6</v>
      </c>
      <c r="Y31" s="10"/>
      <c r="Z31" s="10"/>
      <c r="AA31" s="10"/>
      <c r="AB31" s="10"/>
      <c r="AC31" s="10"/>
      <c r="AD31" s="10"/>
      <c r="AE31" s="10"/>
      <c r="AF31" s="10"/>
      <c r="AG31" s="698"/>
    </row>
    <row r="32" spans="1:37" s="6" customFormat="1" ht="24.95" customHeight="1">
      <c r="A32" s="688"/>
      <c r="B32" s="24"/>
      <c r="C32" s="24"/>
      <c r="D32" s="601"/>
      <c r="E32" s="601"/>
      <c r="F32" s="601"/>
      <c r="G32" s="596"/>
      <c r="H32" s="700"/>
      <c r="I32" s="700"/>
      <c r="J32" s="700"/>
      <c r="K32" s="700"/>
      <c r="L32" s="700"/>
      <c r="M32" s="700"/>
      <c r="N32" s="700"/>
      <c r="O32" s="700"/>
      <c r="P32" s="700"/>
      <c r="Q32" s="700"/>
      <c r="R32" s="694" t="s">
        <v>667</v>
      </c>
      <c r="S32" s="204">
        <v>20</v>
      </c>
      <c r="T32" s="204"/>
      <c r="U32" s="601">
        <v>1.7399999999999998</v>
      </c>
      <c r="V32" s="601">
        <v>0.3</v>
      </c>
      <c r="W32" s="601">
        <v>9.4199999999999982</v>
      </c>
      <c r="X32" s="596">
        <v>47.339999999999996</v>
      </c>
      <c r="Y32" s="10"/>
      <c r="Z32" s="10"/>
      <c r="AA32" s="10"/>
      <c r="AB32" s="10"/>
      <c r="AC32" s="10"/>
      <c r="AD32" s="10"/>
      <c r="AE32" s="10"/>
      <c r="AF32" s="10"/>
      <c r="AG32" s="698"/>
    </row>
    <row r="33" spans="1:45" s="6" customFormat="1" ht="24.95" customHeight="1">
      <c r="A33" s="688"/>
      <c r="B33" s="24"/>
      <c r="C33" s="24"/>
      <c r="D33" s="598"/>
      <c r="E33" s="598"/>
      <c r="F33" s="598"/>
      <c r="G33" s="596"/>
      <c r="H33" s="700"/>
      <c r="I33" s="700"/>
      <c r="J33" s="700"/>
      <c r="K33" s="700"/>
      <c r="L33" s="700"/>
      <c r="M33" s="700"/>
      <c r="N33" s="700"/>
      <c r="O33" s="700"/>
      <c r="P33" s="700"/>
      <c r="Q33" s="700"/>
      <c r="R33" s="695" t="s">
        <v>466</v>
      </c>
      <c r="S33" s="24">
        <v>20</v>
      </c>
      <c r="T33" s="24"/>
      <c r="U33" s="25">
        <v>1.32</v>
      </c>
      <c r="V33" s="25">
        <v>0.24</v>
      </c>
      <c r="W33" s="25">
        <v>6.84</v>
      </c>
      <c r="X33" s="29">
        <v>34.799999999999997</v>
      </c>
      <c r="Y33" s="10"/>
      <c r="Z33" s="10"/>
      <c r="AA33" s="10"/>
      <c r="AB33" s="10"/>
      <c r="AC33" s="10"/>
      <c r="AD33" s="10"/>
      <c r="AE33" s="10"/>
      <c r="AF33" s="10"/>
      <c r="AG33" s="698"/>
    </row>
    <row r="34" spans="1:45" s="6" customFormat="1" ht="24.95" customHeight="1">
      <c r="A34" s="683"/>
      <c r="B34" s="24"/>
      <c r="C34" s="24"/>
      <c r="D34" s="24"/>
      <c r="E34" s="24"/>
      <c r="F34" s="25"/>
      <c r="G34" s="596"/>
      <c r="H34" s="701"/>
      <c r="I34" s="701"/>
      <c r="J34" s="701"/>
      <c r="K34" s="701"/>
      <c r="L34" s="701"/>
      <c r="M34" s="701"/>
      <c r="N34" s="701"/>
      <c r="O34" s="701"/>
      <c r="P34" s="701"/>
      <c r="Q34" s="701"/>
      <c r="R34" s="1258" t="s">
        <v>591</v>
      </c>
      <c r="S34" s="1258"/>
      <c r="T34" s="1258"/>
      <c r="U34" s="678">
        <v>4.5</v>
      </c>
      <c r="V34" s="678">
        <v>3.6</v>
      </c>
      <c r="W34" s="678">
        <v>38.5</v>
      </c>
      <c r="X34" s="680">
        <v>204</v>
      </c>
      <c r="Y34" s="701"/>
      <c r="Z34" s="701"/>
      <c r="AA34" s="701"/>
      <c r="AB34" s="701"/>
      <c r="AC34" s="701"/>
      <c r="AD34" s="701"/>
      <c r="AE34" s="701"/>
      <c r="AF34" s="701"/>
      <c r="AG34" s="701"/>
    </row>
    <row r="35" spans="1:45" s="6" customFormat="1" ht="24.95" customHeight="1">
      <c r="A35" s="683"/>
      <c r="B35" s="24"/>
      <c r="C35" s="24"/>
      <c r="D35" s="24"/>
      <c r="E35" s="24"/>
      <c r="F35" s="25"/>
      <c r="G35" s="596"/>
      <c r="H35" s="700"/>
      <c r="I35" s="700"/>
      <c r="J35" s="700"/>
      <c r="K35" s="700"/>
      <c r="L35" s="700"/>
      <c r="M35" s="700"/>
      <c r="N35" s="700"/>
      <c r="O35" s="700"/>
      <c r="P35" s="700"/>
      <c r="Q35" s="700"/>
      <c r="R35" s="702" t="s">
        <v>299</v>
      </c>
      <c r="S35" s="482">
        <v>80</v>
      </c>
      <c r="T35" s="482"/>
      <c r="U35" s="25">
        <v>4.5</v>
      </c>
      <c r="V35" s="25">
        <v>3.6</v>
      </c>
      <c r="W35" s="25">
        <v>38.5</v>
      </c>
      <c r="X35" s="596">
        <f>U35*4+V35*9+W35*4</f>
        <v>204.4</v>
      </c>
      <c r="Y35" s="10"/>
      <c r="Z35" s="10"/>
      <c r="AA35" s="10"/>
      <c r="AB35" s="10"/>
      <c r="AC35" s="10"/>
      <c r="AD35" s="10"/>
      <c r="AE35" s="10"/>
      <c r="AF35" s="10"/>
      <c r="AG35" s="698"/>
    </row>
    <row r="36" spans="1:45" s="6" customFormat="1" ht="24.95" hidden="1" customHeight="1">
      <c r="A36" s="694"/>
      <c r="B36" s="204"/>
      <c r="C36" s="204"/>
      <c r="D36" s="601"/>
      <c r="E36" s="601"/>
      <c r="F36" s="601"/>
      <c r="G36" s="596"/>
      <c r="H36" s="700"/>
      <c r="I36" s="700"/>
      <c r="J36" s="700"/>
      <c r="K36" s="700"/>
      <c r="L36" s="700"/>
      <c r="M36" s="700"/>
      <c r="N36" s="700"/>
      <c r="O36" s="700"/>
      <c r="P36" s="700"/>
      <c r="Q36" s="700"/>
      <c r="R36" s="703" t="s">
        <v>408</v>
      </c>
      <c r="S36" s="704"/>
      <c r="T36" s="705"/>
      <c r="U36" s="706">
        <v>4.5</v>
      </c>
      <c r="V36" s="706">
        <v>3.6</v>
      </c>
      <c r="W36" s="706">
        <v>38.5</v>
      </c>
      <c r="X36" s="706">
        <v>204</v>
      </c>
      <c r="Y36" s="10"/>
      <c r="Z36" s="10"/>
      <c r="AA36" s="10"/>
      <c r="AB36" s="10"/>
      <c r="AC36" s="10"/>
      <c r="AD36" s="10"/>
      <c r="AE36" s="10"/>
      <c r="AF36" s="10"/>
      <c r="AG36" s="698"/>
      <c r="AH36" s="21"/>
      <c r="AI36" s="21"/>
      <c r="AJ36" s="21"/>
      <c r="AK36" s="21"/>
    </row>
    <row r="37" spans="1:45" ht="24.95" customHeight="1">
      <c r="A37" s="694"/>
      <c r="B37" s="204"/>
      <c r="C37" s="204"/>
      <c r="D37" s="601"/>
      <c r="E37" s="601"/>
      <c r="F37" s="601"/>
      <c r="G37" s="596"/>
      <c r="H37" s="17"/>
      <c r="I37" s="17"/>
      <c r="J37" s="17"/>
      <c r="K37" s="17"/>
      <c r="L37" s="17"/>
      <c r="M37" s="17"/>
      <c r="N37" s="17"/>
      <c r="O37" s="17"/>
      <c r="P37" s="11">
        <v>79.3</v>
      </c>
      <c r="Q37" s="9" t="e">
        <f>#REF!*P37/1000</f>
        <v>#REF!</v>
      </c>
      <c r="R37" s="1259" t="s">
        <v>408</v>
      </c>
      <c r="S37" s="1259"/>
      <c r="T37" s="1259"/>
      <c r="U37" s="699">
        <f>U34+U22</f>
        <v>4.5</v>
      </c>
      <c r="V37" s="699">
        <f>V34+V22</f>
        <v>3.6</v>
      </c>
      <c r="W37" s="699">
        <f>W34+W22</f>
        <v>38.5</v>
      </c>
      <c r="X37" s="595">
        <v>168.37714285714287</v>
      </c>
      <c r="Y37" s="17"/>
      <c r="Z37" s="17"/>
      <c r="AA37" s="17"/>
      <c r="AB37" s="17"/>
      <c r="AC37" s="17"/>
      <c r="AD37" s="17"/>
      <c r="AE37" s="17"/>
      <c r="AF37" s="17"/>
      <c r="AG37" s="693"/>
    </row>
    <row r="38" spans="1:45" ht="24.95" customHeight="1">
      <c r="A38" s="1255" t="s">
        <v>34</v>
      </c>
      <c r="B38" s="1256"/>
      <c r="C38" s="1256"/>
      <c r="D38" s="1256"/>
      <c r="E38" s="1256"/>
      <c r="F38" s="1256"/>
      <c r="G38" s="1256"/>
      <c r="H38" s="1256"/>
      <c r="I38" s="1256"/>
      <c r="J38" s="1256"/>
      <c r="K38" s="1256"/>
      <c r="L38" s="1256"/>
      <c r="M38" s="1256"/>
      <c r="N38" s="1256"/>
      <c r="O38" s="1256"/>
      <c r="P38" s="1256"/>
      <c r="Q38" s="1256"/>
      <c r="R38" s="1256"/>
      <c r="S38" s="1256"/>
      <c r="T38" s="1256"/>
      <c r="U38" s="1256"/>
      <c r="V38" s="1256"/>
      <c r="W38" s="1256"/>
      <c r="X38" s="1257"/>
      <c r="Y38" s="17"/>
      <c r="Z38" s="17"/>
      <c r="AA38" s="17"/>
      <c r="AB38" s="17"/>
      <c r="AC38" s="17"/>
      <c r="AD38" s="17"/>
      <c r="AE38" s="17"/>
      <c r="AF38" s="17"/>
      <c r="AG38" s="643"/>
    </row>
    <row r="39" spans="1:45" ht="20.25">
      <c r="A39" s="36" t="s">
        <v>635</v>
      </c>
      <c r="F39" s="1251" t="s">
        <v>733</v>
      </c>
      <c r="G39" s="1251"/>
      <c r="H39" s="1251"/>
      <c r="I39" s="1251"/>
      <c r="J39" s="1251"/>
      <c r="K39" s="1251"/>
      <c r="L39" s="1251"/>
      <c r="M39" s="1251"/>
      <c r="N39" s="1251"/>
      <c r="O39" s="1251"/>
      <c r="P39" s="1251"/>
      <c r="Q39" s="1251"/>
      <c r="R39" s="1251"/>
      <c r="S39" s="1251"/>
      <c r="T39" s="1251"/>
      <c r="U39" s="1251"/>
      <c r="V39" s="1251"/>
      <c r="W39" s="1251"/>
      <c r="X39" s="1251"/>
      <c r="Y39" s="791"/>
      <c r="Z39" s="791"/>
      <c r="AA39" s="791"/>
      <c r="AB39" s="791"/>
      <c r="AC39" s="791"/>
      <c r="AD39" s="791"/>
      <c r="AE39" s="791"/>
      <c r="AF39" s="791"/>
      <c r="AG39" s="791"/>
      <c r="AH39" s="791"/>
    </row>
    <row r="40" spans="1:45" ht="22.5" customHeight="1">
      <c r="A40" s="1254" t="s">
        <v>189</v>
      </c>
      <c r="B40" s="1254"/>
      <c r="C40" s="1254"/>
      <c r="D40" s="1254"/>
      <c r="E40" s="1254"/>
      <c r="F40" s="1254"/>
      <c r="G40" s="1254"/>
      <c r="H40" s="1254"/>
      <c r="I40" s="1254"/>
      <c r="J40" s="1254"/>
      <c r="K40" s="1254"/>
      <c r="L40" s="1254"/>
      <c r="M40" s="1254"/>
      <c r="N40" s="1254"/>
      <c r="O40" s="1254"/>
      <c r="P40" s="1254"/>
      <c r="Q40" s="1254"/>
      <c r="R40" s="1254"/>
      <c r="S40" s="1254"/>
      <c r="T40" s="1254"/>
      <c r="U40" s="1254"/>
      <c r="V40" s="1254"/>
      <c r="W40" s="1254"/>
      <c r="X40" s="1254"/>
      <c r="Y40" s="671"/>
      <c r="Z40" s="671"/>
      <c r="AA40" s="671"/>
      <c r="AB40" s="671"/>
      <c r="AC40" s="671"/>
      <c r="AD40" s="671"/>
      <c r="AE40" s="671"/>
      <c r="AF40" s="671"/>
      <c r="AM40" s="6"/>
      <c r="AN40" s="6"/>
      <c r="AO40" s="6"/>
      <c r="AP40" s="6"/>
      <c r="AQ40" s="6"/>
      <c r="AR40" s="6"/>
      <c r="AS40" s="6"/>
    </row>
    <row r="41" spans="1:45">
      <c r="Q41" s="669"/>
    </row>
    <row r="42" spans="1:45">
      <c r="Q42" s="669"/>
    </row>
    <row r="43" spans="1:45" ht="21" customHeight="1">
      <c r="A43" s="1252" t="s">
        <v>93</v>
      </c>
      <c r="B43" s="1253"/>
      <c r="C43" s="1253"/>
      <c r="D43" s="1253"/>
      <c r="E43" s="1253"/>
      <c r="F43" s="1253"/>
      <c r="G43" s="1253"/>
      <c r="H43" s="1253"/>
      <c r="I43" s="1253"/>
      <c r="J43" s="1253"/>
      <c r="K43" s="1253"/>
      <c r="L43" s="1253"/>
      <c r="M43" s="1253"/>
      <c r="N43" s="1253"/>
      <c r="O43" s="1253"/>
      <c r="P43" s="1253"/>
      <c r="Q43" s="1253"/>
      <c r="R43" s="1253"/>
      <c r="S43" s="1253"/>
      <c r="T43" s="1253"/>
      <c r="U43" s="1253"/>
      <c r="V43" s="1253"/>
      <c r="W43" s="1253"/>
      <c r="X43" s="1253"/>
      <c r="Y43" s="672"/>
      <c r="Z43" s="672"/>
      <c r="AA43" s="672"/>
      <c r="AB43" s="672"/>
      <c r="AC43" s="672"/>
      <c r="AD43" s="672"/>
      <c r="AE43" s="672"/>
      <c r="AF43" s="672"/>
      <c r="AG43" s="673"/>
    </row>
    <row r="44" spans="1:45" ht="24.95" customHeight="1">
      <c r="A44" s="1108" t="s">
        <v>448</v>
      </c>
      <c r="B44" s="1109"/>
      <c r="C44" s="1109"/>
      <c r="D44" s="1109"/>
      <c r="E44" s="1109"/>
      <c r="F44" s="1109"/>
      <c r="G44" s="1110"/>
      <c r="H44" s="8">
        <v>0.17500000000000002</v>
      </c>
      <c r="I44" s="8">
        <v>7.4999999999999997E-2</v>
      </c>
      <c r="J44" s="8">
        <v>19.612500000000001</v>
      </c>
      <c r="K44" s="8">
        <v>2.8374999999999999</v>
      </c>
      <c r="L44" s="8">
        <v>63.274999999999999</v>
      </c>
      <c r="M44" s="8">
        <v>156.125</v>
      </c>
      <c r="N44" s="8">
        <v>23.75</v>
      </c>
      <c r="O44" s="8">
        <v>1.325</v>
      </c>
      <c r="P44" s="11"/>
      <c r="Q44" s="8" t="e">
        <f>SUM(Q45:Q62)</f>
        <v>#REF!</v>
      </c>
      <c r="R44" s="1108" t="s">
        <v>709</v>
      </c>
      <c r="S44" s="1109"/>
      <c r="T44" s="1109"/>
      <c r="U44" s="1109"/>
      <c r="V44" s="1109"/>
      <c r="W44" s="1109"/>
      <c r="X44" s="1110"/>
      <c r="Y44" s="17"/>
      <c r="Z44" s="17"/>
      <c r="AA44" s="17"/>
      <c r="AB44" s="17"/>
      <c r="AC44" s="17"/>
      <c r="AD44" s="17"/>
      <c r="AE44" s="17"/>
      <c r="AF44" s="17"/>
      <c r="AG44" s="643"/>
    </row>
    <row r="45" spans="1:45" ht="24.95" customHeight="1">
      <c r="A45" s="1081" t="s">
        <v>179</v>
      </c>
      <c r="B45" s="1105" t="s">
        <v>741</v>
      </c>
      <c r="C45" s="1081" t="s">
        <v>67</v>
      </c>
      <c r="D45" s="1081"/>
      <c r="E45" s="1081"/>
      <c r="F45" s="1081"/>
      <c r="G45" s="1081"/>
      <c r="H45" s="17"/>
      <c r="I45" s="17"/>
      <c r="J45" s="17"/>
      <c r="K45" s="17"/>
      <c r="L45" s="17"/>
      <c r="M45" s="17"/>
      <c r="N45" s="17"/>
      <c r="O45" s="17"/>
      <c r="P45" s="11"/>
      <c r="Q45" s="9" t="e">
        <f>#REF!*P45/1000</f>
        <v>#REF!</v>
      </c>
      <c r="R45" s="1081" t="s">
        <v>179</v>
      </c>
      <c r="S45" s="1074" t="s">
        <v>741</v>
      </c>
      <c r="T45" s="1081" t="s">
        <v>67</v>
      </c>
      <c r="U45" s="1081"/>
      <c r="V45" s="1081"/>
      <c r="W45" s="1081"/>
      <c r="X45" s="1081"/>
      <c r="Y45" s="17"/>
      <c r="Z45" s="17"/>
      <c r="AA45" s="17"/>
      <c r="AB45" s="17"/>
      <c r="AC45" s="17"/>
      <c r="AD45" s="17"/>
      <c r="AE45" s="17"/>
      <c r="AF45" s="17"/>
      <c r="AG45" s="643"/>
      <c r="AH45" s="6"/>
      <c r="AI45" s="6"/>
      <c r="AJ45" s="6"/>
      <c r="AK45" s="6"/>
    </row>
    <row r="46" spans="1:45" s="6" customFormat="1" ht="24.95" customHeight="1">
      <c r="A46" s="1081"/>
      <c r="B46" s="1106"/>
      <c r="C46" s="1074" t="s">
        <v>597</v>
      </c>
      <c r="D46" s="1081" t="s">
        <v>234</v>
      </c>
      <c r="E46" s="1081" t="s">
        <v>630</v>
      </c>
      <c r="F46" s="1081" t="s">
        <v>631</v>
      </c>
      <c r="G46" s="1081" t="s">
        <v>711</v>
      </c>
      <c r="H46" s="10"/>
      <c r="I46" s="10"/>
      <c r="J46" s="10"/>
      <c r="K46" s="10"/>
      <c r="L46" s="10"/>
      <c r="M46" s="10"/>
      <c r="N46" s="10"/>
      <c r="O46" s="10"/>
      <c r="P46" s="11"/>
      <c r="Q46" s="9" t="e">
        <f>#REF!*P46/1000</f>
        <v>#REF!</v>
      </c>
      <c r="R46" s="1081"/>
      <c r="S46" s="1074"/>
      <c r="T46" s="1074" t="s">
        <v>597</v>
      </c>
      <c r="U46" s="1081" t="s">
        <v>234</v>
      </c>
      <c r="V46" s="1081" t="s">
        <v>630</v>
      </c>
      <c r="W46" s="1081" t="s">
        <v>631</v>
      </c>
      <c r="X46" s="1081" t="s">
        <v>711</v>
      </c>
      <c r="Y46" s="40">
        <v>0.86</v>
      </c>
      <c r="Z46" s="40">
        <v>0.02</v>
      </c>
      <c r="AA46" s="40">
        <v>10.199999999999999</v>
      </c>
      <c r="AB46" s="40">
        <v>0</v>
      </c>
      <c r="AC46" s="40">
        <v>58.64</v>
      </c>
      <c r="AD46" s="40">
        <v>42.54</v>
      </c>
      <c r="AE46" s="40">
        <v>6.74</v>
      </c>
      <c r="AF46" s="40">
        <v>0.09</v>
      </c>
      <c r="AG46" s="707"/>
    </row>
    <row r="47" spans="1:45" s="6" customFormat="1" ht="6.75" customHeight="1">
      <c r="A47" s="1081"/>
      <c r="B47" s="1107"/>
      <c r="C47" s="1074"/>
      <c r="D47" s="1081"/>
      <c r="E47" s="1081"/>
      <c r="F47" s="1081"/>
      <c r="G47" s="1081"/>
      <c r="H47" s="10"/>
      <c r="I47" s="10"/>
      <c r="J47" s="10"/>
      <c r="K47" s="10"/>
      <c r="L47" s="10"/>
      <c r="M47" s="10"/>
      <c r="N47" s="10"/>
      <c r="O47" s="10"/>
      <c r="P47" s="11">
        <v>312</v>
      </c>
      <c r="Q47" s="9" t="e">
        <f>#REF!*P47/1000</f>
        <v>#REF!</v>
      </c>
      <c r="R47" s="1081"/>
      <c r="S47" s="1074"/>
      <c r="T47" s="1074"/>
      <c r="U47" s="1081"/>
      <c r="V47" s="1081"/>
      <c r="W47" s="1081"/>
      <c r="X47" s="1081"/>
      <c r="Y47" s="55"/>
      <c r="Z47" s="55"/>
      <c r="AA47" s="55"/>
      <c r="AB47" s="55"/>
      <c r="AC47" s="55"/>
      <c r="AD47" s="55"/>
      <c r="AE47" s="55"/>
      <c r="AF47" s="55"/>
      <c r="AG47" s="643"/>
      <c r="AH47" s="21"/>
      <c r="AI47" s="21"/>
      <c r="AJ47" s="21"/>
      <c r="AK47" s="21"/>
    </row>
    <row r="48" spans="1:45" ht="24.95" customHeight="1">
      <c r="A48" s="1258" t="s">
        <v>541</v>
      </c>
      <c r="B48" s="1258"/>
      <c r="C48" s="1258"/>
      <c r="D48" s="678">
        <f>D49+D50+D51+D53+D54+D55</f>
        <v>33.568571428571431</v>
      </c>
      <c r="E48" s="678">
        <f>E49+E50+E51+E53+E54+E55</f>
        <v>22.77095238095238</v>
      </c>
      <c r="F48" s="678">
        <f>F49+F50+F51+F53+F54+F55</f>
        <v>60.433809523809515</v>
      </c>
      <c r="G48" s="680">
        <f>G49+G50+G51+G53+G54+G55</f>
        <v>580.8780952380954</v>
      </c>
      <c r="H48" s="11"/>
      <c r="I48" s="11"/>
      <c r="J48" s="11"/>
      <c r="K48" s="11"/>
      <c r="L48" s="11"/>
      <c r="M48" s="11"/>
      <c r="N48" s="11"/>
      <c r="O48" s="11"/>
      <c r="P48" s="11">
        <v>40.299999999999997</v>
      </c>
      <c r="Q48" s="9" t="e">
        <f>#REF!*P48/1000</f>
        <v>#REF!</v>
      </c>
      <c r="R48" s="1260" t="s">
        <v>542</v>
      </c>
      <c r="S48" s="1261"/>
      <c r="T48" s="1262"/>
      <c r="U48" s="678">
        <f>U49+U50+U51+U53+U54+U55</f>
        <v>48.766666666666666</v>
      </c>
      <c r="V48" s="678">
        <f>V49+V50+V51+V53+V54+V55</f>
        <v>29.41888888888889</v>
      </c>
      <c r="W48" s="678">
        <f>W49+W50+W51+W53+W54+W55</f>
        <v>61.792222222222222</v>
      </c>
      <c r="X48" s="680">
        <f>X49+X50+X51+X53+X54+X55</f>
        <v>706.93555555555554</v>
      </c>
      <c r="Y48" s="40"/>
      <c r="Z48" s="40"/>
      <c r="AA48" s="40"/>
      <c r="AB48" s="40"/>
      <c r="AC48" s="40"/>
      <c r="AD48" s="40"/>
      <c r="AE48" s="40"/>
      <c r="AF48" s="40"/>
      <c r="AG48" s="708"/>
    </row>
    <row r="49" spans="1:37" ht="24.95" customHeight="1">
      <c r="A49" s="688" t="s">
        <v>776</v>
      </c>
      <c r="B49" s="24">
        <v>40</v>
      </c>
      <c r="C49" s="24"/>
      <c r="D49" s="25">
        <v>4.78</v>
      </c>
      <c r="E49" s="25">
        <v>4.05</v>
      </c>
      <c r="F49" s="25">
        <v>0.25</v>
      </c>
      <c r="G49" s="29">
        <v>56.5</v>
      </c>
      <c r="H49" s="10"/>
      <c r="I49" s="10"/>
      <c r="J49" s="10"/>
      <c r="K49" s="10"/>
      <c r="L49" s="10"/>
      <c r="M49" s="10"/>
      <c r="N49" s="10"/>
      <c r="O49" s="10"/>
      <c r="P49" s="11">
        <v>37.57</v>
      </c>
      <c r="Q49" s="9" t="e">
        <f>#REF!*P49/1000</f>
        <v>#REF!</v>
      </c>
      <c r="R49" s="688" t="s">
        <v>776</v>
      </c>
      <c r="S49" s="24">
        <v>40</v>
      </c>
      <c r="T49" s="24"/>
      <c r="U49" s="25">
        <v>4.78</v>
      </c>
      <c r="V49" s="25">
        <v>4.05</v>
      </c>
      <c r="W49" s="25">
        <v>0.25</v>
      </c>
      <c r="X49" s="29">
        <v>56.5</v>
      </c>
      <c r="Y49" s="40"/>
      <c r="Z49" s="40"/>
      <c r="AA49" s="40"/>
      <c r="AB49" s="40"/>
      <c r="AC49" s="40"/>
      <c r="AD49" s="40"/>
      <c r="AE49" s="40"/>
      <c r="AF49" s="40"/>
      <c r="AG49" s="681"/>
    </row>
    <row r="50" spans="1:37" ht="24.95" customHeight="1">
      <c r="A50" s="697" t="s">
        <v>676</v>
      </c>
      <c r="B50" s="208">
        <v>90</v>
      </c>
      <c r="C50" s="208"/>
      <c r="D50" s="600">
        <v>22</v>
      </c>
      <c r="E50" s="600">
        <v>10.266666666666667</v>
      </c>
      <c r="F50" s="601">
        <v>0.46666666666666667</v>
      </c>
      <c r="G50" s="596">
        <v>182.26666666666671</v>
      </c>
      <c r="H50" s="17"/>
      <c r="I50" s="17"/>
      <c r="J50" s="17"/>
      <c r="K50" s="17"/>
      <c r="L50" s="17"/>
      <c r="M50" s="17"/>
      <c r="N50" s="17"/>
      <c r="O50" s="17"/>
      <c r="P50" s="11">
        <v>19.5</v>
      </c>
      <c r="Q50" s="9" t="e">
        <f>#REF!*P50/1000</f>
        <v>#REF!</v>
      </c>
      <c r="R50" s="697" t="s">
        <v>102</v>
      </c>
      <c r="S50" s="208" t="s">
        <v>644</v>
      </c>
      <c r="T50" s="208"/>
      <c r="U50" s="600">
        <v>33</v>
      </c>
      <c r="V50" s="600">
        <v>15.4</v>
      </c>
      <c r="W50" s="601">
        <v>0.7</v>
      </c>
      <c r="X50" s="596">
        <f>U50*4+V50*9+W50*4</f>
        <v>273.40000000000003</v>
      </c>
      <c r="Y50" s="40"/>
      <c r="Z50" s="40"/>
      <c r="AA50" s="40"/>
      <c r="AB50" s="40"/>
      <c r="AC50" s="40"/>
      <c r="AD50" s="40"/>
      <c r="AE50" s="40"/>
      <c r="AF50" s="40"/>
      <c r="AG50" s="707"/>
    </row>
    <row r="51" spans="1:37" ht="24.95" customHeight="1">
      <c r="A51" s="683" t="s">
        <v>425</v>
      </c>
      <c r="B51" s="29">
        <v>180</v>
      </c>
      <c r="C51" s="29"/>
      <c r="D51" s="601">
        <v>4.2</v>
      </c>
      <c r="E51" s="601">
        <v>8</v>
      </c>
      <c r="F51" s="601">
        <v>20.9</v>
      </c>
      <c r="G51" s="614">
        <v>172.4</v>
      </c>
      <c r="H51" s="10"/>
      <c r="I51" s="10"/>
      <c r="J51" s="10"/>
      <c r="K51" s="10"/>
      <c r="L51" s="10"/>
      <c r="M51" s="10"/>
      <c r="N51" s="10"/>
      <c r="O51" s="10"/>
      <c r="P51" s="11">
        <v>72.8</v>
      </c>
      <c r="Q51" s="9" t="e">
        <f>#REF!*P51/1000</f>
        <v>#REF!</v>
      </c>
      <c r="R51" s="683" t="s">
        <v>633</v>
      </c>
      <c r="S51" s="29">
        <v>200</v>
      </c>
      <c r="T51" s="29"/>
      <c r="U51" s="601">
        <v>4.666666666666667</v>
      </c>
      <c r="V51" s="601">
        <v>8.8888888888888893</v>
      </c>
      <c r="W51" s="601">
        <v>23.222222222222221</v>
      </c>
      <c r="X51" s="614">
        <v>191.55555555555554</v>
      </c>
      <c r="Y51" s="40"/>
      <c r="Z51" s="40"/>
      <c r="AA51" s="40"/>
      <c r="AB51" s="40"/>
      <c r="AC51" s="40"/>
      <c r="AD51" s="40"/>
      <c r="AE51" s="40"/>
      <c r="AF51" s="40"/>
      <c r="AG51" s="707"/>
      <c r="AH51" s="6"/>
      <c r="AI51" s="6"/>
      <c r="AJ51" s="6"/>
      <c r="AK51" s="6"/>
    </row>
    <row r="52" spans="1:37" s="6" customFormat="1" ht="24.95" customHeight="1">
      <c r="A52" s="69" t="s">
        <v>289</v>
      </c>
      <c r="B52" s="15"/>
      <c r="C52" s="15"/>
      <c r="D52" s="15"/>
      <c r="E52" s="29"/>
      <c r="F52" s="15"/>
      <c r="G52" s="15"/>
      <c r="H52" s="17"/>
      <c r="I52" s="17"/>
      <c r="J52" s="17"/>
      <c r="K52" s="17"/>
      <c r="L52" s="17"/>
      <c r="M52" s="17"/>
      <c r="N52" s="17"/>
      <c r="O52" s="17"/>
      <c r="P52" s="11">
        <v>79.3</v>
      </c>
      <c r="Q52" s="9" t="e">
        <f>#REF!*P52/1000</f>
        <v>#REF!</v>
      </c>
      <c r="R52" s="69" t="s">
        <v>289</v>
      </c>
      <c r="S52" s="15"/>
      <c r="T52" s="15"/>
      <c r="U52" s="15"/>
      <c r="V52" s="29"/>
      <c r="W52" s="15"/>
      <c r="X52" s="15"/>
      <c r="Y52" s="11"/>
      <c r="Z52" s="11"/>
      <c r="AA52" s="11"/>
      <c r="AB52" s="11"/>
      <c r="AC52" s="11"/>
      <c r="AD52" s="11"/>
      <c r="AE52" s="11"/>
      <c r="AF52" s="11"/>
      <c r="AG52" s="707"/>
    </row>
    <row r="53" spans="1:37" s="6" customFormat="1" ht="24.95" customHeight="1">
      <c r="A53" s="688" t="s">
        <v>634</v>
      </c>
      <c r="B53" s="24">
        <v>200</v>
      </c>
      <c r="C53" s="24"/>
      <c r="D53" s="25">
        <v>0</v>
      </c>
      <c r="E53" s="25">
        <v>0</v>
      </c>
      <c r="F53" s="25">
        <v>25</v>
      </c>
      <c r="G53" s="595">
        <f>F53*4+E53*9+D53*4</f>
        <v>100</v>
      </c>
      <c r="H53" s="10"/>
      <c r="I53" s="10"/>
      <c r="J53" s="10"/>
      <c r="K53" s="10"/>
      <c r="L53" s="10"/>
      <c r="M53" s="10"/>
      <c r="N53" s="10"/>
      <c r="O53" s="10"/>
      <c r="P53" s="11"/>
      <c r="Q53" s="9"/>
      <c r="R53" s="709" t="s">
        <v>7</v>
      </c>
      <c r="S53" s="458">
        <v>200</v>
      </c>
      <c r="T53" s="458"/>
      <c r="U53" s="25">
        <v>0.2</v>
      </c>
      <c r="V53" s="25">
        <v>0</v>
      </c>
      <c r="W53" s="25">
        <v>5.0999999999999996</v>
      </c>
      <c r="X53" s="614">
        <f>W53*4+V53*9+U53*4</f>
        <v>21.2</v>
      </c>
      <c r="Y53" s="11"/>
      <c r="Z53" s="11"/>
      <c r="AA53" s="11"/>
      <c r="AB53" s="11"/>
      <c r="AC53" s="11"/>
      <c r="AD53" s="11"/>
      <c r="AE53" s="11"/>
      <c r="AF53" s="11"/>
      <c r="AG53" s="643"/>
    </row>
    <row r="54" spans="1:37" s="6" customFormat="1" ht="24.95" customHeight="1">
      <c r="A54" s="695" t="s">
        <v>466</v>
      </c>
      <c r="B54" s="24">
        <v>15</v>
      </c>
      <c r="C54" s="24"/>
      <c r="D54" s="25">
        <v>0.84857142857142853</v>
      </c>
      <c r="E54" s="25">
        <v>0.15428571428571428</v>
      </c>
      <c r="F54" s="25">
        <v>4.3971428571428568</v>
      </c>
      <c r="G54" s="29">
        <v>22.371428571428574</v>
      </c>
      <c r="H54" s="17"/>
      <c r="I54" s="17"/>
      <c r="J54" s="17"/>
      <c r="K54" s="17"/>
      <c r="L54" s="17"/>
      <c r="M54" s="17"/>
      <c r="N54" s="17"/>
      <c r="O54" s="17"/>
      <c r="P54" s="11">
        <v>166.11</v>
      </c>
      <c r="Q54" s="9" t="e">
        <f>#REF!*P54/1000</f>
        <v>#REF!</v>
      </c>
      <c r="R54" s="695" t="s">
        <v>466</v>
      </c>
      <c r="S54" s="24">
        <v>40</v>
      </c>
      <c r="T54" s="24"/>
      <c r="U54" s="25">
        <v>2.64</v>
      </c>
      <c r="V54" s="25">
        <v>0.48000000000000009</v>
      </c>
      <c r="W54" s="25">
        <v>13.68</v>
      </c>
      <c r="X54" s="29">
        <v>69.599999999999994</v>
      </c>
      <c r="Y54" s="8">
        <v>0</v>
      </c>
      <c r="Z54" s="8">
        <v>0.05</v>
      </c>
      <c r="AA54" s="8">
        <v>0</v>
      </c>
      <c r="AB54" s="8">
        <v>0</v>
      </c>
      <c r="AC54" s="8">
        <v>2.0499999999999998</v>
      </c>
      <c r="AD54" s="8">
        <v>6.65</v>
      </c>
      <c r="AE54" s="8">
        <v>2</v>
      </c>
      <c r="AF54" s="8">
        <v>0.1</v>
      </c>
      <c r="AG54" s="707"/>
    </row>
    <row r="55" spans="1:37" s="6" customFormat="1" ht="24.95" hidden="1" customHeight="1">
      <c r="A55" s="694" t="s">
        <v>667</v>
      </c>
      <c r="B55" s="204">
        <v>20</v>
      </c>
      <c r="C55" s="204"/>
      <c r="D55" s="601">
        <v>1.7399999999999998</v>
      </c>
      <c r="E55" s="601">
        <v>0.3</v>
      </c>
      <c r="F55" s="601">
        <v>9.4199999999999982</v>
      </c>
      <c r="G55" s="596">
        <v>47.339999999999996</v>
      </c>
      <c r="H55" s="17"/>
      <c r="I55" s="17"/>
      <c r="J55" s="17"/>
      <c r="K55" s="17"/>
      <c r="L55" s="17"/>
      <c r="M55" s="17"/>
      <c r="N55" s="17"/>
      <c r="O55" s="17"/>
      <c r="P55" s="11">
        <v>23.4</v>
      </c>
      <c r="Q55" s="9" t="e">
        <f>#REF!*P55/1000</f>
        <v>#REF!</v>
      </c>
      <c r="R55" s="694" t="s">
        <v>667</v>
      </c>
      <c r="S55" s="204">
        <v>40</v>
      </c>
      <c r="T55" s="204"/>
      <c r="U55" s="601">
        <v>3.48</v>
      </c>
      <c r="V55" s="601">
        <v>0.6</v>
      </c>
      <c r="W55" s="601">
        <v>18.84</v>
      </c>
      <c r="X55" s="596">
        <v>94.679999999999978</v>
      </c>
      <c r="Y55" s="710"/>
      <c r="Z55" s="710"/>
      <c r="AA55" s="710"/>
      <c r="AB55" s="710"/>
      <c r="AC55" s="710"/>
      <c r="AD55" s="710"/>
      <c r="AE55" s="710"/>
      <c r="AF55" s="710"/>
      <c r="AG55" s="707"/>
      <c r="AH55" s="21"/>
      <c r="AI55" s="21"/>
      <c r="AJ55" s="21"/>
      <c r="AK55" s="21"/>
    </row>
    <row r="56" spans="1:37" ht="24.95" customHeight="1">
      <c r="A56" s="1258" t="s">
        <v>764</v>
      </c>
      <c r="B56" s="1258"/>
      <c r="C56" s="1258"/>
      <c r="D56" s="678">
        <v>5</v>
      </c>
      <c r="E56" s="678">
        <v>7.3</v>
      </c>
      <c r="F56" s="678">
        <v>41</v>
      </c>
      <c r="G56" s="680">
        <v>248</v>
      </c>
      <c r="H56" s="17"/>
      <c r="I56" s="17"/>
      <c r="J56" s="17"/>
      <c r="K56" s="17"/>
      <c r="L56" s="17"/>
      <c r="M56" s="17"/>
      <c r="N56" s="17"/>
      <c r="O56" s="17"/>
      <c r="P56" s="11"/>
      <c r="Q56" s="9"/>
      <c r="R56" s="1260" t="s">
        <v>530</v>
      </c>
      <c r="S56" s="1261"/>
      <c r="T56" s="1262"/>
      <c r="U56" s="678">
        <f>U57+U59+U58</f>
        <v>5.2</v>
      </c>
      <c r="V56" s="678">
        <f>V57+V59+V58</f>
        <v>7.5</v>
      </c>
      <c r="W56" s="678">
        <f>W57+W59+W58</f>
        <v>31.8</v>
      </c>
      <c r="X56" s="680">
        <f>X57+X59+X58</f>
        <v>215.5</v>
      </c>
      <c r="Y56" s="40">
        <v>0</v>
      </c>
      <c r="Z56" s="40">
        <v>2.2499999999999999E-2</v>
      </c>
      <c r="AA56" s="40">
        <v>0</v>
      </c>
      <c r="AB56" s="40">
        <v>0.17499999999999999</v>
      </c>
      <c r="AC56" s="40">
        <v>4.3</v>
      </c>
      <c r="AD56" s="40">
        <v>19.3</v>
      </c>
      <c r="AE56" s="40">
        <v>5.7499999999999991</v>
      </c>
      <c r="AF56" s="40">
        <v>0.47499999999999998</v>
      </c>
      <c r="AG56" s="707"/>
      <c r="AH56" s="6"/>
      <c r="AI56" s="6"/>
      <c r="AJ56" s="6"/>
      <c r="AK56" s="6"/>
    </row>
    <row r="57" spans="1:37" s="6" customFormat="1" ht="24.95" customHeight="1">
      <c r="A57" s="688" t="s">
        <v>98</v>
      </c>
      <c r="B57" s="24">
        <v>45</v>
      </c>
      <c r="C57" s="24"/>
      <c r="D57" s="25">
        <v>3.9</v>
      </c>
      <c r="E57" s="25">
        <v>6.9</v>
      </c>
      <c r="F57" s="25">
        <v>14.3</v>
      </c>
      <c r="G57" s="29">
        <f>F57*4+E57*9+D57*4</f>
        <v>134.9</v>
      </c>
      <c r="H57" s="700"/>
      <c r="I57" s="700"/>
      <c r="J57" s="700"/>
      <c r="K57" s="700"/>
      <c r="L57" s="700"/>
      <c r="M57" s="700"/>
      <c r="N57" s="700"/>
      <c r="O57" s="700"/>
      <c r="P57" s="700"/>
      <c r="Q57" s="700"/>
      <c r="R57" s="688" t="s">
        <v>98</v>
      </c>
      <c r="S57" s="24">
        <v>45</v>
      </c>
      <c r="T57" s="24"/>
      <c r="U57" s="25">
        <v>3.9</v>
      </c>
      <c r="V57" s="25">
        <v>6.9</v>
      </c>
      <c r="W57" s="25">
        <v>14.3</v>
      </c>
      <c r="X57" s="29">
        <f>W57*4+V57*9+U57*4</f>
        <v>134.9</v>
      </c>
      <c r="Y57" s="10"/>
      <c r="Z57" s="10"/>
      <c r="AA57" s="10"/>
      <c r="AB57" s="10"/>
      <c r="AC57" s="10"/>
      <c r="AD57" s="10"/>
      <c r="AE57" s="10"/>
      <c r="AF57" s="10"/>
      <c r="AG57" s="698"/>
    </row>
    <row r="58" spans="1:37" s="6" customFormat="1" ht="24.95" customHeight="1">
      <c r="A58" s="711" t="s">
        <v>621</v>
      </c>
      <c r="B58" s="205">
        <v>100</v>
      </c>
      <c r="C58" s="205"/>
      <c r="D58" s="600">
        <v>0.94444444444444442</v>
      </c>
      <c r="E58" s="600">
        <v>0.44444444444444436</v>
      </c>
      <c r="F58" s="600">
        <v>13</v>
      </c>
      <c r="G58" s="596">
        <v>59.777777777777771</v>
      </c>
      <c r="H58" s="700"/>
      <c r="I58" s="700"/>
      <c r="J58" s="700"/>
      <c r="K58" s="700"/>
      <c r="L58" s="700"/>
      <c r="M58" s="700"/>
      <c r="N58" s="700"/>
      <c r="O58" s="700"/>
      <c r="P58" s="700"/>
      <c r="Q58" s="700"/>
      <c r="R58" s="711" t="s">
        <v>621</v>
      </c>
      <c r="S58" s="205">
        <v>110</v>
      </c>
      <c r="T58" s="205"/>
      <c r="U58" s="600">
        <v>1.3</v>
      </c>
      <c r="V58" s="600">
        <v>0.6</v>
      </c>
      <c r="W58" s="600">
        <v>17.5</v>
      </c>
      <c r="X58" s="596">
        <f>U58*4+V58*9+W58*4</f>
        <v>80.599999999999994</v>
      </c>
      <c r="Y58" s="10"/>
      <c r="Z58" s="10"/>
      <c r="AA58" s="10"/>
      <c r="AB58" s="10"/>
      <c r="AC58" s="10"/>
      <c r="AD58" s="10"/>
      <c r="AE58" s="10"/>
      <c r="AF58" s="10"/>
      <c r="AG58" s="698"/>
    </row>
    <row r="59" spans="1:37" s="6" customFormat="1" ht="24.95" hidden="1" customHeight="1">
      <c r="A59" s="72"/>
      <c r="B59" s="72"/>
      <c r="C59" s="205"/>
      <c r="D59" s="600"/>
      <c r="E59" s="600"/>
      <c r="F59" s="600"/>
      <c r="G59" s="596"/>
      <c r="H59" s="700"/>
      <c r="I59" s="700"/>
      <c r="J59" s="700"/>
      <c r="K59" s="700"/>
      <c r="L59" s="700"/>
      <c r="M59" s="700"/>
      <c r="N59" s="700"/>
      <c r="O59" s="700"/>
      <c r="P59" s="700"/>
      <c r="Q59" s="700"/>
      <c r="R59" s="1265"/>
      <c r="S59" s="1266"/>
      <c r="T59" s="24"/>
      <c r="U59" s="24"/>
      <c r="V59" s="25"/>
      <c r="W59" s="24"/>
      <c r="X59" s="24"/>
      <c r="Y59" s="10"/>
      <c r="Z59" s="10"/>
      <c r="AA59" s="10"/>
      <c r="AB59" s="10"/>
      <c r="AC59" s="10"/>
      <c r="AD59" s="10"/>
      <c r="AE59" s="10"/>
      <c r="AF59" s="10"/>
      <c r="AG59" s="698"/>
    </row>
    <row r="60" spans="1:37" s="6" customFormat="1" ht="24.95" customHeight="1">
      <c r="A60" s="700" t="s">
        <v>408</v>
      </c>
      <c r="B60" s="700"/>
      <c r="C60" s="700"/>
      <c r="D60" s="712">
        <f>D48+D56</f>
        <v>38.568571428571431</v>
      </c>
      <c r="E60" s="712">
        <f>E48+E56</f>
        <v>30.070952380952381</v>
      </c>
      <c r="F60" s="712">
        <f>F48+F56</f>
        <v>101.43380952380951</v>
      </c>
      <c r="G60" s="712">
        <f>G48+G56</f>
        <v>828.8780952380954</v>
      </c>
      <c r="H60" s="700"/>
      <c r="I60" s="700"/>
      <c r="J60" s="700"/>
      <c r="K60" s="700"/>
      <c r="L60" s="700"/>
      <c r="M60" s="700"/>
      <c r="N60" s="700"/>
      <c r="O60" s="700"/>
      <c r="P60" s="700"/>
      <c r="Q60" s="700"/>
      <c r="R60" s="700" t="s">
        <v>408</v>
      </c>
      <c r="S60" s="700"/>
      <c r="T60" s="700"/>
      <c r="U60" s="712">
        <f>U48+U56</f>
        <v>53.966666666666669</v>
      </c>
      <c r="V60" s="712">
        <f>V48+V56</f>
        <v>36.918888888888887</v>
      </c>
      <c r="W60" s="712">
        <f>W48+W56</f>
        <v>93.592222222222219</v>
      </c>
      <c r="X60" s="712">
        <f>X48+X56</f>
        <v>922.43555555555554</v>
      </c>
      <c r="Y60" s="10"/>
      <c r="Z60" s="10"/>
      <c r="AA60" s="10"/>
      <c r="AB60" s="10"/>
      <c r="AC60" s="10"/>
      <c r="AD60" s="10"/>
      <c r="AE60" s="10"/>
      <c r="AF60" s="10"/>
      <c r="AG60" s="698"/>
    </row>
    <row r="61" spans="1:37" s="6" customFormat="1" ht="24.95" customHeight="1">
      <c r="A61" s="700"/>
      <c r="B61" s="700"/>
      <c r="C61" s="700"/>
      <c r="D61" s="700"/>
      <c r="E61" s="700"/>
      <c r="F61" s="700"/>
      <c r="G61" s="700"/>
      <c r="H61" s="700"/>
      <c r="I61" s="700"/>
      <c r="J61" s="700"/>
      <c r="K61" s="700"/>
      <c r="L61" s="700"/>
      <c r="M61" s="700"/>
      <c r="N61" s="700"/>
      <c r="O61" s="700"/>
      <c r="P61" s="700"/>
      <c r="Q61" s="700"/>
      <c r="R61" s="1260" t="s">
        <v>184</v>
      </c>
      <c r="S61" s="1261"/>
      <c r="T61" s="1262"/>
      <c r="U61" s="678">
        <f>U62+U63+U64+U66+U67+U68</f>
        <v>48.766666666666666</v>
      </c>
      <c r="V61" s="678">
        <f>V62+V63+V64+V66+V67+V68</f>
        <v>29.41888888888889</v>
      </c>
      <c r="W61" s="678">
        <f>W62+W63+W64+W66+W67+W68</f>
        <v>61.792222222222222</v>
      </c>
      <c r="X61" s="680">
        <f>X62+X63+X64+X66+X67+X68</f>
        <v>706.93555555555554</v>
      </c>
      <c r="Y61" s="10"/>
      <c r="Z61" s="10"/>
      <c r="AA61" s="10"/>
      <c r="AB61" s="10"/>
      <c r="AC61" s="10"/>
      <c r="AD61" s="10"/>
      <c r="AE61" s="10"/>
      <c r="AF61" s="10"/>
      <c r="AG61" s="698"/>
    </row>
    <row r="62" spans="1:37" s="6" customFormat="1" ht="24.95" customHeight="1">
      <c r="A62" s="1260" t="s">
        <v>185</v>
      </c>
      <c r="B62" s="1261"/>
      <c r="C62" s="1261"/>
      <c r="D62" s="1261"/>
      <c r="E62" s="1261"/>
      <c r="F62" s="1261"/>
      <c r="G62" s="1262"/>
      <c r="H62" s="17"/>
      <c r="I62" s="17"/>
      <c r="J62" s="17"/>
      <c r="K62" s="17"/>
      <c r="L62" s="17"/>
      <c r="M62" s="17"/>
      <c r="N62" s="17"/>
      <c r="O62" s="17"/>
      <c r="P62" s="11">
        <v>380.78</v>
      </c>
      <c r="Q62" s="9" t="e">
        <f>#REF!*P62/1000</f>
        <v>#REF!</v>
      </c>
      <c r="R62" s="688" t="s">
        <v>776</v>
      </c>
      <c r="S62" s="24">
        <v>40</v>
      </c>
      <c r="T62" s="24"/>
      <c r="U62" s="25">
        <v>4.78</v>
      </c>
      <c r="V62" s="25">
        <v>4.05</v>
      </c>
      <c r="W62" s="25">
        <v>0.25</v>
      </c>
      <c r="X62" s="29">
        <v>56.5</v>
      </c>
      <c r="Y62" s="15"/>
      <c r="Z62" s="15"/>
      <c r="AA62" s="15"/>
      <c r="AB62" s="15"/>
      <c r="AC62" s="15"/>
      <c r="AD62" s="15"/>
      <c r="AE62" s="15"/>
      <c r="AF62" s="15"/>
      <c r="AG62" s="707"/>
      <c r="AH62" s="21"/>
      <c r="AI62" s="21"/>
      <c r="AJ62" s="21"/>
      <c r="AK62" s="21"/>
    </row>
    <row r="63" spans="1:37" ht="24.95" customHeight="1">
      <c r="A63" s="700" t="s">
        <v>275</v>
      </c>
      <c r="B63" s="700" t="s">
        <v>697</v>
      </c>
      <c r="C63" s="700"/>
      <c r="D63" s="700">
        <v>8.1</v>
      </c>
      <c r="E63" s="700">
        <v>3.9</v>
      </c>
      <c r="F63" s="700">
        <v>11.2</v>
      </c>
      <c r="G63" s="700">
        <v>112</v>
      </c>
      <c r="H63" s="40">
        <v>0.86</v>
      </c>
      <c r="I63" s="40">
        <v>0.02</v>
      </c>
      <c r="J63" s="40">
        <v>10.199999999999999</v>
      </c>
      <c r="K63" s="40">
        <v>0</v>
      </c>
      <c r="L63" s="40">
        <v>58.64</v>
      </c>
      <c r="M63" s="40">
        <v>42.54</v>
      </c>
      <c r="N63" s="40">
        <v>6.74</v>
      </c>
      <c r="O63" s="40">
        <v>0.09</v>
      </c>
      <c r="P63" s="8"/>
      <c r="Q63" s="40" t="e">
        <f>SUM(Q64:Q70)</f>
        <v>#REF!</v>
      </c>
      <c r="R63" s="697" t="s">
        <v>102</v>
      </c>
      <c r="S63" s="208" t="s">
        <v>644</v>
      </c>
      <c r="T63" s="208"/>
      <c r="U63" s="600">
        <v>33</v>
      </c>
      <c r="V63" s="600">
        <v>15.4</v>
      </c>
      <c r="W63" s="601">
        <v>0.7</v>
      </c>
      <c r="X63" s="596">
        <f>U63*4+V63*9+W63*4</f>
        <v>273.40000000000003</v>
      </c>
      <c r="Y63" s="15"/>
      <c r="Z63" s="15"/>
      <c r="AA63" s="15"/>
      <c r="AB63" s="15"/>
      <c r="AC63" s="15"/>
      <c r="AD63" s="15"/>
      <c r="AE63" s="15"/>
      <c r="AF63" s="15"/>
      <c r="AG63" s="707"/>
    </row>
    <row r="64" spans="1:37" ht="24.95" customHeight="1">
      <c r="A64" s="700"/>
      <c r="B64" s="700"/>
      <c r="C64" s="700"/>
      <c r="D64" s="700"/>
      <c r="E64" s="700"/>
      <c r="F64" s="700"/>
      <c r="G64" s="700"/>
      <c r="H64" s="55"/>
      <c r="I64" s="55"/>
      <c r="J64" s="55"/>
      <c r="K64" s="55"/>
      <c r="L64" s="55"/>
      <c r="M64" s="55"/>
      <c r="N64" s="55"/>
      <c r="O64" s="55"/>
      <c r="P64" s="125">
        <v>230.1</v>
      </c>
      <c r="Q64" s="9" t="e">
        <f>#REF!*P64/1000</f>
        <v>#REF!</v>
      </c>
      <c r="R64" s="683" t="s">
        <v>633</v>
      </c>
      <c r="S64" s="29">
        <v>200</v>
      </c>
      <c r="T64" s="29"/>
      <c r="U64" s="601">
        <v>4.666666666666667</v>
      </c>
      <c r="V64" s="601">
        <v>8.8888888888888893</v>
      </c>
      <c r="W64" s="601">
        <v>23.222222222222221</v>
      </c>
      <c r="X64" s="614">
        <v>191.55555555555554</v>
      </c>
      <c r="Y64" s="678">
        <f t="shared" ref="Y64:AF64" si="2">Y65+Y66</f>
        <v>0.33999999999999997</v>
      </c>
      <c r="Z64" s="678">
        <f t="shared" si="2"/>
        <v>0.13200000000000001</v>
      </c>
      <c r="AA64" s="678">
        <f t="shared" si="2"/>
        <v>24.768000000000001</v>
      </c>
      <c r="AB64" s="678">
        <f t="shared" si="2"/>
        <v>1.2</v>
      </c>
      <c r="AC64" s="678">
        <f t="shared" si="2"/>
        <v>74.349999999999994</v>
      </c>
      <c r="AD64" s="678">
        <f t="shared" si="2"/>
        <v>117.916</v>
      </c>
      <c r="AE64" s="678">
        <f t="shared" si="2"/>
        <v>21.911999999999999</v>
      </c>
      <c r="AF64" s="678">
        <f t="shared" si="2"/>
        <v>1.9079999999999999</v>
      </c>
      <c r="AG64" s="707"/>
      <c r="AH64" s="445"/>
      <c r="AI64" s="445"/>
      <c r="AJ64" s="445"/>
      <c r="AK64" s="445"/>
    </row>
    <row r="65" spans="1:45" ht="24.95" customHeight="1">
      <c r="A65" s="700"/>
      <c r="B65" s="700"/>
      <c r="C65" s="700"/>
      <c r="D65" s="700"/>
      <c r="E65" s="700"/>
      <c r="F65" s="700"/>
      <c r="G65" s="700"/>
      <c r="H65" s="40"/>
      <c r="I65" s="40"/>
      <c r="J65" s="40"/>
      <c r="K65" s="40"/>
      <c r="L65" s="40"/>
      <c r="M65" s="40"/>
      <c r="N65" s="40"/>
      <c r="O65" s="40"/>
      <c r="P65" s="606">
        <v>37.049999999999997</v>
      </c>
      <c r="Q65" s="9" t="e">
        <f>#REF!*P65/1000</f>
        <v>#REF!</v>
      </c>
      <c r="R65" s="69" t="s">
        <v>289</v>
      </c>
      <c r="S65" s="15"/>
      <c r="T65" s="15"/>
      <c r="U65" s="15"/>
      <c r="V65" s="29"/>
      <c r="W65" s="15"/>
      <c r="X65" s="15"/>
      <c r="Y65" s="40">
        <v>0.18</v>
      </c>
      <c r="Z65" s="40">
        <v>0.13200000000000001</v>
      </c>
      <c r="AA65" s="40">
        <v>24.768000000000001</v>
      </c>
      <c r="AB65" s="40">
        <v>1.2</v>
      </c>
      <c r="AC65" s="40">
        <v>55.44</v>
      </c>
      <c r="AD65" s="40">
        <v>104.916</v>
      </c>
      <c r="AE65" s="40">
        <v>17.712</v>
      </c>
      <c r="AF65" s="40">
        <v>1.1279999999999999</v>
      </c>
      <c r="AG65" s="707"/>
      <c r="AH65" s="88"/>
      <c r="AI65" s="451"/>
      <c r="AJ65" s="451"/>
      <c r="AK65" s="445"/>
    </row>
    <row r="66" spans="1:45" ht="24.95" customHeight="1">
      <c r="A66" s="700"/>
      <c r="B66" s="700"/>
      <c r="C66" s="700"/>
      <c r="D66" s="700"/>
      <c r="E66" s="700"/>
      <c r="F66" s="700"/>
      <c r="G66" s="700"/>
      <c r="H66" s="40"/>
      <c r="I66" s="40"/>
      <c r="J66" s="40"/>
      <c r="K66" s="40"/>
      <c r="L66" s="40"/>
      <c r="M66" s="40"/>
      <c r="N66" s="40"/>
      <c r="O66" s="40"/>
      <c r="P66" s="606">
        <v>37.57</v>
      </c>
      <c r="Q66" s="9" t="e">
        <f>#REF!*P66/1000</f>
        <v>#REF!</v>
      </c>
      <c r="R66" s="709" t="s">
        <v>176</v>
      </c>
      <c r="S66" s="458">
        <v>200</v>
      </c>
      <c r="T66" s="458"/>
      <c r="U66" s="25">
        <v>0.2</v>
      </c>
      <c r="V66" s="25">
        <v>0</v>
      </c>
      <c r="W66" s="25">
        <v>5.0999999999999996</v>
      </c>
      <c r="X66" s="614">
        <f>W66*4+V66*9+U66*4</f>
        <v>21.2</v>
      </c>
      <c r="Y66" s="8">
        <v>0.16</v>
      </c>
      <c r="Z66" s="8">
        <v>0</v>
      </c>
      <c r="AA66" s="8">
        <v>0</v>
      </c>
      <c r="AB66" s="8">
        <v>0</v>
      </c>
      <c r="AC66" s="8">
        <v>18.91</v>
      </c>
      <c r="AD66" s="8">
        <v>13</v>
      </c>
      <c r="AE66" s="8">
        <v>4.2</v>
      </c>
      <c r="AF66" s="8">
        <v>0.78</v>
      </c>
      <c r="AG66" s="707"/>
      <c r="AH66" s="88"/>
      <c r="AI66" s="451"/>
      <c r="AJ66" s="451"/>
      <c r="AK66" s="445"/>
    </row>
    <row r="67" spans="1:45" ht="24.95" customHeight="1">
      <c r="A67" s="700"/>
      <c r="B67" s="700"/>
      <c r="C67" s="700"/>
      <c r="D67" s="700"/>
      <c r="E67" s="700"/>
      <c r="F67" s="700"/>
      <c r="G67" s="700"/>
      <c r="H67" s="40"/>
      <c r="I67" s="40"/>
      <c r="J67" s="40"/>
      <c r="K67" s="40"/>
      <c r="L67" s="40"/>
      <c r="M67" s="40"/>
      <c r="N67" s="40"/>
      <c r="O67" s="40"/>
      <c r="P67" s="8"/>
      <c r="Q67" s="9" t="e">
        <f>#REF!*P67/1000</f>
        <v>#REF!</v>
      </c>
      <c r="R67" s="695" t="s">
        <v>466</v>
      </c>
      <c r="S67" s="24">
        <v>40</v>
      </c>
      <c r="T67" s="24"/>
      <c r="U67" s="25">
        <v>2.64</v>
      </c>
      <c r="V67" s="25">
        <v>0.48000000000000009</v>
      </c>
      <c r="W67" s="25">
        <v>13.68</v>
      </c>
      <c r="X67" s="29">
        <v>69.599999999999994</v>
      </c>
      <c r="Y67" s="15"/>
      <c r="Z67" s="15"/>
      <c r="AA67" s="15"/>
      <c r="AB67" s="15"/>
      <c r="AC67" s="15"/>
      <c r="AD67" s="15"/>
      <c r="AE67" s="15"/>
      <c r="AF67" s="15"/>
      <c r="AG67" s="707"/>
      <c r="AH67" s="88"/>
      <c r="AI67" s="451"/>
      <c r="AJ67" s="451"/>
      <c r="AK67" s="445"/>
    </row>
    <row r="68" spans="1:45" ht="24.95" customHeight="1">
      <c r="A68" s="700"/>
      <c r="B68" s="700"/>
      <c r="C68" s="700"/>
      <c r="D68" s="700"/>
      <c r="E68" s="700"/>
      <c r="F68" s="700"/>
      <c r="G68" s="700"/>
      <c r="H68" s="40"/>
      <c r="I68" s="40"/>
      <c r="J68" s="40"/>
      <c r="K68" s="40"/>
      <c r="L68" s="40"/>
      <c r="M68" s="40"/>
      <c r="N68" s="40"/>
      <c r="O68" s="40"/>
      <c r="P68" s="8"/>
      <c r="Q68" s="9" t="e">
        <f>#REF!*P68/1000</f>
        <v>#REF!</v>
      </c>
      <c r="R68" s="694" t="s">
        <v>667</v>
      </c>
      <c r="S68" s="204">
        <v>40</v>
      </c>
      <c r="T68" s="204"/>
      <c r="U68" s="601">
        <v>3.48</v>
      </c>
      <c r="V68" s="601">
        <v>0.6</v>
      </c>
      <c r="W68" s="601">
        <v>18.84</v>
      </c>
      <c r="X68" s="596">
        <v>94.679999999999978</v>
      </c>
      <c r="Y68" s="9"/>
      <c r="Z68" s="9"/>
      <c r="AA68" s="9"/>
      <c r="AB68" s="9"/>
      <c r="AC68" s="9"/>
      <c r="AD68" s="9"/>
      <c r="AE68" s="9"/>
      <c r="AF68" s="9"/>
      <c r="AG68" s="707"/>
      <c r="AH68" s="88"/>
      <c r="AI68" s="451"/>
      <c r="AJ68" s="451"/>
      <c r="AK68" s="445"/>
    </row>
    <row r="69" spans="1:45" ht="24.95" customHeight="1">
      <c r="A69" s="700"/>
      <c r="B69" s="700"/>
      <c r="C69" s="700"/>
      <c r="D69" s="700"/>
      <c r="E69" s="700"/>
      <c r="F69" s="700"/>
      <c r="G69" s="700"/>
      <c r="H69" s="11"/>
      <c r="I69" s="11"/>
      <c r="J69" s="11"/>
      <c r="K69" s="11"/>
      <c r="L69" s="11"/>
      <c r="M69" s="11"/>
      <c r="N69" s="11"/>
      <c r="O69" s="11"/>
      <c r="P69" s="11"/>
      <c r="Q69" s="9" t="e">
        <f>#REF!*P69/1000</f>
        <v>#REF!</v>
      </c>
      <c r="R69" s="1260" t="s">
        <v>177</v>
      </c>
      <c r="S69" s="1261"/>
      <c r="T69" s="1262"/>
      <c r="U69" s="678">
        <f>U70+U72+U71</f>
        <v>5.2</v>
      </c>
      <c r="V69" s="678">
        <f>V70+V72+V71</f>
        <v>7.5</v>
      </c>
      <c r="W69" s="678">
        <f>W70+W72+W71</f>
        <v>31.8</v>
      </c>
      <c r="X69" s="680">
        <f>X70+X72+X71</f>
        <v>215.5</v>
      </c>
      <c r="Y69" s="699">
        <f t="shared" ref="Y69:AF69" si="3">Y64+Y11</f>
        <v>1.3900000000000001</v>
      </c>
      <c r="Z69" s="699">
        <f t="shared" si="3"/>
        <v>0.38977777777777783</v>
      </c>
      <c r="AA69" s="699">
        <f t="shared" si="3"/>
        <v>96.221611111111116</v>
      </c>
      <c r="AB69" s="699">
        <f t="shared" si="3"/>
        <v>6.18</v>
      </c>
      <c r="AC69" s="699">
        <f t="shared" si="3"/>
        <v>281.30416666666667</v>
      </c>
      <c r="AD69" s="699">
        <f t="shared" si="3"/>
        <v>484.26516666666663</v>
      </c>
      <c r="AE69" s="699">
        <f t="shared" si="3"/>
        <v>81.897555555555556</v>
      </c>
      <c r="AF69" s="699">
        <f t="shared" si="3"/>
        <v>6.4218888888888888</v>
      </c>
      <c r="AG69" s="707"/>
      <c r="AH69" s="88"/>
      <c r="AI69" s="451"/>
      <c r="AJ69" s="451"/>
      <c r="AK69" s="445"/>
    </row>
    <row r="70" spans="1:45" ht="24.95" customHeight="1">
      <c r="A70" s="700"/>
      <c r="B70" s="700"/>
      <c r="C70" s="700"/>
      <c r="D70" s="700"/>
      <c r="E70" s="700"/>
      <c r="F70" s="700"/>
      <c r="G70" s="700"/>
      <c r="H70" s="11"/>
      <c r="I70" s="11"/>
      <c r="J70" s="11"/>
      <c r="K70" s="11"/>
      <c r="L70" s="11"/>
      <c r="M70" s="11"/>
      <c r="N70" s="11"/>
      <c r="O70" s="11"/>
      <c r="P70" s="11"/>
      <c r="Q70" s="9" t="e">
        <f>#REF!*P70/1000</f>
        <v>#REF!</v>
      </c>
      <c r="R70" s="688" t="s">
        <v>98</v>
      </c>
      <c r="S70" s="24">
        <v>45</v>
      </c>
      <c r="T70" s="24"/>
      <c r="U70" s="25">
        <v>3.9</v>
      </c>
      <c r="V70" s="25">
        <v>6.9</v>
      </c>
      <c r="W70" s="25">
        <v>14.3</v>
      </c>
      <c r="X70" s="29">
        <f>W70*4+V70*9+U70*4</f>
        <v>134.9</v>
      </c>
      <c r="Y70" s="713"/>
      <c r="Z70" s="713"/>
      <c r="AA70" s="713"/>
      <c r="AB70" s="713"/>
      <c r="AC70" s="713"/>
      <c r="AD70" s="713"/>
      <c r="AE70" s="713"/>
      <c r="AF70" s="713"/>
      <c r="AG70" s="707"/>
      <c r="AH70" s="88"/>
      <c r="AI70" s="451"/>
      <c r="AJ70" s="451"/>
      <c r="AK70" s="445"/>
    </row>
    <row r="71" spans="1:45" ht="24.95" customHeight="1">
      <c r="A71" s="700"/>
      <c r="B71" s="700"/>
      <c r="C71" s="700"/>
      <c r="D71" s="700"/>
      <c r="E71" s="700"/>
      <c r="F71" s="700"/>
      <c r="G71" s="700"/>
      <c r="H71" s="40">
        <v>0</v>
      </c>
      <c r="I71" s="40">
        <v>1.4464285714285713E-2</v>
      </c>
      <c r="J71" s="40">
        <v>0</v>
      </c>
      <c r="K71" s="40">
        <v>0.1125</v>
      </c>
      <c r="L71" s="40">
        <v>2.7642857142857142</v>
      </c>
      <c r="M71" s="40">
        <v>12.407142857142858</v>
      </c>
      <c r="N71" s="40">
        <v>3.6964285714285707</v>
      </c>
      <c r="O71" s="40">
        <v>0.30535714285714283</v>
      </c>
      <c r="P71" s="11">
        <v>32.5</v>
      </c>
      <c r="Q71" s="40">
        <f>B22*P71/1000</f>
        <v>0.48749999999999999</v>
      </c>
      <c r="R71" s="711" t="s">
        <v>621</v>
      </c>
      <c r="S71" s="205">
        <v>110</v>
      </c>
      <c r="T71" s="205"/>
      <c r="U71" s="600">
        <v>1.3</v>
      </c>
      <c r="V71" s="600">
        <v>0.6</v>
      </c>
      <c r="W71" s="600">
        <v>17.5</v>
      </c>
      <c r="X71" s="596">
        <f>U71*4+V71*9+W71*4</f>
        <v>80.599999999999994</v>
      </c>
      <c r="Y71" s="1197" t="s">
        <v>740</v>
      </c>
      <c r="Z71" s="1197"/>
      <c r="AA71" s="1197"/>
      <c r="AB71" s="1197"/>
      <c r="AC71" s="1197"/>
      <c r="AD71" s="1197"/>
      <c r="AE71" s="1197"/>
      <c r="AF71" s="1197"/>
      <c r="AG71" s="707"/>
      <c r="AH71" s="445"/>
      <c r="AI71" s="445"/>
      <c r="AJ71" s="445"/>
      <c r="AK71" s="445"/>
    </row>
    <row r="72" spans="1:45" ht="24.95" hidden="1" customHeight="1">
      <c r="A72" s="700"/>
      <c r="B72" s="700"/>
      <c r="C72" s="700"/>
      <c r="D72" s="700"/>
      <c r="E72" s="700"/>
      <c r="F72" s="700"/>
      <c r="G72" s="700"/>
      <c r="H72" s="678">
        <f t="shared" ref="H72:O72" si="4">H73+H80</f>
        <v>0.30285714285714282</v>
      </c>
      <c r="I72" s="678">
        <f t="shared" si="4"/>
        <v>0.11314285714285714</v>
      </c>
      <c r="J72" s="678">
        <f t="shared" si="4"/>
        <v>21.229714285714284</v>
      </c>
      <c r="K72" s="678">
        <f t="shared" si="4"/>
        <v>1.0285714285714285</v>
      </c>
      <c r="L72" s="678">
        <f t="shared" si="4"/>
        <v>65.079285714285703</v>
      </c>
      <c r="M72" s="678">
        <f t="shared" si="4"/>
        <v>101.99942857142857</v>
      </c>
      <c r="N72" s="678">
        <f t="shared" si="4"/>
        <v>19.081714285714284</v>
      </c>
      <c r="O72" s="678">
        <f t="shared" si="4"/>
        <v>1.6911428571428571</v>
      </c>
      <c r="P72" s="637"/>
      <c r="Q72" s="679" t="e">
        <f>Q73+Q80</f>
        <v>#REF!</v>
      </c>
      <c r="R72" s="1265"/>
      <c r="S72" s="1266"/>
      <c r="T72" s="24"/>
      <c r="U72" s="24"/>
      <c r="V72" s="25"/>
      <c r="W72" s="24"/>
      <c r="X72" s="24"/>
      <c r="Y72" s="1155" t="s">
        <v>742</v>
      </c>
      <c r="Z72" s="1156"/>
      <c r="AA72" s="1156"/>
      <c r="AB72" s="1157"/>
      <c r="AC72" s="1155" t="s">
        <v>58</v>
      </c>
      <c r="AD72" s="1156"/>
      <c r="AE72" s="1156"/>
      <c r="AF72" s="1157"/>
      <c r="AG72" s="707"/>
      <c r="AH72" s="445"/>
      <c r="AI72" s="445"/>
      <c r="AJ72" s="445"/>
      <c r="AK72" s="445"/>
    </row>
    <row r="73" spans="1:45" ht="24.95" customHeight="1">
      <c r="A73" s="700"/>
      <c r="B73" s="700"/>
      <c r="C73" s="700"/>
      <c r="D73" s="700"/>
      <c r="E73" s="700"/>
      <c r="F73" s="700"/>
      <c r="G73" s="700"/>
      <c r="H73" s="40">
        <v>0.15428571428571428</v>
      </c>
      <c r="I73" s="40">
        <v>0.11314285714285714</v>
      </c>
      <c r="J73" s="40">
        <v>21.229714285714284</v>
      </c>
      <c r="K73" s="40">
        <v>1.0285714285714285</v>
      </c>
      <c r="L73" s="40">
        <v>47.519999999999996</v>
      </c>
      <c r="M73" s="40">
        <v>89.927999999999997</v>
      </c>
      <c r="N73" s="40">
        <v>15.181714285714285</v>
      </c>
      <c r="O73" s="40">
        <v>0.96685714285714275</v>
      </c>
      <c r="P73" s="8">
        <v>18</v>
      </c>
      <c r="Q73" s="40">
        <f>P73</f>
        <v>18</v>
      </c>
      <c r="R73" s="700" t="s">
        <v>408</v>
      </c>
      <c r="S73" s="700"/>
      <c r="T73" s="700"/>
      <c r="U73" s="712">
        <f>U61+U69</f>
        <v>53.966666666666669</v>
      </c>
      <c r="V73" s="712">
        <f>V61+V69</f>
        <v>36.918888888888887</v>
      </c>
      <c r="W73" s="712">
        <f>W61+W69</f>
        <v>93.592222222222219</v>
      </c>
      <c r="X73" s="712">
        <f>X61+X69</f>
        <v>922.43555555555554</v>
      </c>
      <c r="Y73" s="92" t="s">
        <v>59</v>
      </c>
      <c r="Z73" s="92" t="s">
        <v>60</v>
      </c>
      <c r="AA73" s="92" t="s">
        <v>215</v>
      </c>
      <c r="AB73" s="92" t="s">
        <v>216</v>
      </c>
      <c r="AC73" s="92" t="s">
        <v>335</v>
      </c>
      <c r="AD73" s="92" t="s">
        <v>421</v>
      </c>
      <c r="AE73" s="92" t="s">
        <v>649</v>
      </c>
      <c r="AF73" s="92" t="s">
        <v>540</v>
      </c>
      <c r="AG73" s="707"/>
    </row>
    <row r="74" spans="1:45" ht="24.95" customHeight="1">
      <c r="A74" s="1255" t="s">
        <v>426</v>
      </c>
      <c r="B74" s="1256"/>
      <c r="C74" s="1256"/>
      <c r="D74" s="1256"/>
      <c r="E74" s="1256"/>
      <c r="F74" s="1256"/>
      <c r="G74" s="1256"/>
      <c r="H74" s="1256"/>
      <c r="I74" s="1256"/>
      <c r="J74" s="1256"/>
      <c r="K74" s="1256"/>
      <c r="L74" s="1256"/>
      <c r="M74" s="1256"/>
      <c r="N74" s="1256"/>
      <c r="O74" s="1256"/>
      <c r="P74" s="1256"/>
      <c r="Q74" s="1256"/>
      <c r="R74" s="1256"/>
      <c r="S74" s="1256"/>
      <c r="T74" s="1256"/>
      <c r="U74" s="1256"/>
      <c r="V74" s="1256"/>
      <c r="W74" s="1256"/>
      <c r="X74" s="1257"/>
      <c r="Y74" s="17"/>
      <c r="Z74" s="17"/>
      <c r="AA74" s="17"/>
      <c r="AB74" s="17"/>
      <c r="AC74" s="17"/>
      <c r="AD74" s="17"/>
      <c r="AE74" s="17"/>
      <c r="AF74" s="17"/>
      <c r="AG74" s="643"/>
    </row>
    <row r="75" spans="1:45" ht="20.25">
      <c r="A75" s="36" t="s">
        <v>635</v>
      </c>
      <c r="F75" s="1251" t="s">
        <v>733</v>
      </c>
      <c r="G75" s="1251"/>
      <c r="H75" s="1251"/>
      <c r="I75" s="1251"/>
      <c r="J75" s="1251"/>
      <c r="K75" s="1251"/>
      <c r="L75" s="1251"/>
      <c r="M75" s="1251"/>
      <c r="N75" s="1251"/>
      <c r="O75" s="1251"/>
      <c r="P75" s="1251"/>
      <c r="Q75" s="1251"/>
      <c r="R75" s="1251"/>
      <c r="S75" s="1251"/>
      <c r="T75" s="1251"/>
      <c r="U75" s="1251"/>
      <c r="V75" s="1251"/>
      <c r="W75" s="1251"/>
      <c r="X75" s="1251"/>
      <c r="Y75" s="791"/>
      <c r="Z75" s="791"/>
      <c r="AA75" s="791"/>
      <c r="AB75" s="791"/>
      <c r="AC75" s="791"/>
      <c r="AD75" s="791"/>
      <c r="AE75" s="791"/>
      <c r="AF75" s="791"/>
      <c r="AG75" s="791"/>
      <c r="AH75" s="791"/>
    </row>
    <row r="76" spans="1:45" ht="22.5" customHeight="1">
      <c r="A76" s="1254" t="s">
        <v>189</v>
      </c>
      <c r="B76" s="1254"/>
      <c r="C76" s="1254"/>
      <c r="D76" s="1254"/>
      <c r="E76" s="1254"/>
      <c r="F76" s="1254"/>
      <c r="G76" s="1254"/>
      <c r="H76" s="1254"/>
      <c r="I76" s="1254"/>
      <c r="J76" s="1254"/>
      <c r="K76" s="1254"/>
      <c r="L76" s="1254"/>
      <c r="M76" s="1254"/>
      <c r="N76" s="1254"/>
      <c r="O76" s="1254"/>
      <c r="P76" s="1254"/>
      <c r="Q76" s="1254"/>
      <c r="R76" s="1254"/>
      <c r="S76" s="1254"/>
      <c r="T76" s="1254"/>
      <c r="U76" s="1254"/>
      <c r="V76" s="1254"/>
      <c r="W76" s="1254"/>
      <c r="X76" s="1254"/>
      <c r="Y76" s="671"/>
      <c r="Z76" s="671"/>
      <c r="AA76" s="671"/>
      <c r="AB76" s="671"/>
      <c r="AC76" s="671"/>
      <c r="AD76" s="671"/>
      <c r="AE76" s="671"/>
      <c r="AF76" s="671"/>
      <c r="AM76" s="6"/>
      <c r="AN76" s="6"/>
      <c r="AO76" s="6"/>
      <c r="AP76" s="6"/>
      <c r="AQ76" s="6"/>
      <c r="AR76" s="6"/>
      <c r="AS76" s="6"/>
    </row>
    <row r="77" spans="1:45">
      <c r="Q77" s="669"/>
    </row>
    <row r="78" spans="1:45">
      <c r="Q78" s="669"/>
    </row>
    <row r="79" spans="1:45" ht="21" customHeight="1">
      <c r="A79" s="1252" t="s">
        <v>93</v>
      </c>
      <c r="B79" s="1253"/>
      <c r="C79" s="1253"/>
      <c r="D79" s="1253"/>
      <c r="E79" s="1253"/>
      <c r="F79" s="1253"/>
      <c r="G79" s="1253"/>
      <c r="H79" s="1253"/>
      <c r="I79" s="1253"/>
      <c r="J79" s="1253"/>
      <c r="K79" s="1253"/>
      <c r="L79" s="1253"/>
      <c r="M79" s="1253"/>
      <c r="N79" s="1253"/>
      <c r="O79" s="1253"/>
      <c r="P79" s="1253"/>
      <c r="Q79" s="1253"/>
      <c r="R79" s="1253"/>
      <c r="S79" s="1253"/>
      <c r="T79" s="1253"/>
      <c r="U79" s="1253"/>
      <c r="V79" s="1253"/>
      <c r="W79" s="1253"/>
      <c r="X79" s="1253"/>
      <c r="Y79" s="672"/>
      <c r="Z79" s="672"/>
      <c r="AA79" s="672"/>
      <c r="AB79" s="672"/>
      <c r="AC79" s="672"/>
      <c r="AD79" s="672"/>
      <c r="AE79" s="672"/>
      <c r="AF79" s="672"/>
      <c r="AG79" s="673"/>
      <c r="AH79" s="445"/>
      <c r="AI79" s="445"/>
      <c r="AJ79" s="445"/>
      <c r="AK79" s="445"/>
    </row>
    <row r="80" spans="1:45" ht="24.95" customHeight="1">
      <c r="A80" s="1108" t="s">
        <v>201</v>
      </c>
      <c r="B80" s="1109"/>
      <c r="C80" s="1109"/>
      <c r="D80" s="1109"/>
      <c r="E80" s="1109"/>
      <c r="F80" s="1109"/>
      <c r="G80" s="1110"/>
      <c r="H80" s="8">
        <v>0.14857142857142858</v>
      </c>
      <c r="I80" s="8">
        <v>0</v>
      </c>
      <c r="J80" s="8">
        <v>0</v>
      </c>
      <c r="K80" s="8">
        <v>0</v>
      </c>
      <c r="L80" s="8">
        <v>17.559285714285714</v>
      </c>
      <c r="M80" s="8">
        <v>12.071428571428571</v>
      </c>
      <c r="N80" s="8">
        <v>3.9</v>
      </c>
      <c r="O80" s="8">
        <v>0.72428571428571431</v>
      </c>
      <c r="P80" s="11"/>
      <c r="Q80" s="8" t="e">
        <f>SUM(Q81:Q82)</f>
        <v>#REF!</v>
      </c>
      <c r="R80" s="1108" t="s">
        <v>350</v>
      </c>
      <c r="S80" s="1109"/>
      <c r="T80" s="1109"/>
      <c r="U80" s="1109"/>
      <c r="V80" s="1109"/>
      <c r="W80" s="1109"/>
      <c r="X80" s="1110"/>
      <c r="Y80" s="678">
        <f t="shared" ref="Y80:AF80" si="5">Y81+Y82+Y94+Y117+Y119+Y120</f>
        <v>12.318888888888889</v>
      </c>
      <c r="Z80" s="678">
        <f t="shared" si="5"/>
        <v>0.42388888888888887</v>
      </c>
      <c r="AA80" s="678">
        <f t="shared" si="5"/>
        <v>126.02000000000001</v>
      </c>
      <c r="AB80" s="678">
        <f t="shared" si="5"/>
        <v>2.8566666666666669</v>
      </c>
      <c r="AC80" s="678">
        <f t="shared" si="5"/>
        <v>119.64444444444445</v>
      </c>
      <c r="AD80" s="678">
        <f t="shared" si="5"/>
        <v>533.23111111111109</v>
      </c>
      <c r="AE80" s="678">
        <f t="shared" si="5"/>
        <v>113.11222222222221</v>
      </c>
      <c r="AF80" s="678">
        <f t="shared" si="5"/>
        <v>6.3999999999999995</v>
      </c>
      <c r="AG80" s="714"/>
      <c r="AH80" s="445"/>
      <c r="AI80" s="445"/>
      <c r="AJ80" s="445"/>
      <c r="AK80" s="445"/>
    </row>
    <row r="81" spans="1:256" ht="24.95" customHeight="1">
      <c r="A81" s="1081" t="s">
        <v>179</v>
      </c>
      <c r="B81" s="1105" t="s">
        <v>741</v>
      </c>
      <c r="C81" s="1081" t="s">
        <v>67</v>
      </c>
      <c r="D81" s="1081"/>
      <c r="E81" s="1081"/>
      <c r="F81" s="1081"/>
      <c r="G81" s="1081"/>
      <c r="H81" s="11"/>
      <c r="I81" s="17"/>
      <c r="J81" s="17"/>
      <c r="K81" s="17"/>
      <c r="L81" s="17"/>
      <c r="M81" s="17"/>
      <c r="N81" s="17"/>
      <c r="O81" s="17"/>
      <c r="P81" s="68">
        <v>55.9</v>
      </c>
      <c r="Q81" s="11" t="e">
        <f>#REF!*P81/1000</f>
        <v>#REF!</v>
      </c>
      <c r="R81" s="1081" t="s">
        <v>179</v>
      </c>
      <c r="S81" s="1074" t="s">
        <v>741</v>
      </c>
      <c r="T81" s="1081" t="s">
        <v>67</v>
      </c>
      <c r="U81" s="1081"/>
      <c r="V81" s="1081"/>
      <c r="W81" s="1081"/>
      <c r="X81" s="1081"/>
      <c r="Y81" s="40">
        <v>0.02</v>
      </c>
      <c r="Z81" s="40">
        <v>0</v>
      </c>
      <c r="AA81" s="40">
        <v>60</v>
      </c>
      <c r="AB81" s="40">
        <v>0.24</v>
      </c>
      <c r="AC81" s="40">
        <v>19.36</v>
      </c>
      <c r="AD81" s="40">
        <v>66.819999999999993</v>
      </c>
      <c r="AE81" s="40">
        <v>4.18</v>
      </c>
      <c r="AF81" s="40">
        <v>0.87</v>
      </c>
      <c r="AG81" s="715"/>
      <c r="AH81" s="460"/>
      <c r="AI81" s="460"/>
      <c r="AJ81" s="460"/>
      <c r="AK81" s="445"/>
    </row>
    <row r="82" spans="1:256" ht="24.95" customHeight="1">
      <c r="A82" s="1081"/>
      <c r="B82" s="1106"/>
      <c r="C82" s="1074" t="s">
        <v>597</v>
      </c>
      <c r="D82" s="1081" t="s">
        <v>234</v>
      </c>
      <c r="E82" s="1081" t="s">
        <v>630</v>
      </c>
      <c r="F82" s="1081" t="s">
        <v>631</v>
      </c>
      <c r="G82" s="1081" t="s">
        <v>711</v>
      </c>
      <c r="H82" s="9"/>
      <c r="I82" s="9"/>
      <c r="J82" s="9"/>
      <c r="K82" s="9"/>
      <c r="L82" s="9"/>
      <c r="M82" s="9"/>
      <c r="N82" s="9"/>
      <c r="O82" s="9"/>
      <c r="P82" s="606">
        <v>37.049999999999997</v>
      </c>
      <c r="Q82" s="11" t="e">
        <f>#REF!*P82/1000</f>
        <v>#REF!</v>
      </c>
      <c r="R82" s="1081"/>
      <c r="S82" s="1074"/>
      <c r="T82" s="1074" t="s">
        <v>597</v>
      </c>
      <c r="U82" s="1081" t="s">
        <v>234</v>
      </c>
      <c r="V82" s="1081" t="s">
        <v>630</v>
      </c>
      <c r="W82" s="1081" t="s">
        <v>631</v>
      </c>
      <c r="X82" s="1081" t="s">
        <v>711</v>
      </c>
      <c r="Y82" s="8">
        <v>1.71</v>
      </c>
      <c r="Z82" s="8">
        <v>0.09</v>
      </c>
      <c r="AA82" s="8">
        <v>34.020000000000003</v>
      </c>
      <c r="AB82" s="8">
        <v>1.7</v>
      </c>
      <c r="AC82" s="8">
        <v>30.64</v>
      </c>
      <c r="AD82" s="8">
        <v>276.8</v>
      </c>
      <c r="AE82" s="8">
        <v>32.31</v>
      </c>
      <c r="AF82" s="8">
        <v>2.38</v>
      </c>
      <c r="AG82" s="715"/>
      <c r="AH82" s="461"/>
      <c r="AI82" s="461"/>
      <c r="AJ82" s="461"/>
      <c r="AK82" s="445"/>
    </row>
    <row r="83" spans="1:256" ht="6.75" customHeight="1">
      <c r="A83" s="1081"/>
      <c r="B83" s="1107"/>
      <c r="C83" s="1074"/>
      <c r="D83" s="1081"/>
      <c r="E83" s="1081"/>
      <c r="F83" s="1081"/>
      <c r="G83" s="1081"/>
      <c r="H83" s="699">
        <f t="shared" ref="H83:O83" si="6">H72+H11</f>
        <v>1.3128571428571427</v>
      </c>
      <c r="I83" s="699">
        <f t="shared" si="6"/>
        <v>0.28241483516483518</v>
      </c>
      <c r="J83" s="699">
        <f t="shared" si="6"/>
        <v>81.7152912087912</v>
      </c>
      <c r="K83" s="699">
        <f t="shared" si="6"/>
        <v>5.6779945054945049</v>
      </c>
      <c r="L83" s="699">
        <f t="shared" si="6"/>
        <v>245.15184065934062</v>
      </c>
      <c r="M83" s="699">
        <f t="shared" si="6"/>
        <v>429.46945604395603</v>
      </c>
      <c r="N83" s="699">
        <f t="shared" si="6"/>
        <v>68.700450549450551</v>
      </c>
      <c r="O83" s="699">
        <f t="shared" si="6"/>
        <v>5.5722692307692308</v>
      </c>
      <c r="P83" s="564"/>
      <c r="Q83" s="716" t="e">
        <f>Q72+Q11</f>
        <v>#REF!</v>
      </c>
      <c r="R83" s="1081"/>
      <c r="S83" s="1074"/>
      <c r="T83" s="1074"/>
      <c r="U83" s="1081"/>
      <c r="V83" s="1081"/>
      <c r="W83" s="1081"/>
      <c r="X83" s="1081"/>
      <c r="Y83" s="7"/>
      <c r="Z83" s="7"/>
      <c r="AA83" s="7"/>
      <c r="AB83" s="7"/>
      <c r="AC83" s="7"/>
      <c r="AD83" s="7"/>
      <c r="AE83" s="7"/>
      <c r="AF83" s="7"/>
      <c r="AG83" s="698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24.95" customHeight="1">
      <c r="A84" s="1258" t="s">
        <v>541</v>
      </c>
      <c r="B84" s="1258"/>
      <c r="C84" s="1258"/>
      <c r="D84" s="678">
        <f>D85+D86+D87+D88+D89+D90</f>
        <v>23.106666666666666</v>
      </c>
      <c r="E84" s="678">
        <f>E85+E86+E87+E88+E89+E90</f>
        <v>24.013333333333332</v>
      </c>
      <c r="F84" s="678">
        <f>F85+F86+F87+F88+F89+F90</f>
        <v>77.169444444444437</v>
      </c>
      <c r="G84" s="680">
        <f>G85+G86+G87+G88+G89+G90</f>
        <v>617.22444444444443</v>
      </c>
      <c r="H84" s="700"/>
      <c r="I84" s="700"/>
      <c r="J84" s="700"/>
      <c r="K84" s="700"/>
      <c r="L84" s="700"/>
      <c r="M84" s="700"/>
      <c r="N84" s="700"/>
      <c r="O84" s="700"/>
      <c r="P84" s="700"/>
      <c r="Q84" s="700"/>
      <c r="R84" s="1260" t="s">
        <v>351</v>
      </c>
      <c r="S84" s="1261"/>
      <c r="T84" s="1262"/>
      <c r="U84" s="678">
        <f>U85+U86+U87+U88+U89+U90</f>
        <v>27.496666666666663</v>
      </c>
      <c r="V84" s="678">
        <f>V85+V86+V87+V88+V89+V90</f>
        <v>27.763333333333335</v>
      </c>
      <c r="W84" s="678">
        <f>W85+W86+W87+W88+W89+W90</f>
        <v>87.98333333333332</v>
      </c>
      <c r="X84" s="680">
        <f>X85+X86+X87+X88+X89+X90</f>
        <v>712.89833333333343</v>
      </c>
      <c r="Y84" s="700"/>
      <c r="Z84" s="700"/>
      <c r="AA84" s="700"/>
      <c r="AB84" s="700"/>
      <c r="AC84" s="700"/>
      <c r="AD84" s="700"/>
      <c r="AE84" s="700"/>
      <c r="AF84" s="700"/>
      <c r="AG84" s="698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s="6" customFormat="1" ht="24.95" customHeight="1">
      <c r="A85" s="688" t="s">
        <v>613</v>
      </c>
      <c r="B85" s="24">
        <v>80</v>
      </c>
      <c r="C85" s="24"/>
      <c r="D85" s="25">
        <v>1.3</v>
      </c>
      <c r="E85" s="25">
        <v>4</v>
      </c>
      <c r="F85" s="25">
        <v>4.8</v>
      </c>
      <c r="G85" s="596">
        <v>60.4</v>
      </c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688" t="s">
        <v>613</v>
      </c>
      <c r="S85" s="24">
        <v>100</v>
      </c>
      <c r="T85" s="24"/>
      <c r="U85" s="25">
        <v>1.625</v>
      </c>
      <c r="V85" s="25">
        <v>5</v>
      </c>
      <c r="W85" s="25">
        <v>6</v>
      </c>
      <c r="X85" s="596">
        <v>75.5</v>
      </c>
      <c r="Y85" s="10"/>
      <c r="Z85" s="10"/>
      <c r="AA85" s="10"/>
      <c r="AB85" s="10"/>
      <c r="AC85" s="10"/>
      <c r="AD85" s="10"/>
      <c r="AE85" s="10"/>
      <c r="AF85" s="10"/>
      <c r="AG85" s="698"/>
    </row>
    <row r="86" spans="1:256" s="6" customFormat="1" ht="24.95" customHeight="1">
      <c r="A86" s="688" t="s">
        <v>33</v>
      </c>
      <c r="B86" s="24">
        <v>100</v>
      </c>
      <c r="C86" s="24"/>
      <c r="D86" s="599">
        <v>8.5</v>
      </c>
      <c r="E86" s="599">
        <v>9</v>
      </c>
      <c r="F86" s="599">
        <v>10.402777777777777</v>
      </c>
      <c r="G86" s="717">
        <f>D86*4+E86*9+F86*4</f>
        <v>156.61111111111111</v>
      </c>
      <c r="H86" s="700"/>
      <c r="I86" s="700"/>
      <c r="J86" s="700"/>
      <c r="K86" s="700"/>
      <c r="L86" s="700"/>
      <c r="M86" s="700"/>
      <c r="N86" s="700"/>
      <c r="O86" s="700"/>
      <c r="P86" s="700"/>
      <c r="Q86" s="700"/>
      <c r="R86" s="688" t="s">
        <v>746</v>
      </c>
      <c r="S86" s="24">
        <v>120</v>
      </c>
      <c r="T86" s="24"/>
      <c r="U86" s="599">
        <v>10.791666666666666</v>
      </c>
      <c r="V86" s="599">
        <v>11.083333333333334</v>
      </c>
      <c r="W86" s="599">
        <v>12.483333333333333</v>
      </c>
      <c r="X86" s="29">
        <v>193.95833333333334</v>
      </c>
      <c r="Y86" s="10"/>
      <c r="Z86" s="10"/>
      <c r="AA86" s="10"/>
      <c r="AB86" s="10"/>
      <c r="AC86" s="10"/>
      <c r="AD86" s="10"/>
      <c r="AE86" s="10"/>
      <c r="AF86" s="10"/>
      <c r="AG86" s="698"/>
    </row>
    <row r="87" spans="1:256" s="6" customFormat="1" ht="24.95" customHeight="1">
      <c r="A87" s="718" t="s">
        <v>486</v>
      </c>
      <c r="B87" s="482">
        <v>160</v>
      </c>
      <c r="C87" s="482"/>
      <c r="D87" s="601">
        <v>5.5466666666666669</v>
      </c>
      <c r="E87" s="601">
        <v>5.9733333333333336</v>
      </c>
      <c r="F87" s="601">
        <v>27.306666666666668</v>
      </c>
      <c r="G87" s="614">
        <v>185.17333333333335</v>
      </c>
      <c r="H87" s="700"/>
      <c r="I87" s="700"/>
      <c r="J87" s="700"/>
      <c r="K87" s="700"/>
      <c r="L87" s="700"/>
      <c r="M87" s="700"/>
      <c r="N87" s="700"/>
      <c r="O87" s="700"/>
      <c r="P87" s="700"/>
      <c r="Q87" s="700"/>
      <c r="R87" s="30" t="s">
        <v>508</v>
      </c>
      <c r="S87" s="482">
        <v>180</v>
      </c>
      <c r="T87" s="482"/>
      <c r="U87" s="25">
        <v>6</v>
      </c>
      <c r="V87" s="25">
        <v>6.4</v>
      </c>
      <c r="W87" s="25">
        <v>28</v>
      </c>
      <c r="X87" s="717">
        <f>U87*4+V87*9+W87*4</f>
        <v>193.6</v>
      </c>
      <c r="Y87" s="10"/>
      <c r="Z87" s="10"/>
      <c r="AA87" s="10"/>
      <c r="AB87" s="10"/>
      <c r="AC87" s="10"/>
      <c r="AD87" s="10"/>
      <c r="AE87" s="10"/>
      <c r="AF87" s="10"/>
      <c r="AG87" s="698"/>
      <c r="AH87" s="461"/>
      <c r="AI87" s="461"/>
      <c r="AJ87" s="461"/>
      <c r="AK87" s="445"/>
    </row>
    <row r="88" spans="1:256" s="6" customFormat="1" ht="24.95" customHeight="1">
      <c r="A88" s="258" t="s">
        <v>149</v>
      </c>
      <c r="B88" s="24">
        <v>200</v>
      </c>
      <c r="C88" s="24"/>
      <c r="D88" s="25">
        <v>4.7</v>
      </c>
      <c r="E88" s="25">
        <v>4.5</v>
      </c>
      <c r="F88" s="25">
        <v>18.399999999999999</v>
      </c>
      <c r="G88" s="717">
        <f>D88*4+E88*9+F88*4</f>
        <v>132.89999999999998</v>
      </c>
      <c r="H88" s="700"/>
      <c r="I88" s="700"/>
      <c r="J88" s="700"/>
      <c r="K88" s="700"/>
      <c r="L88" s="700"/>
      <c r="M88" s="700"/>
      <c r="N88" s="700"/>
      <c r="O88" s="700"/>
      <c r="P88" s="700"/>
      <c r="Q88" s="700"/>
      <c r="R88" s="28" t="s">
        <v>205</v>
      </c>
      <c r="S88" s="24">
        <v>200</v>
      </c>
      <c r="T88" s="24"/>
      <c r="U88" s="25">
        <v>4.7</v>
      </c>
      <c r="V88" s="25">
        <v>4.5</v>
      </c>
      <c r="W88" s="25">
        <v>18.399999999999999</v>
      </c>
      <c r="X88" s="717">
        <f>U88*4+V88*9+W88*4</f>
        <v>132.89999999999998</v>
      </c>
      <c r="Y88" s="10"/>
      <c r="Z88" s="10"/>
      <c r="AA88" s="10"/>
      <c r="AB88" s="10"/>
      <c r="AC88" s="10"/>
      <c r="AD88" s="10"/>
      <c r="AE88" s="10"/>
      <c r="AF88" s="10"/>
      <c r="AG88" s="707"/>
      <c r="AH88" s="461"/>
      <c r="AI88" s="461"/>
      <c r="AJ88" s="461"/>
      <c r="AK88" s="445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s="6" customFormat="1" ht="24.95" customHeight="1">
      <c r="A89" s="647" t="s">
        <v>667</v>
      </c>
      <c r="B89" s="204">
        <v>20</v>
      </c>
      <c r="C89" s="204"/>
      <c r="D89" s="601">
        <v>1.7399999999999998</v>
      </c>
      <c r="E89" s="601">
        <v>0.3</v>
      </c>
      <c r="F89" s="601">
        <v>9.4199999999999982</v>
      </c>
      <c r="G89" s="596">
        <v>47.339999999999996</v>
      </c>
      <c r="H89" s="700"/>
      <c r="I89" s="700"/>
      <c r="J89" s="700"/>
      <c r="K89" s="700"/>
      <c r="L89" s="700"/>
      <c r="M89" s="700"/>
      <c r="N89" s="700"/>
      <c r="O89" s="700"/>
      <c r="P89" s="700"/>
      <c r="Q89" s="700"/>
      <c r="R89" s="694" t="s">
        <v>667</v>
      </c>
      <c r="S89" s="204">
        <v>20</v>
      </c>
      <c r="T89" s="204"/>
      <c r="U89" s="601">
        <v>1.7399999999999998</v>
      </c>
      <c r="V89" s="601">
        <v>0.3</v>
      </c>
      <c r="W89" s="601">
        <v>9.4199999999999982</v>
      </c>
      <c r="X89" s="596">
        <v>47.339999999999996</v>
      </c>
      <c r="Y89" s="10"/>
      <c r="Z89" s="10"/>
      <c r="AA89" s="10"/>
      <c r="AB89" s="10"/>
      <c r="AC89" s="10"/>
      <c r="AD89" s="10"/>
      <c r="AE89" s="10"/>
      <c r="AF89" s="10"/>
      <c r="AG89" s="670"/>
      <c r="AH89" s="461"/>
      <c r="AI89" s="461"/>
      <c r="AJ89" s="461"/>
      <c r="AK89" s="445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24.95" customHeight="1">
      <c r="A90" s="695" t="s">
        <v>466</v>
      </c>
      <c r="B90" s="24">
        <v>20</v>
      </c>
      <c r="C90" s="24"/>
      <c r="D90" s="25">
        <v>1.32</v>
      </c>
      <c r="E90" s="25">
        <v>0.24</v>
      </c>
      <c r="F90" s="25">
        <v>6.84</v>
      </c>
      <c r="G90" s="29">
        <v>34.799999999999997</v>
      </c>
      <c r="H90" s="617"/>
      <c r="I90" s="617"/>
      <c r="J90" s="617"/>
      <c r="K90" s="617"/>
      <c r="L90" s="617"/>
      <c r="M90" s="617"/>
      <c r="N90" s="617"/>
      <c r="O90" s="617"/>
      <c r="P90" s="617"/>
      <c r="Q90" s="618"/>
      <c r="R90" s="695" t="s">
        <v>466</v>
      </c>
      <c r="S90" s="24">
        <v>40</v>
      </c>
      <c r="T90" s="24"/>
      <c r="U90" s="25">
        <v>2.64</v>
      </c>
      <c r="V90" s="25">
        <v>0.48000000000000009</v>
      </c>
      <c r="W90" s="25">
        <v>13.68</v>
      </c>
      <c r="X90" s="29">
        <v>69.599999999999994</v>
      </c>
      <c r="Y90" s="15"/>
      <c r="Z90" s="15"/>
      <c r="AA90" s="15"/>
      <c r="AB90" s="15"/>
      <c r="AC90" s="15"/>
      <c r="AD90" s="15"/>
      <c r="AE90" s="15"/>
      <c r="AF90" s="15"/>
      <c r="AG90" s="707"/>
      <c r="AH90" s="501"/>
      <c r="AI90" s="501"/>
      <c r="AJ90" s="501"/>
      <c r="AK90" s="470"/>
    </row>
    <row r="91" spans="1:256" ht="24.95" customHeight="1">
      <c r="A91" s="1258" t="s">
        <v>764</v>
      </c>
      <c r="B91" s="1258"/>
      <c r="C91" s="1258"/>
      <c r="D91" s="678">
        <f>D92+D93</f>
        <v>4.3378378378378377</v>
      </c>
      <c r="E91" s="678">
        <f>E92+E93</f>
        <v>9.2540540540540555</v>
      </c>
      <c r="F91" s="678">
        <f>F92+F93</f>
        <v>31.1</v>
      </c>
      <c r="G91" s="680">
        <f>G92+G93</f>
        <v>225.03783783783786</v>
      </c>
      <c r="H91" s="1155" t="s">
        <v>740</v>
      </c>
      <c r="I91" s="1156"/>
      <c r="J91" s="1156"/>
      <c r="K91" s="1156"/>
      <c r="L91" s="1156"/>
      <c r="M91" s="1156"/>
      <c r="N91" s="1156"/>
      <c r="O91" s="1157"/>
      <c r="P91" s="1168" t="s">
        <v>663</v>
      </c>
      <c r="Q91" s="1168" t="s">
        <v>515</v>
      </c>
      <c r="R91" s="1260" t="s">
        <v>530</v>
      </c>
      <c r="S91" s="1261"/>
      <c r="T91" s="1262"/>
      <c r="U91" s="678">
        <f>U92+U94+U93</f>
        <v>4.6471502752752754</v>
      </c>
      <c r="V91" s="678">
        <f>V92+V94+V93</f>
        <v>4.7412662662662663</v>
      </c>
      <c r="W91" s="678">
        <f>W92+W94+W93</f>
        <v>54.387500000000003</v>
      </c>
      <c r="X91" s="680">
        <f>X92+X94+X93</f>
        <v>278.80999749749748</v>
      </c>
      <c r="Y91" s="57"/>
      <c r="Z91" s="57"/>
      <c r="AA91" s="57"/>
      <c r="AB91" s="57"/>
      <c r="AC91" s="57"/>
      <c r="AD91" s="57"/>
      <c r="AE91" s="57"/>
      <c r="AF91" s="57"/>
      <c r="AG91" s="693"/>
      <c r="AH91" s="501"/>
      <c r="AI91" s="501"/>
      <c r="AJ91" s="501"/>
      <c r="AK91" s="47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  <c r="IV91" s="20"/>
    </row>
    <row r="92" spans="1:256" ht="24.95" customHeight="1">
      <c r="A92" s="69" t="s">
        <v>621</v>
      </c>
      <c r="B92" s="24">
        <v>12</v>
      </c>
      <c r="C92" s="24"/>
      <c r="D92" s="599">
        <v>0.23783783783783782</v>
      </c>
      <c r="E92" s="599">
        <v>0.45405405405405402</v>
      </c>
      <c r="F92" s="599">
        <v>19.100000000000001</v>
      </c>
      <c r="G92" s="595">
        <f>F92*4+E92*9+D92*4</f>
        <v>81.437837837837847</v>
      </c>
      <c r="H92" s="1155" t="s">
        <v>742</v>
      </c>
      <c r="I92" s="1156"/>
      <c r="J92" s="1156"/>
      <c r="K92" s="1157"/>
      <c r="L92" s="1155" t="s">
        <v>58</v>
      </c>
      <c r="M92" s="1156"/>
      <c r="N92" s="1156"/>
      <c r="O92" s="1157"/>
      <c r="P92" s="1169"/>
      <c r="Q92" s="1169"/>
      <c r="R92" s="69" t="s">
        <v>621</v>
      </c>
      <c r="S92" s="24">
        <v>18</v>
      </c>
      <c r="T92" s="24"/>
      <c r="U92" s="599">
        <v>0.35675675675675678</v>
      </c>
      <c r="V92" s="599">
        <v>0.68108108108108101</v>
      </c>
      <c r="W92" s="599">
        <v>26.3</v>
      </c>
      <c r="X92" s="595">
        <f>W92*4+V92*9+U92*4</f>
        <v>112.75675675675676</v>
      </c>
      <c r="Y92" s="40"/>
      <c r="Z92" s="40"/>
      <c r="AA92" s="40"/>
      <c r="AB92" s="40"/>
      <c r="AC92" s="40"/>
      <c r="AD92" s="40"/>
      <c r="AE92" s="40"/>
      <c r="AF92" s="40"/>
      <c r="AG92" s="693"/>
      <c r="AH92" s="461"/>
      <c r="AI92" s="461"/>
      <c r="AJ92" s="461"/>
      <c r="AK92" s="445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20" customFormat="1" ht="24.95" customHeight="1">
      <c r="A93" s="683" t="s">
        <v>509</v>
      </c>
      <c r="B93" s="24">
        <v>125</v>
      </c>
      <c r="C93" s="24"/>
      <c r="D93" s="25">
        <v>4.0999999999999996</v>
      </c>
      <c r="E93" s="25">
        <v>8.8000000000000007</v>
      </c>
      <c r="F93" s="25">
        <v>12</v>
      </c>
      <c r="G93" s="29">
        <f>F93*4+E93*9+D93*4</f>
        <v>143.6</v>
      </c>
      <c r="H93" s="92" t="s">
        <v>59</v>
      </c>
      <c r="I93" s="92" t="s">
        <v>60</v>
      </c>
      <c r="J93" s="92" t="s">
        <v>215</v>
      </c>
      <c r="K93" s="92" t="s">
        <v>216</v>
      </c>
      <c r="L93" s="92" t="s">
        <v>335</v>
      </c>
      <c r="M93" s="92" t="s">
        <v>421</v>
      </c>
      <c r="N93" s="92" t="s">
        <v>649</v>
      </c>
      <c r="O93" s="92" t="s">
        <v>540</v>
      </c>
      <c r="P93" s="1170"/>
      <c r="Q93" s="1170"/>
      <c r="R93" s="711" t="s">
        <v>126</v>
      </c>
      <c r="S93" s="205">
        <v>100</v>
      </c>
      <c r="T93" s="205"/>
      <c r="U93" s="600">
        <v>1.1903935185185184</v>
      </c>
      <c r="V93" s="600">
        <v>0.56018518518518501</v>
      </c>
      <c r="W93" s="600">
        <v>22.6875</v>
      </c>
      <c r="X93" s="596">
        <v>100.55324074074072</v>
      </c>
      <c r="Y93" s="9"/>
      <c r="Z93" s="9"/>
      <c r="AA93" s="9"/>
      <c r="AB93" s="9"/>
      <c r="AC93" s="9"/>
      <c r="AD93" s="9"/>
      <c r="AE93" s="9"/>
      <c r="AF93" s="9"/>
      <c r="AG93" s="693"/>
      <c r="AH93" s="461"/>
      <c r="AI93" s="461"/>
      <c r="AJ93" s="461"/>
      <c r="AK93" s="445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56" s="6" customFormat="1" ht="24.95" customHeight="1">
      <c r="A94" s="28"/>
      <c r="B94" s="28"/>
      <c r="C94" s="24"/>
      <c r="D94" s="25"/>
      <c r="E94" s="25"/>
      <c r="F94" s="25"/>
      <c r="G94" s="29"/>
      <c r="H94" s="678" t="e">
        <f>H95+H96+H103+O126+O128+#REF!</f>
        <v>#REF!</v>
      </c>
      <c r="I94" s="678" t="e">
        <f>I95+I96+I103+P126+P128+#REF!</f>
        <v>#REF!</v>
      </c>
      <c r="J94" s="678" t="e">
        <f>J95+J96+J103+Q126+Q128+#REF!</f>
        <v>#REF!</v>
      </c>
      <c r="K94" s="678" t="e">
        <f>K95+K96+K103+#REF!+#REF!+#REF!</f>
        <v>#REF!</v>
      </c>
      <c r="L94" s="678" t="e">
        <f>L95+L96+L103+#REF!+#REF!+#REF!</f>
        <v>#REF!</v>
      </c>
      <c r="M94" s="678" t="e">
        <f>M95+M96+M103+#REF!+#REF!+#REF!</f>
        <v>#REF!</v>
      </c>
      <c r="N94" s="678" t="e">
        <f>N95+N96+N103+#REF!+#REF!+#REF!</f>
        <v>#REF!</v>
      </c>
      <c r="O94" s="678" t="e">
        <f>O95+O96+O103+#REF!+#REF!+#REF!</f>
        <v>#REF!</v>
      </c>
      <c r="P94" s="637"/>
      <c r="Q94" s="679" t="e">
        <f>Q95+Q96+Q103+#REF!+#REF!+#REF!</f>
        <v>#REF!</v>
      </c>
      <c r="R94" s="683" t="s">
        <v>98</v>
      </c>
      <c r="S94" s="24">
        <v>125</v>
      </c>
      <c r="T94" s="24"/>
      <c r="U94" s="25">
        <v>3.1</v>
      </c>
      <c r="V94" s="25">
        <v>3.5</v>
      </c>
      <c r="W94" s="25">
        <v>5.4</v>
      </c>
      <c r="X94" s="29">
        <f>W94*4+V94*9+U94*4</f>
        <v>65.5</v>
      </c>
      <c r="Y94" s="8">
        <v>6.5888888888888886</v>
      </c>
      <c r="Z94" s="8">
        <v>0.18888888888888888</v>
      </c>
      <c r="AA94" s="8">
        <v>32</v>
      </c>
      <c r="AB94" s="8">
        <v>0.56666666666666665</v>
      </c>
      <c r="AC94" s="8">
        <v>34.94444444444445</v>
      </c>
      <c r="AD94" s="8">
        <v>128.71111111111111</v>
      </c>
      <c r="AE94" s="8">
        <v>54.122222222222213</v>
      </c>
      <c r="AF94" s="8">
        <v>1.5</v>
      </c>
      <c r="AG94" s="670"/>
      <c r="AH94" s="461"/>
      <c r="AI94" s="461"/>
      <c r="AJ94" s="461"/>
      <c r="AK94" s="445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256" ht="24.95" customHeight="1">
      <c r="A95" s="700" t="s">
        <v>408</v>
      </c>
      <c r="B95" s="700"/>
      <c r="C95" s="700"/>
      <c r="D95" s="712">
        <f>D84+D91</f>
        <v>27.444504504504504</v>
      </c>
      <c r="E95" s="712">
        <f>E84+E91</f>
        <v>33.267387387387387</v>
      </c>
      <c r="F95" s="712">
        <f>F84+F91</f>
        <v>108.26944444444445</v>
      </c>
      <c r="G95" s="712">
        <f>G84+G91</f>
        <v>842.26228228228229</v>
      </c>
      <c r="H95" s="40">
        <v>0.02</v>
      </c>
      <c r="I95" s="40">
        <v>0</v>
      </c>
      <c r="J95" s="40">
        <v>60</v>
      </c>
      <c r="K95" s="40">
        <v>0.24</v>
      </c>
      <c r="L95" s="40">
        <v>19.36</v>
      </c>
      <c r="M95" s="40">
        <v>66.819999999999993</v>
      </c>
      <c r="N95" s="40">
        <v>4.18</v>
      </c>
      <c r="O95" s="40">
        <v>0.87</v>
      </c>
      <c r="P95" s="11">
        <v>5</v>
      </c>
      <c r="Q95" s="40">
        <f>P95</f>
        <v>5</v>
      </c>
      <c r="R95" s="700" t="s">
        <v>408</v>
      </c>
      <c r="S95" s="700"/>
      <c r="T95" s="700"/>
      <c r="U95" s="712">
        <f>U84+U91</f>
        <v>32.143816941941935</v>
      </c>
      <c r="V95" s="712">
        <f>V84+V91</f>
        <v>32.504599599599601</v>
      </c>
      <c r="W95" s="712">
        <f>W84+W91</f>
        <v>142.37083333333334</v>
      </c>
      <c r="X95" s="712">
        <f>X84+X91</f>
        <v>991.70833083083085</v>
      </c>
      <c r="Y95" s="40"/>
      <c r="Z95" s="40"/>
      <c r="AA95" s="40"/>
      <c r="AB95" s="40"/>
      <c r="AC95" s="40"/>
      <c r="AD95" s="40"/>
      <c r="AE95" s="40"/>
      <c r="AF95" s="40"/>
    </row>
    <row r="96" spans="1:256" ht="24.95" customHeight="1">
      <c r="A96" s="700"/>
      <c r="B96" s="700"/>
      <c r="C96" s="700"/>
      <c r="D96" s="712"/>
      <c r="E96" s="712"/>
      <c r="F96" s="712"/>
      <c r="G96" s="712"/>
      <c r="H96" s="8">
        <v>1.1400000000000001</v>
      </c>
      <c r="I96" s="8">
        <v>5.9999999999999991E-2</v>
      </c>
      <c r="J96" s="8">
        <v>22.680000000000003</v>
      </c>
      <c r="K96" s="8">
        <v>1.1333333333333333</v>
      </c>
      <c r="L96" s="8">
        <v>20.426666666666666</v>
      </c>
      <c r="M96" s="8">
        <v>184.53333333333333</v>
      </c>
      <c r="N96" s="8">
        <v>21.540000000000003</v>
      </c>
      <c r="O96" s="8">
        <v>1.5866666666666664</v>
      </c>
      <c r="P96" s="11"/>
      <c r="Q96" s="40" t="e">
        <f>SUM(Q97:Q102)</f>
        <v>#REF!</v>
      </c>
      <c r="R96" s="1260" t="s">
        <v>184</v>
      </c>
      <c r="S96" s="1261"/>
      <c r="T96" s="1262"/>
      <c r="U96" s="678">
        <f>U97+U98+U99+U100+U101+U102</f>
        <v>22.796666666666663</v>
      </c>
      <c r="V96" s="678">
        <f>V97+V98+V99+V100+V101+V102</f>
        <v>23.263333333333335</v>
      </c>
      <c r="W96" s="678">
        <f>W97+W98+W99+W100+W101+W102</f>
        <v>69.583333333333343</v>
      </c>
      <c r="X96" s="680">
        <f>X97+X98+X99+X100+X101+X102</f>
        <v>579.99833333333333</v>
      </c>
      <c r="Y96" s="24"/>
      <c r="Z96" s="24"/>
      <c r="AA96" s="24"/>
      <c r="AB96" s="24"/>
      <c r="AC96" s="24"/>
      <c r="AD96" s="24"/>
      <c r="AE96" s="24"/>
      <c r="AF96" s="24"/>
      <c r="AG96" s="719"/>
      <c r="AH96" s="720"/>
      <c r="AI96" s="720"/>
      <c r="AJ96" s="720"/>
      <c r="AK96" s="720"/>
    </row>
    <row r="97" spans="1:256" ht="24.95" customHeight="1">
      <c r="A97" s="1260" t="s">
        <v>185</v>
      </c>
      <c r="B97" s="1261"/>
      <c r="C97" s="1261"/>
      <c r="D97" s="1261"/>
      <c r="E97" s="1261"/>
      <c r="F97" s="1261"/>
      <c r="G97" s="1262"/>
      <c r="H97" s="11"/>
      <c r="I97" s="11"/>
      <c r="J97" s="11"/>
      <c r="K97" s="11"/>
      <c r="L97" s="11"/>
      <c r="M97" s="11"/>
      <c r="N97" s="11"/>
      <c r="O97" s="11"/>
      <c r="P97" s="11">
        <v>149.5</v>
      </c>
      <c r="Q97" s="9" t="e">
        <f>#REF!*P97/1000</f>
        <v>#REF!</v>
      </c>
      <c r="R97" s="688" t="s">
        <v>613</v>
      </c>
      <c r="S97" s="24">
        <v>100</v>
      </c>
      <c r="T97" s="24"/>
      <c r="U97" s="25">
        <v>1.625</v>
      </c>
      <c r="V97" s="25">
        <v>5</v>
      </c>
      <c r="W97" s="25">
        <v>6</v>
      </c>
      <c r="X97" s="596">
        <v>75.5</v>
      </c>
      <c r="Y97" s="55"/>
      <c r="Z97" s="55"/>
      <c r="AA97" s="55"/>
      <c r="AB97" s="55"/>
      <c r="AC97" s="55"/>
      <c r="AD97" s="55"/>
      <c r="AE97" s="55"/>
      <c r="AF97" s="55"/>
      <c r="AG97" s="707"/>
      <c r="AH97" s="3"/>
      <c r="AI97" s="3"/>
      <c r="AJ97" s="3"/>
      <c r="AK97" s="3"/>
      <c r="AL97" s="720"/>
      <c r="AM97" s="720"/>
      <c r="AN97" s="720"/>
      <c r="AO97" s="720"/>
      <c r="AP97" s="720"/>
      <c r="AQ97" s="720"/>
      <c r="AR97" s="720"/>
      <c r="AS97" s="720"/>
      <c r="AT97" s="720"/>
      <c r="AU97" s="720"/>
      <c r="AV97" s="720"/>
      <c r="AW97" s="720"/>
      <c r="AX97" s="720"/>
      <c r="AY97" s="720"/>
      <c r="AZ97" s="720"/>
      <c r="BA97" s="720"/>
      <c r="BB97" s="720"/>
      <c r="BC97" s="720"/>
      <c r="BD97" s="720"/>
      <c r="BE97" s="720"/>
      <c r="BF97" s="720"/>
      <c r="BG97" s="720"/>
      <c r="BH97" s="720"/>
      <c r="BI97" s="720"/>
      <c r="BJ97" s="720"/>
      <c r="BK97" s="720"/>
      <c r="BL97" s="720"/>
      <c r="BM97" s="720"/>
      <c r="BN97" s="720"/>
      <c r="BO97" s="720"/>
      <c r="BP97" s="720"/>
      <c r="BQ97" s="720"/>
      <c r="BR97" s="720"/>
      <c r="BS97" s="720"/>
      <c r="BT97" s="720"/>
      <c r="BU97" s="720"/>
      <c r="BV97" s="720"/>
      <c r="BW97" s="720"/>
      <c r="BX97" s="720"/>
      <c r="BY97" s="720"/>
      <c r="BZ97" s="720"/>
      <c r="CA97" s="720"/>
      <c r="CB97" s="720"/>
      <c r="CC97" s="720"/>
      <c r="CD97" s="720"/>
      <c r="CE97" s="720"/>
      <c r="CF97" s="720"/>
      <c r="CG97" s="720"/>
      <c r="CH97" s="720"/>
      <c r="CI97" s="720"/>
      <c r="CJ97" s="720"/>
      <c r="CK97" s="720"/>
      <c r="CL97" s="720"/>
      <c r="CM97" s="720"/>
      <c r="CN97" s="720"/>
      <c r="CO97" s="720"/>
      <c r="CP97" s="720"/>
      <c r="CQ97" s="720"/>
      <c r="CR97" s="720"/>
      <c r="CS97" s="720"/>
      <c r="CT97" s="720"/>
      <c r="CU97" s="720"/>
      <c r="CV97" s="720"/>
      <c r="CW97" s="720"/>
      <c r="CX97" s="720"/>
      <c r="CY97" s="720"/>
      <c r="CZ97" s="720"/>
      <c r="DA97" s="720"/>
      <c r="DB97" s="720"/>
      <c r="DC97" s="720"/>
      <c r="DD97" s="720"/>
      <c r="DE97" s="720"/>
      <c r="DF97" s="720"/>
      <c r="DG97" s="720"/>
      <c r="DH97" s="720"/>
      <c r="DI97" s="720"/>
      <c r="DJ97" s="720"/>
      <c r="DK97" s="720"/>
      <c r="DL97" s="720"/>
      <c r="DM97" s="720"/>
      <c r="DN97" s="720"/>
      <c r="DO97" s="720"/>
      <c r="DP97" s="720"/>
      <c r="DQ97" s="720"/>
      <c r="DR97" s="720"/>
      <c r="DS97" s="720"/>
      <c r="DT97" s="720"/>
      <c r="DU97" s="720"/>
      <c r="DV97" s="720"/>
      <c r="DW97" s="720"/>
      <c r="DX97" s="720"/>
      <c r="DY97" s="720"/>
      <c r="DZ97" s="720"/>
      <c r="EA97" s="720"/>
      <c r="EB97" s="720"/>
      <c r="EC97" s="720"/>
      <c r="ED97" s="720"/>
      <c r="EE97" s="720"/>
      <c r="EF97" s="720"/>
      <c r="EG97" s="720"/>
      <c r="EH97" s="720"/>
      <c r="EI97" s="720"/>
      <c r="EJ97" s="720"/>
      <c r="EK97" s="720"/>
      <c r="EL97" s="720"/>
      <c r="EM97" s="720"/>
      <c r="EN97" s="720"/>
      <c r="EO97" s="720"/>
      <c r="EP97" s="720"/>
      <c r="EQ97" s="720"/>
      <c r="ER97" s="720"/>
      <c r="ES97" s="720"/>
      <c r="ET97" s="720"/>
      <c r="EU97" s="720"/>
      <c r="EV97" s="720"/>
      <c r="EW97" s="720"/>
      <c r="EX97" s="720"/>
      <c r="EY97" s="720"/>
      <c r="EZ97" s="720"/>
      <c r="FA97" s="720"/>
      <c r="FB97" s="720"/>
      <c r="FC97" s="720"/>
      <c r="FD97" s="720"/>
      <c r="FE97" s="720"/>
      <c r="FF97" s="720"/>
      <c r="FG97" s="720"/>
      <c r="FH97" s="720"/>
      <c r="FI97" s="720"/>
      <c r="FJ97" s="720"/>
      <c r="FK97" s="720"/>
      <c r="FL97" s="720"/>
      <c r="FM97" s="720"/>
      <c r="FN97" s="720"/>
      <c r="FO97" s="720"/>
      <c r="FP97" s="720"/>
      <c r="FQ97" s="720"/>
      <c r="FR97" s="720"/>
      <c r="FS97" s="720"/>
      <c r="FT97" s="720"/>
      <c r="FU97" s="720"/>
      <c r="FV97" s="720"/>
      <c r="FW97" s="720"/>
      <c r="FX97" s="720"/>
      <c r="FY97" s="720"/>
      <c r="FZ97" s="720"/>
      <c r="GA97" s="720"/>
      <c r="GB97" s="720"/>
      <c r="GC97" s="720"/>
      <c r="GD97" s="720"/>
      <c r="GE97" s="720"/>
      <c r="GF97" s="720"/>
      <c r="GG97" s="720"/>
      <c r="GH97" s="720"/>
      <c r="GI97" s="720"/>
      <c r="GJ97" s="720"/>
      <c r="GK97" s="720"/>
      <c r="GL97" s="720"/>
      <c r="GM97" s="720"/>
      <c r="GN97" s="720"/>
      <c r="GO97" s="720"/>
      <c r="GP97" s="720"/>
      <c r="GQ97" s="720"/>
      <c r="GR97" s="720"/>
      <c r="GS97" s="720"/>
      <c r="GT97" s="720"/>
      <c r="GU97" s="720"/>
      <c r="GV97" s="720"/>
      <c r="GW97" s="720"/>
      <c r="GX97" s="720"/>
      <c r="GY97" s="720"/>
      <c r="GZ97" s="720"/>
      <c r="HA97" s="720"/>
      <c r="HB97" s="720"/>
      <c r="HC97" s="720"/>
      <c r="HD97" s="720"/>
      <c r="HE97" s="720"/>
      <c r="HF97" s="720"/>
      <c r="HG97" s="720"/>
      <c r="HH97" s="720"/>
      <c r="HI97" s="720"/>
      <c r="HJ97" s="720"/>
      <c r="HK97" s="720"/>
      <c r="HL97" s="720"/>
      <c r="HM97" s="720"/>
      <c r="HN97" s="720"/>
      <c r="HO97" s="720"/>
      <c r="HP97" s="720"/>
      <c r="HQ97" s="720"/>
      <c r="HR97" s="720"/>
      <c r="HS97" s="720"/>
      <c r="HT97" s="720"/>
      <c r="HU97" s="720"/>
      <c r="HV97" s="720"/>
      <c r="HW97" s="720"/>
      <c r="HX97" s="720"/>
      <c r="HY97" s="720"/>
      <c r="HZ97" s="720"/>
      <c r="IA97" s="720"/>
      <c r="IB97" s="720"/>
      <c r="IC97" s="720"/>
      <c r="ID97" s="720"/>
      <c r="IE97" s="720"/>
      <c r="IF97" s="720"/>
      <c r="IG97" s="720"/>
      <c r="IH97" s="720"/>
      <c r="II97" s="720"/>
      <c r="IJ97" s="720"/>
      <c r="IK97" s="720"/>
      <c r="IL97" s="720"/>
      <c r="IM97" s="720"/>
      <c r="IN97" s="720"/>
      <c r="IO97" s="720"/>
      <c r="IP97" s="720"/>
      <c r="IQ97" s="720"/>
      <c r="IR97" s="720"/>
      <c r="IS97" s="720"/>
      <c r="IT97" s="720"/>
      <c r="IU97" s="720"/>
      <c r="IV97" s="720"/>
    </row>
    <row r="98" spans="1:256" ht="24.95" customHeight="1">
      <c r="A98" s="700" t="s">
        <v>695</v>
      </c>
      <c r="B98" s="795" t="s">
        <v>188</v>
      </c>
      <c r="C98" s="700"/>
      <c r="D98" s="700"/>
      <c r="E98" s="700"/>
      <c r="F98" s="700"/>
      <c r="G98" s="700"/>
      <c r="H98" s="15"/>
      <c r="I98" s="15"/>
      <c r="J98" s="15"/>
      <c r="K98" s="15"/>
      <c r="L98" s="15"/>
      <c r="M98" s="15"/>
      <c r="N98" s="15"/>
      <c r="O98" s="15"/>
      <c r="P98" s="11">
        <v>166.11</v>
      </c>
      <c r="Q98" s="9" t="e">
        <f>#REF!*P98/1000</f>
        <v>#REF!</v>
      </c>
      <c r="R98" s="688" t="s">
        <v>746</v>
      </c>
      <c r="S98" s="24">
        <v>120</v>
      </c>
      <c r="T98" s="24"/>
      <c r="U98" s="599">
        <v>10.791666666666666</v>
      </c>
      <c r="V98" s="599">
        <v>11.083333333333334</v>
      </c>
      <c r="W98" s="599">
        <v>12.483333333333333</v>
      </c>
      <c r="X98" s="29">
        <v>193.95833333333334</v>
      </c>
      <c r="Y98" s="55"/>
      <c r="Z98" s="55"/>
      <c r="AA98" s="55"/>
      <c r="AB98" s="55"/>
      <c r="AC98" s="55"/>
      <c r="AD98" s="55"/>
      <c r="AE98" s="55"/>
      <c r="AF98" s="55"/>
      <c r="AH98" s="6"/>
      <c r="AI98" s="6"/>
      <c r="AJ98" s="6"/>
      <c r="AK98" s="6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720" customFormat="1" ht="24.95" customHeight="1">
      <c r="A99" s="700"/>
      <c r="B99" s="700"/>
      <c r="C99" s="700"/>
      <c r="D99" s="700"/>
      <c r="E99" s="700"/>
      <c r="F99" s="700"/>
      <c r="G99" s="700"/>
      <c r="H99" s="57"/>
      <c r="I99" s="57"/>
      <c r="J99" s="57"/>
      <c r="K99" s="57"/>
      <c r="L99" s="57"/>
      <c r="M99" s="57"/>
      <c r="N99" s="57"/>
      <c r="O99" s="57"/>
      <c r="P99" s="11">
        <v>98.49</v>
      </c>
      <c r="Q99" s="9" t="e">
        <f>#REF!*P99/1000</f>
        <v>#REF!</v>
      </c>
      <c r="R99" s="30" t="s">
        <v>508</v>
      </c>
      <c r="S99" s="482">
        <v>180</v>
      </c>
      <c r="T99" s="482"/>
      <c r="U99" s="25">
        <v>6</v>
      </c>
      <c r="V99" s="25">
        <v>6.4</v>
      </c>
      <c r="W99" s="25">
        <v>28</v>
      </c>
      <c r="X99" s="717">
        <f>U99*4+V99*9+W99*4</f>
        <v>193.6</v>
      </c>
      <c r="Y99" s="55"/>
      <c r="Z99" s="55"/>
      <c r="AA99" s="55"/>
      <c r="AB99" s="55"/>
      <c r="AC99" s="55"/>
      <c r="AD99" s="55"/>
      <c r="AE99" s="55"/>
      <c r="AF99" s="55"/>
      <c r="AG99" s="693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3" customFormat="1" ht="24.95" hidden="1" customHeight="1">
      <c r="A100" s="700"/>
      <c r="B100" s="700"/>
      <c r="C100" s="700"/>
      <c r="D100" s="700"/>
      <c r="E100" s="700"/>
      <c r="F100" s="700"/>
      <c r="G100" s="700"/>
      <c r="H100" s="40"/>
      <c r="I100" s="40"/>
      <c r="J100" s="40"/>
      <c r="K100" s="40"/>
      <c r="L100" s="40"/>
      <c r="M100" s="40"/>
      <c r="N100" s="40"/>
      <c r="O100" s="40"/>
      <c r="P100" s="11">
        <v>79.3</v>
      </c>
      <c r="Q100" s="9" t="e">
        <f>#REF!*P100/1000</f>
        <v>#REF!</v>
      </c>
      <c r="R100" s="28"/>
      <c r="S100" s="24"/>
      <c r="T100" s="24"/>
      <c r="U100" s="25"/>
      <c r="V100" s="25"/>
      <c r="W100" s="25"/>
      <c r="X100" s="717"/>
      <c r="Y100" s="15"/>
      <c r="Z100" s="15"/>
      <c r="AA100" s="15"/>
      <c r="AB100" s="15"/>
      <c r="AC100" s="15"/>
      <c r="AD100" s="15"/>
      <c r="AE100" s="15"/>
      <c r="AF100" s="15"/>
      <c r="AG100" s="693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6" customFormat="1" ht="24.95" customHeight="1">
      <c r="A101" s="700"/>
      <c r="B101" s="700"/>
      <c r="C101" s="700"/>
      <c r="D101" s="700"/>
      <c r="E101" s="700"/>
      <c r="F101" s="700"/>
      <c r="G101" s="700"/>
      <c r="H101" s="40"/>
      <c r="I101" s="40"/>
      <c r="J101" s="40"/>
      <c r="K101" s="40"/>
      <c r="L101" s="40"/>
      <c r="M101" s="40"/>
      <c r="N101" s="40"/>
      <c r="O101" s="40"/>
      <c r="P101" s="11"/>
      <c r="Q101" s="9"/>
      <c r="R101" s="694" t="s">
        <v>667</v>
      </c>
      <c r="S101" s="204">
        <v>20</v>
      </c>
      <c r="T101" s="204"/>
      <c r="U101" s="601">
        <v>1.7399999999999998</v>
      </c>
      <c r="V101" s="601">
        <v>0.3</v>
      </c>
      <c r="W101" s="601">
        <v>9.4199999999999982</v>
      </c>
      <c r="X101" s="596">
        <v>47.339999999999996</v>
      </c>
      <c r="Y101" s="55"/>
      <c r="Z101" s="55"/>
      <c r="AA101" s="55"/>
      <c r="AB101" s="55"/>
      <c r="AC101" s="55"/>
      <c r="AD101" s="55"/>
      <c r="AE101" s="55"/>
      <c r="AF101" s="55"/>
      <c r="AG101" s="693"/>
    </row>
    <row r="102" spans="1:256" s="6" customFormat="1" ht="24.95" customHeight="1">
      <c r="A102" s="700"/>
      <c r="B102" s="700"/>
      <c r="C102" s="700"/>
      <c r="D102" s="700"/>
      <c r="E102" s="700"/>
      <c r="F102" s="700"/>
      <c r="G102" s="700"/>
      <c r="H102" s="9"/>
      <c r="I102" s="9"/>
      <c r="J102" s="9"/>
      <c r="K102" s="9"/>
      <c r="L102" s="9"/>
      <c r="M102" s="9"/>
      <c r="N102" s="9"/>
      <c r="O102" s="9"/>
      <c r="P102" s="103">
        <v>356.71</v>
      </c>
      <c r="Q102" s="9" t="e">
        <f>#REF!*P102/1000</f>
        <v>#REF!</v>
      </c>
      <c r="R102" s="695" t="s">
        <v>466</v>
      </c>
      <c r="S102" s="24">
        <v>40</v>
      </c>
      <c r="T102" s="24"/>
      <c r="U102" s="25">
        <v>2.64</v>
      </c>
      <c r="V102" s="25">
        <v>0.48000000000000009</v>
      </c>
      <c r="W102" s="25">
        <v>13.68</v>
      </c>
      <c r="X102" s="29">
        <v>69.599999999999994</v>
      </c>
      <c r="Y102" s="55"/>
      <c r="Z102" s="55"/>
      <c r="AA102" s="55"/>
      <c r="AB102" s="55"/>
      <c r="AC102" s="55"/>
      <c r="AD102" s="55"/>
      <c r="AE102" s="55"/>
      <c r="AF102" s="55"/>
      <c r="AG102" s="693"/>
    </row>
    <row r="103" spans="1:256" s="6" customFormat="1" ht="24.95" customHeight="1">
      <c r="A103" s="700"/>
      <c r="B103" s="700"/>
      <c r="C103" s="700"/>
      <c r="D103" s="700"/>
      <c r="E103" s="700"/>
      <c r="F103" s="700"/>
      <c r="G103" s="700"/>
      <c r="H103" s="8">
        <v>5.93</v>
      </c>
      <c r="I103" s="8">
        <v>0.17</v>
      </c>
      <c r="J103" s="8">
        <v>28.8</v>
      </c>
      <c r="K103" s="8">
        <v>0.51</v>
      </c>
      <c r="L103" s="8">
        <v>31.450000000000006</v>
      </c>
      <c r="M103" s="8">
        <v>115.83999999999999</v>
      </c>
      <c r="N103" s="8">
        <v>48.709999999999994</v>
      </c>
      <c r="O103" s="8">
        <v>1.35</v>
      </c>
      <c r="P103" s="11"/>
      <c r="Q103" s="40" t="e">
        <f>#REF!+Q120+Q125</f>
        <v>#REF!</v>
      </c>
      <c r="R103" s="1260" t="s">
        <v>177</v>
      </c>
      <c r="S103" s="1261"/>
      <c r="T103" s="1262"/>
      <c r="U103" s="678">
        <f>U104+U106+U105</f>
        <v>4.6471502752752754</v>
      </c>
      <c r="V103" s="678">
        <f>V104+V106+V105</f>
        <v>4.7412662662662663</v>
      </c>
      <c r="W103" s="678">
        <f>W104+W106+W105</f>
        <v>54.387500000000003</v>
      </c>
      <c r="X103" s="680">
        <f>X104+X106+X105</f>
        <v>278.80999749749748</v>
      </c>
      <c r="Y103" s="55"/>
      <c r="Z103" s="55"/>
      <c r="AA103" s="55"/>
      <c r="AB103" s="55"/>
      <c r="AC103" s="55"/>
      <c r="AD103" s="55"/>
      <c r="AE103" s="55"/>
      <c r="AF103" s="55"/>
      <c r="AG103" s="698"/>
    </row>
    <row r="104" spans="1:256" s="6" customFormat="1" ht="24.95" customHeight="1">
      <c r="A104" s="700"/>
      <c r="B104" s="700"/>
      <c r="C104" s="700"/>
      <c r="D104" s="700"/>
      <c r="E104" s="700"/>
      <c r="F104" s="700"/>
      <c r="G104" s="700"/>
      <c r="H104" s="24"/>
      <c r="I104" s="24"/>
      <c r="J104" s="24"/>
      <c r="K104" s="24"/>
      <c r="L104" s="24"/>
      <c r="M104" s="24"/>
      <c r="N104" s="24"/>
      <c r="O104" s="24"/>
      <c r="P104" s="8"/>
      <c r="Q104" s="9" t="e">
        <f>#REF!*P104/1000</f>
        <v>#REF!</v>
      </c>
      <c r="R104" s="69" t="s">
        <v>621</v>
      </c>
      <c r="S104" s="24">
        <v>18</v>
      </c>
      <c r="T104" s="24"/>
      <c r="U104" s="599">
        <v>0.35675675675675678</v>
      </c>
      <c r="V104" s="599">
        <v>0.68108108108108101</v>
      </c>
      <c r="W104" s="599">
        <v>26.3</v>
      </c>
      <c r="X104" s="595">
        <f>W104*4+V104*9+U104*4</f>
        <v>112.75675675675676</v>
      </c>
      <c r="Y104" s="9"/>
      <c r="Z104" s="9"/>
      <c r="AA104" s="9"/>
      <c r="AB104" s="9"/>
      <c r="AC104" s="9"/>
      <c r="AD104" s="9"/>
      <c r="AE104" s="9"/>
      <c r="AF104" s="9"/>
      <c r="AG104" s="698"/>
    </row>
    <row r="105" spans="1:256" s="6" customFormat="1" ht="24.95" customHeight="1">
      <c r="A105" s="700"/>
      <c r="B105" s="700"/>
      <c r="C105" s="700"/>
      <c r="D105" s="700"/>
      <c r="E105" s="700"/>
      <c r="F105" s="700"/>
      <c r="G105" s="700"/>
      <c r="H105" s="700"/>
      <c r="I105" s="700"/>
      <c r="J105" s="700"/>
      <c r="K105" s="700"/>
      <c r="L105" s="700"/>
      <c r="M105" s="700"/>
      <c r="N105" s="700"/>
      <c r="O105" s="700"/>
      <c r="P105" s="700"/>
      <c r="Q105" s="700"/>
      <c r="R105" s="711" t="s">
        <v>126</v>
      </c>
      <c r="S105" s="205">
        <v>100</v>
      </c>
      <c r="T105" s="205"/>
      <c r="U105" s="600">
        <v>1.1903935185185184</v>
      </c>
      <c r="V105" s="600">
        <v>0.56018518518518501</v>
      </c>
      <c r="W105" s="600">
        <v>22.6875</v>
      </c>
      <c r="X105" s="596">
        <v>100.55324074074072</v>
      </c>
      <c r="Y105" s="10"/>
      <c r="Z105" s="10"/>
      <c r="AA105" s="10"/>
      <c r="AB105" s="10"/>
      <c r="AC105" s="10"/>
      <c r="AD105" s="10"/>
      <c r="AE105" s="10"/>
      <c r="AF105" s="10"/>
      <c r="AG105" s="698"/>
    </row>
    <row r="106" spans="1:256" s="6" customFormat="1" ht="24.95" customHeight="1">
      <c r="A106" s="700"/>
      <c r="B106" s="700"/>
      <c r="C106" s="700"/>
      <c r="D106" s="700"/>
      <c r="E106" s="700"/>
      <c r="F106" s="700"/>
      <c r="G106" s="700"/>
      <c r="H106" s="700"/>
      <c r="I106" s="700"/>
      <c r="J106" s="700"/>
      <c r="K106" s="700"/>
      <c r="L106" s="700"/>
      <c r="M106" s="700"/>
      <c r="N106" s="700"/>
      <c r="O106" s="700"/>
      <c r="P106" s="700"/>
      <c r="Q106" s="700"/>
      <c r="R106" s="683" t="s">
        <v>98</v>
      </c>
      <c r="S106" s="24">
        <v>125</v>
      </c>
      <c r="T106" s="24"/>
      <c r="U106" s="25">
        <v>3.1</v>
      </c>
      <c r="V106" s="25">
        <v>3.5</v>
      </c>
      <c r="W106" s="25">
        <v>5.4</v>
      </c>
      <c r="X106" s="29">
        <f>W106*4+V106*9+U106*4</f>
        <v>65.5</v>
      </c>
      <c r="Y106" s="10"/>
      <c r="Z106" s="10"/>
      <c r="AA106" s="10"/>
      <c r="AB106" s="10"/>
      <c r="AC106" s="10"/>
      <c r="AD106" s="10"/>
      <c r="AE106" s="10"/>
      <c r="AF106" s="10"/>
      <c r="AG106" s="698"/>
      <c r="AH106" s="21"/>
      <c r="AI106" s="21"/>
      <c r="AJ106" s="21"/>
      <c r="AK106" s="21"/>
    </row>
    <row r="107" spans="1:256" s="6" customFormat="1" ht="24.95" customHeight="1">
      <c r="A107" s="700"/>
      <c r="B107" s="700"/>
      <c r="C107" s="700"/>
      <c r="D107" s="700"/>
      <c r="E107" s="700"/>
      <c r="F107" s="700"/>
      <c r="G107" s="700"/>
      <c r="H107" s="700"/>
      <c r="I107" s="700"/>
      <c r="J107" s="700"/>
      <c r="K107" s="700"/>
      <c r="L107" s="700"/>
      <c r="M107" s="700"/>
      <c r="N107" s="700"/>
      <c r="O107" s="700"/>
      <c r="P107" s="700"/>
      <c r="Q107" s="700"/>
      <c r="R107" s="703" t="s">
        <v>408</v>
      </c>
      <c r="S107" s="704"/>
      <c r="T107" s="705"/>
      <c r="U107" s="712">
        <f>U96+U103</f>
        <v>27.44381694194194</v>
      </c>
      <c r="V107" s="712">
        <f>V96+V103</f>
        <v>28.004599599599601</v>
      </c>
      <c r="W107" s="712">
        <f>W96+W103</f>
        <v>123.97083333333335</v>
      </c>
      <c r="X107" s="712">
        <f>X96+X103</f>
        <v>858.80833083083076</v>
      </c>
      <c r="Y107" s="10"/>
      <c r="Z107" s="10"/>
      <c r="AA107" s="10"/>
      <c r="AB107" s="10"/>
      <c r="AC107" s="10"/>
      <c r="AD107" s="10"/>
      <c r="AE107" s="10"/>
      <c r="AF107" s="10"/>
      <c r="AG107" s="643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</row>
    <row r="108" spans="1:256" s="6" customFormat="1" ht="24.95" hidden="1" customHeight="1">
      <c r="A108" s="703"/>
      <c r="B108" s="704"/>
      <c r="C108" s="704"/>
      <c r="D108" s="704"/>
      <c r="E108" s="704"/>
      <c r="F108" s="704"/>
      <c r="G108" s="704"/>
      <c r="H108" s="700"/>
      <c r="I108" s="700"/>
      <c r="J108" s="700"/>
      <c r="K108" s="700"/>
      <c r="L108" s="700"/>
      <c r="M108" s="700"/>
      <c r="N108" s="700"/>
      <c r="O108" s="700"/>
      <c r="P108" s="700"/>
      <c r="Q108" s="700"/>
      <c r="R108" s="703"/>
      <c r="S108" s="704"/>
      <c r="T108" s="704"/>
      <c r="U108" s="721"/>
      <c r="V108" s="721"/>
      <c r="W108" s="721"/>
      <c r="X108" s="722"/>
      <c r="Y108" s="10"/>
      <c r="Z108" s="10"/>
      <c r="AA108" s="10"/>
      <c r="AB108" s="10"/>
      <c r="AC108" s="10"/>
      <c r="AD108" s="10"/>
      <c r="AE108" s="10"/>
      <c r="AF108" s="10"/>
      <c r="AG108" s="670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  <c r="IV108" s="21"/>
    </row>
    <row r="109" spans="1:256" ht="24.95" customHeight="1">
      <c r="A109" s="1255" t="s">
        <v>340</v>
      </c>
      <c r="B109" s="1256"/>
      <c r="C109" s="1256"/>
      <c r="D109" s="1256"/>
      <c r="E109" s="1256"/>
      <c r="F109" s="1256"/>
      <c r="G109" s="1256"/>
      <c r="H109" s="1256"/>
      <c r="I109" s="1256"/>
      <c r="J109" s="1256"/>
      <c r="K109" s="1256"/>
      <c r="L109" s="1256"/>
      <c r="M109" s="1256"/>
      <c r="N109" s="1256"/>
      <c r="O109" s="1256"/>
      <c r="P109" s="1256"/>
      <c r="Q109" s="1256"/>
      <c r="R109" s="1256"/>
      <c r="S109" s="1256"/>
      <c r="T109" s="1256"/>
      <c r="U109" s="1256"/>
      <c r="V109" s="1256"/>
      <c r="W109" s="1256"/>
      <c r="X109" s="1257"/>
      <c r="Y109" s="17"/>
      <c r="Z109" s="17"/>
      <c r="AA109" s="17"/>
      <c r="AB109" s="17"/>
      <c r="AC109" s="17"/>
      <c r="AD109" s="17"/>
      <c r="AE109" s="17"/>
      <c r="AF109" s="17"/>
    </row>
    <row r="110" spans="1:256" ht="20.25">
      <c r="A110" s="36" t="s">
        <v>635</v>
      </c>
      <c r="F110" s="1251" t="s">
        <v>733</v>
      </c>
      <c r="G110" s="1251"/>
      <c r="H110" s="1251"/>
      <c r="I110" s="1251"/>
      <c r="J110" s="1251"/>
      <c r="K110" s="1251"/>
      <c r="L110" s="1251"/>
      <c r="M110" s="1251"/>
      <c r="N110" s="1251"/>
      <c r="O110" s="1251"/>
      <c r="P110" s="1251"/>
      <c r="Q110" s="1251"/>
      <c r="R110" s="1251"/>
      <c r="S110" s="1251"/>
      <c r="T110" s="1251"/>
      <c r="U110" s="1251"/>
      <c r="V110" s="1251"/>
      <c r="W110" s="1251"/>
      <c r="X110" s="1251"/>
      <c r="Y110" s="791"/>
      <c r="Z110" s="791"/>
      <c r="AA110" s="791"/>
      <c r="AB110" s="791"/>
      <c r="AC110" s="791"/>
      <c r="AD110" s="791"/>
      <c r="AE110" s="791"/>
      <c r="AF110" s="791"/>
      <c r="AG110" s="791"/>
      <c r="AH110" s="791"/>
    </row>
    <row r="111" spans="1:256" ht="22.5" customHeight="1">
      <c r="A111" s="1251"/>
      <c r="B111" s="1251"/>
      <c r="C111" s="1251"/>
      <c r="D111" s="1251"/>
      <c r="E111" s="1251"/>
      <c r="F111" s="1251"/>
      <c r="G111" s="1251"/>
      <c r="H111" s="1251"/>
      <c r="I111" s="1251"/>
      <c r="J111" s="1251"/>
      <c r="K111" s="1251"/>
      <c r="L111" s="1251"/>
      <c r="M111" s="1251"/>
      <c r="N111" s="1251"/>
      <c r="O111" s="1251"/>
      <c r="P111" s="1251"/>
      <c r="Q111" s="1251"/>
      <c r="R111" s="1251"/>
      <c r="S111" s="1251"/>
      <c r="T111" s="1251"/>
      <c r="U111" s="1251"/>
      <c r="V111" s="1251"/>
      <c r="W111" s="1251"/>
      <c r="X111" s="1251"/>
    </row>
    <row r="112" spans="1:256" ht="22.5" customHeight="1">
      <c r="A112" s="1254" t="s">
        <v>189</v>
      </c>
      <c r="B112" s="1254"/>
      <c r="C112" s="1254"/>
      <c r="D112" s="1254"/>
      <c r="E112" s="1254"/>
      <c r="F112" s="1254"/>
      <c r="G112" s="1254"/>
      <c r="H112" s="1254"/>
      <c r="I112" s="1254"/>
      <c r="J112" s="1254"/>
      <c r="K112" s="1254"/>
      <c r="L112" s="1254"/>
      <c r="M112" s="1254"/>
      <c r="N112" s="1254"/>
      <c r="O112" s="1254"/>
      <c r="P112" s="1254"/>
      <c r="Q112" s="1254"/>
      <c r="R112" s="1254"/>
      <c r="S112" s="1254"/>
      <c r="T112" s="1254"/>
      <c r="U112" s="1254"/>
      <c r="V112" s="1254"/>
      <c r="W112" s="1254"/>
      <c r="X112" s="1254"/>
      <c r="Y112" s="671"/>
      <c r="Z112" s="671"/>
      <c r="AA112" s="671"/>
      <c r="AB112" s="671"/>
      <c r="AC112" s="671"/>
      <c r="AD112" s="671"/>
      <c r="AE112" s="671"/>
      <c r="AF112" s="671"/>
      <c r="AM112" s="6"/>
      <c r="AN112" s="6"/>
      <c r="AO112" s="6"/>
      <c r="AP112" s="6"/>
      <c r="AQ112" s="6"/>
      <c r="AR112" s="6"/>
      <c r="AS112" s="6"/>
    </row>
    <row r="113" spans="1:256">
      <c r="Q113" s="669"/>
      <c r="AG113" s="698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21" customHeight="1">
      <c r="A114" s="1252" t="s">
        <v>93</v>
      </c>
      <c r="B114" s="1253"/>
      <c r="C114" s="1253"/>
      <c r="D114" s="1253"/>
      <c r="E114" s="1253"/>
      <c r="F114" s="1253"/>
      <c r="G114" s="1253"/>
      <c r="H114" s="1253"/>
      <c r="I114" s="1253"/>
      <c r="J114" s="1253"/>
      <c r="K114" s="1253"/>
      <c r="L114" s="1253"/>
      <c r="M114" s="1253"/>
      <c r="N114" s="1253"/>
      <c r="O114" s="1253"/>
      <c r="P114" s="1253"/>
      <c r="Q114" s="1253"/>
      <c r="R114" s="1253"/>
      <c r="S114" s="1253"/>
      <c r="T114" s="1253"/>
      <c r="U114" s="1253"/>
      <c r="V114" s="1253"/>
      <c r="W114" s="1253"/>
      <c r="X114" s="1253"/>
      <c r="Y114" s="672"/>
      <c r="Z114" s="672"/>
      <c r="AA114" s="672"/>
      <c r="AB114" s="672"/>
      <c r="AC114" s="672"/>
      <c r="AD114" s="672"/>
      <c r="AE114" s="672"/>
      <c r="AF114" s="672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s="6" customFormat="1" ht="24.95" customHeight="1">
      <c r="A115" s="1108" t="s">
        <v>729</v>
      </c>
      <c r="B115" s="1109"/>
      <c r="C115" s="1109"/>
      <c r="D115" s="1109"/>
      <c r="E115" s="1109"/>
      <c r="F115" s="1109"/>
      <c r="G115" s="1109"/>
      <c r="H115" s="700"/>
      <c r="I115" s="700"/>
      <c r="J115" s="700"/>
      <c r="K115" s="700"/>
      <c r="L115" s="700"/>
      <c r="M115" s="700"/>
      <c r="N115" s="700"/>
      <c r="O115" s="700"/>
      <c r="P115" s="700"/>
      <c r="Q115" s="700"/>
      <c r="R115" s="1108" t="s">
        <v>96</v>
      </c>
      <c r="S115" s="1109"/>
      <c r="T115" s="1109"/>
      <c r="U115" s="1109"/>
      <c r="V115" s="1109"/>
      <c r="W115" s="1109"/>
      <c r="X115" s="1110"/>
      <c r="Y115" s="10"/>
      <c r="Z115" s="10"/>
      <c r="AA115" s="10"/>
      <c r="AB115" s="10"/>
      <c r="AC115" s="10"/>
      <c r="AD115" s="10"/>
      <c r="AE115" s="10"/>
      <c r="AF115" s="10"/>
      <c r="AG115" s="693"/>
    </row>
    <row r="116" spans="1:256" s="6" customFormat="1" ht="24.95" customHeight="1">
      <c r="A116" s="1135" t="s">
        <v>179</v>
      </c>
      <c r="B116" s="1105" t="s">
        <v>741</v>
      </c>
      <c r="C116" s="1267" t="s">
        <v>67</v>
      </c>
      <c r="D116" s="1268"/>
      <c r="E116" s="1268"/>
      <c r="F116" s="1268"/>
      <c r="G116" s="1269"/>
      <c r="H116" s="55"/>
      <c r="I116" s="55"/>
      <c r="J116" s="55"/>
      <c r="K116" s="55"/>
      <c r="L116" s="55"/>
      <c r="M116" s="55"/>
      <c r="N116" s="55"/>
      <c r="O116" s="55"/>
      <c r="P116" s="11"/>
      <c r="Q116" s="9" t="e">
        <f>#REF!*P116/1000</f>
        <v>#REF!</v>
      </c>
      <c r="R116" s="1135" t="s">
        <v>179</v>
      </c>
      <c r="S116" s="1105" t="s">
        <v>741</v>
      </c>
      <c r="T116" s="1267" t="s">
        <v>67</v>
      </c>
      <c r="U116" s="1268"/>
      <c r="V116" s="1268"/>
      <c r="W116" s="1268"/>
      <c r="X116" s="1269"/>
      <c r="Y116" s="55"/>
      <c r="Z116" s="55"/>
      <c r="AA116" s="55"/>
      <c r="AB116" s="55"/>
      <c r="AC116" s="55"/>
      <c r="AD116" s="55"/>
      <c r="AE116" s="55"/>
      <c r="AF116" s="55"/>
      <c r="AG116" s="670"/>
      <c r="AH116" s="21"/>
      <c r="AI116" s="21"/>
      <c r="AJ116" s="21"/>
      <c r="AK116" s="21"/>
    </row>
    <row r="117" spans="1:256" s="6" customFormat="1" ht="24.95" customHeight="1">
      <c r="A117" s="1136"/>
      <c r="B117" s="1106"/>
      <c r="C117" s="1105" t="s">
        <v>597</v>
      </c>
      <c r="D117" s="1135" t="s">
        <v>234</v>
      </c>
      <c r="E117" s="1135" t="s">
        <v>630</v>
      </c>
      <c r="F117" s="1135" t="s">
        <v>631</v>
      </c>
      <c r="G117" s="1135" t="s">
        <v>711</v>
      </c>
      <c r="H117" s="55"/>
      <c r="I117" s="55"/>
      <c r="J117" s="55"/>
      <c r="K117" s="55"/>
      <c r="L117" s="55"/>
      <c r="M117" s="55"/>
      <c r="N117" s="55"/>
      <c r="O117" s="55"/>
      <c r="P117" s="11">
        <v>19.5</v>
      </c>
      <c r="Q117" s="9" t="e">
        <f>#REF!*P117/1000</f>
        <v>#REF!</v>
      </c>
      <c r="R117" s="1136"/>
      <c r="S117" s="1106"/>
      <c r="T117" s="1105" t="s">
        <v>597</v>
      </c>
      <c r="U117" s="1135" t="s">
        <v>234</v>
      </c>
      <c r="V117" s="1135" t="s">
        <v>630</v>
      </c>
      <c r="W117" s="1135" t="s">
        <v>631</v>
      </c>
      <c r="X117" s="1135" t="s">
        <v>711</v>
      </c>
      <c r="Y117" s="639">
        <v>4</v>
      </c>
      <c r="Z117" s="639">
        <v>0</v>
      </c>
      <c r="AA117" s="639">
        <v>0</v>
      </c>
      <c r="AB117" s="639">
        <v>0</v>
      </c>
      <c r="AC117" s="639">
        <v>22</v>
      </c>
      <c r="AD117" s="639">
        <v>9</v>
      </c>
      <c r="AE117" s="639">
        <v>7</v>
      </c>
      <c r="AF117" s="639">
        <v>0.6</v>
      </c>
      <c r="AG117" s="670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  <c r="IV117" s="21"/>
    </row>
    <row r="118" spans="1:256" s="6" customFormat="1" ht="9.75" customHeight="1">
      <c r="A118" s="1137"/>
      <c r="B118" s="1107"/>
      <c r="C118" s="1107"/>
      <c r="D118" s="1137"/>
      <c r="E118" s="1137"/>
      <c r="F118" s="1137"/>
      <c r="G118" s="1137"/>
      <c r="H118" s="55"/>
      <c r="I118" s="55"/>
      <c r="J118" s="55"/>
      <c r="K118" s="55"/>
      <c r="L118" s="55"/>
      <c r="M118" s="55"/>
      <c r="N118" s="55"/>
      <c r="O118" s="55"/>
      <c r="P118" s="11"/>
      <c r="Q118" s="9" t="e">
        <f>#REF!*P118/1000</f>
        <v>#REF!</v>
      </c>
      <c r="R118" s="1137"/>
      <c r="S118" s="1107"/>
      <c r="T118" s="1107"/>
      <c r="U118" s="1137"/>
      <c r="V118" s="1137"/>
      <c r="W118" s="1137"/>
      <c r="X118" s="1137"/>
      <c r="Y118" s="25"/>
      <c r="Z118" s="25"/>
      <c r="AA118" s="25"/>
      <c r="AB118" s="25"/>
      <c r="AC118" s="25"/>
      <c r="AD118" s="25"/>
      <c r="AE118" s="25"/>
      <c r="AF118" s="25"/>
      <c r="AG118" s="670"/>
    </row>
    <row r="119" spans="1:256" ht="24.95" customHeight="1">
      <c r="A119" s="1260" t="s">
        <v>541</v>
      </c>
      <c r="B119" s="1261"/>
      <c r="C119" s="1262"/>
      <c r="D119" s="678">
        <f>D120+D121+D122+D123+D124+D125</f>
        <v>23.95</v>
      </c>
      <c r="E119" s="678">
        <f>E120+E121+E122+E123+E124+E125</f>
        <v>18.13</v>
      </c>
      <c r="F119" s="678">
        <f>F120+F121+F122+F123+F124+F125</f>
        <v>84.830000000000013</v>
      </c>
      <c r="G119" s="680">
        <f>G120+G121+G122+G123+G124+G125</f>
        <v>594.09</v>
      </c>
      <c r="H119" s="55"/>
      <c r="I119" s="55"/>
      <c r="J119" s="55"/>
      <c r="K119" s="55"/>
      <c r="L119" s="55"/>
      <c r="M119" s="55"/>
      <c r="N119" s="55"/>
      <c r="O119" s="55"/>
      <c r="P119" s="103">
        <v>356.71</v>
      </c>
      <c r="Q119" s="9" t="e">
        <f>#REF!*P119/1000</f>
        <v>#REF!</v>
      </c>
      <c r="R119" s="1260" t="s">
        <v>351</v>
      </c>
      <c r="S119" s="1261"/>
      <c r="T119" s="1262"/>
      <c r="U119" s="678">
        <f>U120+U121+U122+U123+U124+U125</f>
        <v>26.180000000000003</v>
      </c>
      <c r="V119" s="678">
        <f>V120+V121+V122+V123+V124+V125</f>
        <v>19.900000000000002</v>
      </c>
      <c r="W119" s="678">
        <f>W120+W121+W122+W123+W124+W125</f>
        <v>95.106666666666655</v>
      </c>
      <c r="X119" s="680">
        <f>X120+X121+X122+X123+X124+X125</f>
        <v>660.04666666666662</v>
      </c>
      <c r="Y119" s="40">
        <v>0</v>
      </c>
      <c r="Z119" s="40">
        <v>4.4999999999999998E-2</v>
      </c>
      <c r="AA119" s="40">
        <v>0</v>
      </c>
      <c r="AB119" s="40">
        <v>0.35</v>
      </c>
      <c r="AC119" s="40">
        <v>8.6</v>
      </c>
      <c r="AD119" s="40">
        <v>38.6</v>
      </c>
      <c r="AE119" s="40">
        <v>11.499999999999998</v>
      </c>
      <c r="AF119" s="40">
        <v>0.95</v>
      </c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s="6" customFormat="1" ht="24.95" customHeight="1">
      <c r="A120" s="688" t="s">
        <v>637</v>
      </c>
      <c r="B120" s="24">
        <v>80</v>
      </c>
      <c r="C120" s="24"/>
      <c r="D120" s="25">
        <v>1</v>
      </c>
      <c r="E120" s="25">
        <v>4</v>
      </c>
      <c r="F120" s="25">
        <v>4.5999999999999996</v>
      </c>
      <c r="G120" s="29">
        <v>58.4</v>
      </c>
      <c r="H120" s="55"/>
      <c r="I120" s="55"/>
      <c r="J120" s="55"/>
      <c r="K120" s="55"/>
      <c r="L120" s="55"/>
      <c r="M120" s="55"/>
      <c r="N120" s="55"/>
      <c r="O120" s="55"/>
      <c r="P120" s="11"/>
      <c r="Q120" s="9" t="e">
        <f>SUM(Q121:Q124)</f>
        <v>#REF!</v>
      </c>
      <c r="R120" s="688" t="s">
        <v>624</v>
      </c>
      <c r="S120" s="24">
        <v>100</v>
      </c>
      <c r="T120" s="24"/>
      <c r="U120" s="25">
        <v>1.3</v>
      </c>
      <c r="V120" s="25">
        <v>5</v>
      </c>
      <c r="W120" s="25">
        <v>5.2</v>
      </c>
      <c r="X120" s="29">
        <f>W120*4+V120*9+U120*4</f>
        <v>71</v>
      </c>
      <c r="Y120" s="8">
        <v>0</v>
      </c>
      <c r="Z120" s="8">
        <v>0.1</v>
      </c>
      <c r="AA120" s="8">
        <v>0</v>
      </c>
      <c r="AB120" s="8">
        <v>0</v>
      </c>
      <c r="AC120" s="8">
        <v>4.0999999999999996</v>
      </c>
      <c r="AD120" s="8">
        <v>13.3</v>
      </c>
      <c r="AE120" s="8">
        <v>4</v>
      </c>
      <c r="AF120" s="8">
        <v>0.1</v>
      </c>
      <c r="AG120" s="707"/>
    </row>
    <row r="121" spans="1:256" s="6" customFormat="1" ht="24.95" customHeight="1">
      <c r="A121" s="723" t="s">
        <v>628</v>
      </c>
      <c r="B121" s="204">
        <v>100</v>
      </c>
      <c r="C121" s="204"/>
      <c r="D121" s="601">
        <v>13.9</v>
      </c>
      <c r="E121" s="601">
        <v>8.5</v>
      </c>
      <c r="F121" s="601">
        <v>4.9000000000000004</v>
      </c>
      <c r="G121" s="29">
        <f>F121*4+E121*9+D121*4</f>
        <v>151.69999999999999</v>
      </c>
      <c r="H121" s="55"/>
      <c r="I121" s="55"/>
      <c r="J121" s="55"/>
      <c r="K121" s="55"/>
      <c r="L121" s="55"/>
      <c r="M121" s="55"/>
      <c r="N121" s="55"/>
      <c r="O121" s="55"/>
      <c r="P121" s="11"/>
      <c r="Q121" s="9" t="e">
        <f>#REF!*P121/1000</f>
        <v>#REF!</v>
      </c>
      <c r="R121" s="723" t="s">
        <v>752</v>
      </c>
      <c r="S121" s="204">
        <v>100</v>
      </c>
      <c r="T121" s="204"/>
      <c r="U121" s="601">
        <v>13.9</v>
      </c>
      <c r="V121" s="601">
        <v>8.5</v>
      </c>
      <c r="W121" s="601">
        <v>4.9000000000000004</v>
      </c>
      <c r="X121" s="29">
        <f>W121*4+V121*9+U121*4</f>
        <v>151.69999999999999</v>
      </c>
      <c r="Y121" s="710"/>
      <c r="Z121" s="710"/>
      <c r="AA121" s="710"/>
      <c r="AB121" s="710"/>
      <c r="AC121" s="710"/>
      <c r="AD121" s="710"/>
      <c r="AE121" s="710"/>
      <c r="AF121" s="710"/>
      <c r="AG121" s="707"/>
    </row>
    <row r="122" spans="1:256" s="6" customFormat="1" ht="24.95" customHeight="1">
      <c r="A122" s="724" t="s">
        <v>32</v>
      </c>
      <c r="B122" s="482">
        <v>180</v>
      </c>
      <c r="C122" s="482"/>
      <c r="D122" s="605">
        <v>3.6</v>
      </c>
      <c r="E122" s="605">
        <v>4.5</v>
      </c>
      <c r="F122" s="605">
        <v>24.120000000000005</v>
      </c>
      <c r="G122" s="29">
        <v>151.38</v>
      </c>
      <c r="H122" s="55"/>
      <c r="I122" s="55"/>
      <c r="J122" s="55"/>
      <c r="K122" s="55"/>
      <c r="L122" s="55"/>
      <c r="M122" s="55"/>
      <c r="N122" s="55"/>
      <c r="O122" s="55"/>
      <c r="P122" s="11">
        <v>23.4</v>
      </c>
      <c r="Q122" s="9" t="e">
        <f>#REF!*P122/1000</f>
        <v>#REF!</v>
      </c>
      <c r="R122" s="724" t="s">
        <v>454</v>
      </c>
      <c r="S122" s="482">
        <v>200</v>
      </c>
      <c r="T122" s="482"/>
      <c r="U122" s="605">
        <v>4</v>
      </c>
      <c r="V122" s="605">
        <v>5</v>
      </c>
      <c r="W122" s="605">
        <v>25.666666666666668</v>
      </c>
      <c r="X122" s="29">
        <v>163.66666666666669</v>
      </c>
      <c r="Y122" s="678">
        <f t="shared" ref="Y122:AF122" si="7">Y123+Y125+Y124</f>
        <v>19.600000000000001</v>
      </c>
      <c r="Z122" s="678">
        <f t="shared" si="7"/>
        <v>8.0299999999999994</v>
      </c>
      <c r="AA122" s="678">
        <f t="shared" si="7"/>
        <v>0.6</v>
      </c>
      <c r="AB122" s="678">
        <f t="shared" si="7"/>
        <v>0.48</v>
      </c>
      <c r="AC122" s="678">
        <f t="shared" si="7"/>
        <v>28.2</v>
      </c>
      <c r="AD122" s="678">
        <f t="shared" si="7"/>
        <v>17.600000000000001</v>
      </c>
      <c r="AE122" s="678">
        <f t="shared" si="7"/>
        <v>154.6</v>
      </c>
      <c r="AF122" s="678">
        <f t="shared" si="7"/>
        <v>96.52</v>
      </c>
      <c r="AG122" s="670"/>
    </row>
    <row r="123" spans="1:256" s="6" customFormat="1" ht="24.95" customHeight="1">
      <c r="A123" s="688" t="s">
        <v>293</v>
      </c>
      <c r="B123" s="482">
        <v>200</v>
      </c>
      <c r="C123" s="482"/>
      <c r="D123" s="24">
        <v>0.2</v>
      </c>
      <c r="E123" s="24">
        <v>0.2</v>
      </c>
      <c r="F123" s="24">
        <v>23.4</v>
      </c>
      <c r="G123" s="29">
        <v>92</v>
      </c>
      <c r="H123" s="55"/>
      <c r="I123" s="55"/>
      <c r="J123" s="55"/>
      <c r="K123" s="55"/>
      <c r="L123" s="55"/>
      <c r="M123" s="55"/>
      <c r="N123" s="55"/>
      <c r="O123" s="55"/>
      <c r="P123" s="11">
        <v>23.4</v>
      </c>
      <c r="Q123" s="9" t="e">
        <f>#REF!*P123/1000</f>
        <v>#REF!</v>
      </c>
      <c r="R123" s="688" t="s">
        <v>293</v>
      </c>
      <c r="S123" s="482">
        <v>200</v>
      </c>
      <c r="T123" s="482"/>
      <c r="U123" s="24">
        <v>0.2</v>
      </c>
      <c r="V123" s="24">
        <v>0.2</v>
      </c>
      <c r="W123" s="24">
        <v>23.4</v>
      </c>
      <c r="X123" s="29">
        <v>92</v>
      </c>
      <c r="Y123" s="9">
        <v>8</v>
      </c>
      <c r="Z123" s="40">
        <v>8</v>
      </c>
      <c r="AA123" s="25">
        <v>0.6</v>
      </c>
      <c r="AB123" s="25">
        <v>0.03</v>
      </c>
      <c r="AC123" s="25">
        <v>10</v>
      </c>
      <c r="AD123" s="25">
        <v>0</v>
      </c>
      <c r="AE123" s="25">
        <v>124</v>
      </c>
      <c r="AF123" s="25">
        <v>95</v>
      </c>
      <c r="AG123" s="707"/>
    </row>
    <row r="124" spans="1:256" s="6" customFormat="1" ht="24.95" customHeight="1">
      <c r="A124" s="694" t="s">
        <v>667</v>
      </c>
      <c r="B124" s="204">
        <v>30</v>
      </c>
      <c r="C124" s="204"/>
      <c r="D124" s="601">
        <v>2.61</v>
      </c>
      <c r="E124" s="601">
        <v>0.45</v>
      </c>
      <c r="F124" s="601">
        <v>14.13</v>
      </c>
      <c r="G124" s="596">
        <v>71.009999999999991</v>
      </c>
      <c r="H124" s="9"/>
      <c r="I124" s="9"/>
      <c r="J124" s="9"/>
      <c r="K124" s="9"/>
      <c r="L124" s="9"/>
      <c r="M124" s="9"/>
      <c r="N124" s="9"/>
      <c r="O124" s="9"/>
      <c r="P124" s="103">
        <v>356.71</v>
      </c>
      <c r="Q124" s="9" t="e">
        <f>#REF!*P124/1000</f>
        <v>#REF!</v>
      </c>
      <c r="R124" s="694" t="s">
        <v>667</v>
      </c>
      <c r="S124" s="204">
        <v>40</v>
      </c>
      <c r="T124" s="204"/>
      <c r="U124" s="601">
        <v>3.48</v>
      </c>
      <c r="V124" s="601">
        <v>0.6</v>
      </c>
      <c r="W124" s="601">
        <v>18.84</v>
      </c>
      <c r="X124" s="596">
        <v>94.679999999999978</v>
      </c>
      <c r="Y124" s="601">
        <v>11.6</v>
      </c>
      <c r="Z124" s="8">
        <v>0.03</v>
      </c>
      <c r="AA124" s="601">
        <v>0</v>
      </c>
      <c r="AB124" s="8">
        <v>0.45</v>
      </c>
      <c r="AC124" s="601">
        <v>18</v>
      </c>
      <c r="AD124" s="601">
        <v>17.600000000000001</v>
      </c>
      <c r="AE124" s="601">
        <v>30.6</v>
      </c>
      <c r="AF124" s="601">
        <v>1.5</v>
      </c>
      <c r="AG124" s="643"/>
    </row>
    <row r="125" spans="1:256" s="6" customFormat="1" ht="24.95" customHeight="1">
      <c r="A125" s="695" t="s">
        <v>466</v>
      </c>
      <c r="B125" s="24">
        <v>40</v>
      </c>
      <c r="C125" s="24"/>
      <c r="D125" s="25">
        <v>2.64</v>
      </c>
      <c r="E125" s="25">
        <v>0.48</v>
      </c>
      <c r="F125" s="25">
        <v>13.68</v>
      </c>
      <c r="G125" s="29">
        <v>69.599999999999994</v>
      </c>
      <c r="H125" s="55"/>
      <c r="I125" s="55"/>
      <c r="J125" s="55"/>
      <c r="K125" s="55"/>
      <c r="L125" s="55"/>
      <c r="M125" s="55"/>
      <c r="N125" s="55"/>
      <c r="O125" s="55"/>
      <c r="P125" s="11">
        <v>81.67</v>
      </c>
      <c r="Q125" s="40" t="e">
        <f>#REF!*P125/1000</f>
        <v>#REF!</v>
      </c>
      <c r="R125" s="695" t="s">
        <v>466</v>
      </c>
      <c r="S125" s="24">
        <v>50</v>
      </c>
      <c r="T125" s="24"/>
      <c r="U125" s="25">
        <v>3.3</v>
      </c>
      <c r="V125" s="25">
        <v>0.6</v>
      </c>
      <c r="W125" s="25">
        <v>17.100000000000001</v>
      </c>
      <c r="X125" s="29">
        <v>86.999999999999986</v>
      </c>
      <c r="Y125" s="40">
        <v>0</v>
      </c>
      <c r="Z125" s="40">
        <v>0</v>
      </c>
      <c r="AA125" s="40">
        <v>0</v>
      </c>
      <c r="AB125" s="40">
        <v>0</v>
      </c>
      <c r="AC125" s="40">
        <v>0.2</v>
      </c>
      <c r="AD125" s="40">
        <v>0</v>
      </c>
      <c r="AE125" s="40">
        <v>0</v>
      </c>
      <c r="AF125" s="40">
        <v>0.02</v>
      </c>
      <c r="AG125" s="643"/>
      <c r="AH125" s="21"/>
      <c r="AI125" s="21"/>
      <c r="AJ125" s="21"/>
      <c r="AK125" s="21"/>
    </row>
    <row r="126" spans="1:256" s="6" customFormat="1" ht="24.95" customHeight="1">
      <c r="A126" s="1258" t="s">
        <v>764</v>
      </c>
      <c r="B126" s="1258"/>
      <c r="C126" s="1258"/>
      <c r="D126" s="678">
        <f>D127+D128</f>
        <v>7.1885714285714286</v>
      </c>
      <c r="E126" s="678">
        <f>E127+E128</f>
        <v>8.9714285714285715</v>
      </c>
      <c r="F126" s="678">
        <f>F127+F128</f>
        <v>33.914285714285718</v>
      </c>
      <c r="G126" s="680">
        <f>G127+G128</f>
        <v>245.15428571428572</v>
      </c>
      <c r="H126" s="700"/>
      <c r="I126" s="700"/>
      <c r="J126" s="700"/>
      <c r="K126" s="700"/>
      <c r="L126" s="700"/>
      <c r="M126" s="700"/>
      <c r="N126" s="700"/>
      <c r="O126" s="8">
        <v>6</v>
      </c>
      <c r="P126" s="8">
        <v>0.04</v>
      </c>
      <c r="Q126" s="8">
        <v>0</v>
      </c>
      <c r="R126" s="1260" t="s">
        <v>530</v>
      </c>
      <c r="S126" s="1261"/>
      <c r="T126" s="1262"/>
      <c r="U126" s="678">
        <f>U127+U128</f>
        <v>7.7200000000000006</v>
      </c>
      <c r="V126" s="678">
        <f>V127+V128</f>
        <v>9.4</v>
      </c>
      <c r="W126" s="678">
        <f>W127+W128</f>
        <v>38</v>
      </c>
      <c r="X126" s="680">
        <f>X127+X128</f>
        <v>267.48</v>
      </c>
      <c r="Y126" s="40"/>
      <c r="Z126" s="40"/>
      <c r="AA126" s="40"/>
      <c r="AB126" s="40"/>
      <c r="AC126" s="40"/>
      <c r="AD126" s="40"/>
      <c r="AE126" s="40"/>
      <c r="AF126" s="40"/>
      <c r="AG126" s="707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  <c r="IV126" s="21"/>
    </row>
    <row r="127" spans="1:256" s="6" customFormat="1" ht="24.95" customHeight="1">
      <c r="A127" s="697" t="s">
        <v>299</v>
      </c>
      <c r="B127" s="482">
        <v>70</v>
      </c>
      <c r="C127" s="482"/>
      <c r="D127" s="25">
        <v>3.1885714285714286</v>
      </c>
      <c r="E127" s="25">
        <v>2.5714285714285716</v>
      </c>
      <c r="F127" s="25">
        <v>24.514285714285716</v>
      </c>
      <c r="G127" s="614">
        <v>133.9542857142857</v>
      </c>
      <c r="O127" s="25"/>
      <c r="P127" s="25"/>
      <c r="Q127" s="25"/>
      <c r="R127" s="697" t="s">
        <v>299</v>
      </c>
      <c r="S127" s="482">
        <v>80</v>
      </c>
      <c r="T127" s="482"/>
      <c r="U127" s="25">
        <v>3.72</v>
      </c>
      <c r="V127" s="25">
        <v>3</v>
      </c>
      <c r="W127" s="25">
        <v>28.6</v>
      </c>
      <c r="X127" s="614">
        <f>W127*4+V127*9+U127*4</f>
        <v>156.28</v>
      </c>
      <c r="Y127" s="40"/>
      <c r="Z127" s="40"/>
      <c r="AA127" s="40"/>
      <c r="AB127" s="40"/>
      <c r="AC127" s="40"/>
      <c r="AD127" s="40"/>
      <c r="AE127" s="40"/>
      <c r="AF127" s="40"/>
      <c r="AG127" s="676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  <c r="IV127" s="21"/>
    </row>
    <row r="128" spans="1:256" ht="24.95" customHeight="1">
      <c r="A128" s="35" t="s">
        <v>294</v>
      </c>
      <c r="B128" s="204">
        <v>200</v>
      </c>
      <c r="C128" s="204"/>
      <c r="D128" s="598">
        <v>4</v>
      </c>
      <c r="E128" s="598">
        <v>6.4</v>
      </c>
      <c r="F128" s="725">
        <v>9.4</v>
      </c>
      <c r="G128" s="614">
        <f>F128*4+E128*9+D128*4</f>
        <v>111.2</v>
      </c>
      <c r="H128" s="36"/>
      <c r="I128" s="37"/>
      <c r="J128" s="37"/>
      <c r="K128" s="37"/>
      <c r="L128" s="37"/>
      <c r="M128" s="37"/>
      <c r="N128" s="37"/>
      <c r="O128" s="40">
        <v>0</v>
      </c>
      <c r="P128" s="40">
        <v>1.4464285714285713E-2</v>
      </c>
      <c r="Q128" s="40">
        <v>0</v>
      </c>
      <c r="R128" s="688" t="s">
        <v>294</v>
      </c>
      <c r="S128" s="204">
        <v>200</v>
      </c>
      <c r="T128" s="204"/>
      <c r="U128" s="598">
        <v>4</v>
      </c>
      <c r="V128" s="598">
        <v>6.4</v>
      </c>
      <c r="W128" s="725">
        <v>9.4</v>
      </c>
      <c r="X128" s="614">
        <f>W128*4+V128*9+U128*4</f>
        <v>111.2</v>
      </c>
      <c r="Y128" s="712">
        <f t="shared" ref="Y128:AF128" si="8">Y80+Y122</f>
        <v>31.91888888888889</v>
      </c>
      <c r="Z128" s="712">
        <f t="shared" si="8"/>
        <v>8.4538888888888888</v>
      </c>
      <c r="AA128" s="712">
        <f t="shared" si="8"/>
        <v>126.62</v>
      </c>
      <c r="AB128" s="712">
        <f t="shared" si="8"/>
        <v>3.3366666666666669</v>
      </c>
      <c r="AC128" s="712">
        <f t="shared" si="8"/>
        <v>147.84444444444443</v>
      </c>
      <c r="AD128" s="712">
        <f t="shared" si="8"/>
        <v>550.83111111111111</v>
      </c>
      <c r="AE128" s="712">
        <f t="shared" si="8"/>
        <v>267.71222222222218</v>
      </c>
      <c r="AF128" s="712">
        <f t="shared" si="8"/>
        <v>102.92</v>
      </c>
      <c r="AG128" s="715"/>
      <c r="AH128" s="6"/>
      <c r="AI128" s="6"/>
      <c r="AJ128" s="6"/>
      <c r="AK128" s="6"/>
    </row>
    <row r="129" spans="1:256" ht="24.95" customHeight="1">
      <c r="A129" s="700" t="s">
        <v>408</v>
      </c>
      <c r="B129" s="700"/>
      <c r="C129" s="700"/>
      <c r="D129" s="712">
        <f>D119+D126</f>
        <v>31.138571428571428</v>
      </c>
      <c r="E129" s="712">
        <f>E119+E126</f>
        <v>27.101428571428571</v>
      </c>
      <c r="F129" s="712">
        <f>F119+F126</f>
        <v>118.74428571428572</v>
      </c>
      <c r="G129" s="712">
        <f>G119+G126</f>
        <v>839.24428571428575</v>
      </c>
      <c r="H129" s="700"/>
      <c r="I129" s="700"/>
      <c r="J129" s="700"/>
      <c r="K129" s="700"/>
      <c r="L129" s="700"/>
      <c r="M129" s="700"/>
      <c r="N129" s="700"/>
      <c r="O129" s="710"/>
      <c r="P129" s="710"/>
      <c r="Q129" s="710"/>
      <c r="R129" s="700" t="s">
        <v>408</v>
      </c>
      <c r="S129" s="700"/>
      <c r="T129" s="700"/>
      <c r="U129" s="712">
        <f>U119+U126</f>
        <v>33.900000000000006</v>
      </c>
      <c r="V129" s="712">
        <f>V119+V126</f>
        <v>29.300000000000004</v>
      </c>
      <c r="W129" s="712">
        <f>W119+W126</f>
        <v>133.10666666666665</v>
      </c>
      <c r="X129" s="712">
        <f>X119+X126</f>
        <v>927.52666666666664</v>
      </c>
      <c r="Y129" s="1197" t="s">
        <v>740</v>
      </c>
      <c r="Z129" s="1197"/>
      <c r="AA129" s="1197"/>
      <c r="AB129" s="1197"/>
      <c r="AC129" s="1197"/>
      <c r="AD129" s="1197"/>
      <c r="AE129" s="1197"/>
      <c r="AF129" s="1197"/>
      <c r="AG129" s="698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24.95" customHeight="1">
      <c r="A130" s="1260"/>
      <c r="B130" s="1261"/>
      <c r="C130" s="1262"/>
      <c r="D130" s="678"/>
      <c r="E130" s="678"/>
      <c r="F130" s="678"/>
      <c r="G130" s="680"/>
      <c r="H130" s="700"/>
      <c r="I130" s="700"/>
      <c r="J130" s="700"/>
      <c r="K130" s="700"/>
      <c r="L130" s="700"/>
      <c r="M130" s="700"/>
      <c r="N130" s="700"/>
      <c r="O130" s="678">
        <f>H133+H135+H134</f>
        <v>16.399999999999999</v>
      </c>
      <c r="P130" s="678">
        <f>I133+I135+I134</f>
        <v>8.0266666666666673</v>
      </c>
      <c r="Q130" s="678">
        <f>J133+J135+J134</f>
        <v>0.6</v>
      </c>
      <c r="R130" s="1260" t="s">
        <v>184</v>
      </c>
      <c r="S130" s="1261"/>
      <c r="T130" s="1262"/>
      <c r="U130" s="678">
        <f>U131+U132+U133+U134+U135+U136</f>
        <v>26.180000000000003</v>
      </c>
      <c r="V130" s="678">
        <f>V131+V132+V133+V134+V135+V136</f>
        <v>19.900000000000002</v>
      </c>
      <c r="W130" s="678">
        <f>W131+W132+W133+W134+W135+W136</f>
        <v>95.106666666666655</v>
      </c>
      <c r="X130" s="680">
        <f>X131+X132+X133+X134+X135+X136</f>
        <v>660.04666666666662</v>
      </c>
      <c r="Y130" s="1197" t="s">
        <v>742</v>
      </c>
      <c r="Z130" s="1197"/>
      <c r="AA130" s="1197"/>
      <c r="AB130" s="1197"/>
      <c r="AC130" s="1197" t="s">
        <v>58</v>
      </c>
      <c r="AD130" s="1197"/>
      <c r="AE130" s="1197"/>
      <c r="AF130" s="1197"/>
      <c r="AG130" s="698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s="6" customFormat="1" ht="24.95" customHeight="1">
      <c r="A131" s="1260" t="s">
        <v>185</v>
      </c>
      <c r="B131" s="1261"/>
      <c r="C131" s="1261"/>
      <c r="D131" s="1261"/>
      <c r="E131" s="1261"/>
      <c r="F131" s="1261"/>
      <c r="G131" s="1262"/>
      <c r="H131" s="1260" t="s">
        <v>185</v>
      </c>
      <c r="I131" s="1261"/>
      <c r="J131" s="1261"/>
      <c r="K131" s="1261"/>
      <c r="L131" s="1261"/>
      <c r="M131" s="1261"/>
      <c r="N131" s="1262"/>
      <c r="O131" s="700"/>
      <c r="P131" s="700"/>
      <c r="Q131" s="700"/>
      <c r="R131" s="688" t="s">
        <v>624</v>
      </c>
      <c r="S131" s="24">
        <v>100</v>
      </c>
      <c r="T131" s="24"/>
      <c r="U131" s="25">
        <v>1.3</v>
      </c>
      <c r="V131" s="25">
        <v>5</v>
      </c>
      <c r="W131" s="25">
        <v>5.2</v>
      </c>
      <c r="X131" s="29">
        <f>W131*4+V131*9+U131*4</f>
        <v>71</v>
      </c>
      <c r="Y131" s="10"/>
      <c r="Z131" s="10"/>
      <c r="AA131" s="10"/>
      <c r="AB131" s="10"/>
      <c r="AC131" s="10"/>
      <c r="AD131" s="10"/>
      <c r="AE131" s="10"/>
      <c r="AF131" s="10"/>
      <c r="AG131" s="715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  <c r="IV131" s="21"/>
    </row>
    <row r="132" spans="1:256" s="6" customFormat="1" ht="24.95" customHeight="1">
      <c r="A132" s="700" t="s">
        <v>732</v>
      </c>
      <c r="B132" s="700">
        <v>250</v>
      </c>
      <c r="C132" s="700"/>
      <c r="D132" s="700"/>
      <c r="E132" s="700"/>
      <c r="F132" s="700"/>
      <c r="G132" s="700"/>
      <c r="H132" s="700"/>
      <c r="I132" s="700"/>
      <c r="J132" s="700"/>
      <c r="K132" s="700"/>
      <c r="L132" s="700"/>
      <c r="M132" s="700"/>
      <c r="N132" s="700"/>
      <c r="O132" s="700"/>
      <c r="P132" s="700"/>
      <c r="Q132" s="700"/>
      <c r="R132" s="723" t="s">
        <v>752</v>
      </c>
      <c r="S132" s="204">
        <v>100</v>
      </c>
      <c r="T132" s="204"/>
      <c r="U132" s="601">
        <v>13.9</v>
      </c>
      <c r="V132" s="601">
        <v>8.5</v>
      </c>
      <c r="W132" s="601">
        <v>4.9000000000000004</v>
      </c>
      <c r="X132" s="29">
        <f>W132*4+V132*9+U132*4</f>
        <v>151.69999999999999</v>
      </c>
      <c r="Y132" s="10"/>
      <c r="Z132" s="10"/>
      <c r="AA132" s="10"/>
      <c r="AB132" s="10"/>
      <c r="AC132" s="10"/>
      <c r="AD132" s="10"/>
      <c r="AE132" s="10"/>
      <c r="AF132" s="10"/>
      <c r="AG132" s="715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  <c r="IV132" s="21"/>
    </row>
    <row r="133" spans="1:256" ht="24.95" customHeight="1">
      <c r="A133" s="724"/>
      <c r="B133" s="482"/>
      <c r="C133" s="482"/>
      <c r="D133" s="605"/>
      <c r="E133" s="605"/>
      <c r="F133" s="605"/>
      <c r="G133" s="29"/>
      <c r="H133" s="9">
        <v>8</v>
      </c>
      <c r="I133" s="40">
        <v>8</v>
      </c>
      <c r="J133" s="25">
        <v>0.6</v>
      </c>
      <c r="K133" s="25">
        <v>0.03</v>
      </c>
      <c r="L133" s="25">
        <v>10</v>
      </c>
      <c r="M133" s="25">
        <v>0</v>
      </c>
      <c r="N133" s="25">
        <v>124</v>
      </c>
      <c r="O133" s="25">
        <v>95</v>
      </c>
      <c r="P133" s="601">
        <v>10</v>
      </c>
      <c r="Q133" s="40">
        <f>P133</f>
        <v>10</v>
      </c>
      <c r="R133" s="724" t="s">
        <v>454</v>
      </c>
      <c r="S133" s="482">
        <v>200</v>
      </c>
      <c r="T133" s="482"/>
      <c r="U133" s="605">
        <v>4</v>
      </c>
      <c r="V133" s="605">
        <v>5</v>
      </c>
      <c r="W133" s="605">
        <v>25.666666666666668</v>
      </c>
      <c r="X133" s="29">
        <v>163.66666666666669</v>
      </c>
      <c r="Y133" s="92" t="s">
        <v>59</v>
      </c>
      <c r="Z133" s="92" t="s">
        <v>60</v>
      </c>
      <c r="AA133" s="92" t="s">
        <v>215</v>
      </c>
      <c r="AB133" s="92" t="s">
        <v>216</v>
      </c>
      <c r="AC133" s="92" t="s">
        <v>335</v>
      </c>
      <c r="AD133" s="92" t="s">
        <v>421</v>
      </c>
      <c r="AE133" s="92" t="s">
        <v>649</v>
      </c>
      <c r="AF133" s="92" t="s">
        <v>540</v>
      </c>
      <c r="AG133" s="681"/>
    </row>
    <row r="134" spans="1:256" ht="24.95" customHeight="1">
      <c r="A134" s="688"/>
      <c r="B134" s="482"/>
      <c r="C134" s="482"/>
      <c r="D134" s="24"/>
      <c r="E134" s="24"/>
      <c r="F134" s="24"/>
      <c r="G134" s="29"/>
      <c r="H134" s="601">
        <v>8.4</v>
      </c>
      <c r="I134" s="8">
        <v>2.6666666666666668E-2</v>
      </c>
      <c r="J134" s="601">
        <v>0</v>
      </c>
      <c r="K134" s="8">
        <v>0.3666666666666667</v>
      </c>
      <c r="L134" s="601">
        <v>12.666666666666666</v>
      </c>
      <c r="M134" s="601">
        <v>12.400000000000002</v>
      </c>
      <c r="N134" s="601">
        <v>23.733333333333334</v>
      </c>
      <c r="O134" s="601">
        <v>1.2333333333333334</v>
      </c>
      <c r="P134" s="11">
        <v>80</v>
      </c>
      <c r="Q134" s="40">
        <f>C58*P134/1000</f>
        <v>0</v>
      </c>
      <c r="R134" s="688" t="s">
        <v>293</v>
      </c>
      <c r="S134" s="482">
        <v>200</v>
      </c>
      <c r="T134" s="482"/>
      <c r="U134" s="24">
        <v>0.2</v>
      </c>
      <c r="V134" s="24">
        <v>0.2</v>
      </c>
      <c r="W134" s="24">
        <v>23.4</v>
      </c>
      <c r="X134" s="29">
        <v>92</v>
      </c>
      <c r="Y134" s="678">
        <f t="shared" ref="Y134:AF134" si="9">Y135+Y154+Y178+Y192+Y200+Y202</f>
        <v>39.654999999999994</v>
      </c>
      <c r="Z134" s="678">
        <f t="shared" si="9"/>
        <v>0.3735</v>
      </c>
      <c r="AA134" s="678">
        <f t="shared" si="9"/>
        <v>38.62833333333333</v>
      </c>
      <c r="AB134" s="678">
        <f t="shared" si="9"/>
        <v>7.62</v>
      </c>
      <c r="AC134" s="678">
        <f t="shared" si="9"/>
        <v>248.99916666666667</v>
      </c>
      <c r="AD134" s="678">
        <f t="shared" si="9"/>
        <v>431.87416666666667</v>
      </c>
      <c r="AE134" s="678">
        <f t="shared" si="9"/>
        <v>155.97750000000002</v>
      </c>
      <c r="AF134" s="678">
        <f t="shared" si="9"/>
        <v>6.7124999999999995</v>
      </c>
      <c r="AG134" s="643"/>
    </row>
    <row r="135" spans="1:256" ht="24.95" customHeight="1">
      <c r="A135" s="694"/>
      <c r="B135" s="204"/>
      <c r="C135" s="204"/>
      <c r="D135" s="601"/>
      <c r="E135" s="601"/>
      <c r="F135" s="601"/>
      <c r="G135" s="596"/>
      <c r="H135" s="40">
        <v>0</v>
      </c>
      <c r="I135" s="40">
        <v>0</v>
      </c>
      <c r="J135" s="40">
        <v>0</v>
      </c>
      <c r="K135" s="40">
        <v>0</v>
      </c>
      <c r="L135" s="40">
        <v>0.2</v>
      </c>
      <c r="M135" s="40">
        <v>0</v>
      </c>
      <c r="N135" s="40">
        <v>0</v>
      </c>
      <c r="O135" s="40">
        <v>0.02</v>
      </c>
      <c r="P135" s="8"/>
      <c r="Q135" s="40" t="e">
        <f>Q136+Q137</f>
        <v>#REF!</v>
      </c>
      <c r="R135" s="694" t="s">
        <v>667</v>
      </c>
      <c r="S135" s="204">
        <v>40</v>
      </c>
      <c r="T135" s="204"/>
      <c r="U135" s="601">
        <v>3.48</v>
      </c>
      <c r="V135" s="601">
        <v>0.6</v>
      </c>
      <c r="W135" s="601">
        <v>18.84</v>
      </c>
      <c r="X135" s="596">
        <v>94.679999999999978</v>
      </c>
      <c r="Y135" s="106">
        <v>34.049999999999997</v>
      </c>
      <c r="Z135" s="106">
        <v>3.7499999999999999E-2</v>
      </c>
      <c r="AA135" s="106">
        <v>0</v>
      </c>
      <c r="AB135" s="106">
        <v>4.55</v>
      </c>
      <c r="AC135" s="106">
        <v>40.612499999999997</v>
      </c>
      <c r="AD135" s="106">
        <v>33.762500000000003</v>
      </c>
      <c r="AE135" s="106">
        <v>19.212499999999999</v>
      </c>
      <c r="AF135" s="106">
        <v>0.58750000000000002</v>
      </c>
      <c r="AG135" s="686"/>
    </row>
    <row r="136" spans="1:256" ht="24.95" customHeight="1">
      <c r="A136" s="695"/>
      <c r="B136" s="24"/>
      <c r="C136" s="24"/>
      <c r="D136" s="25"/>
      <c r="E136" s="25"/>
      <c r="F136" s="25"/>
      <c r="G136" s="29"/>
      <c r="H136" s="40"/>
      <c r="I136" s="40"/>
      <c r="J136" s="40"/>
      <c r="K136" s="40"/>
      <c r="L136" s="40"/>
      <c r="M136" s="40"/>
      <c r="N136" s="40"/>
      <c r="O136" s="40"/>
      <c r="P136" s="104">
        <v>230.1</v>
      </c>
      <c r="Q136" s="9" t="e">
        <f>#REF!*P136/1000</f>
        <v>#REF!</v>
      </c>
      <c r="R136" s="695" t="s">
        <v>466</v>
      </c>
      <c r="S136" s="24">
        <v>50</v>
      </c>
      <c r="T136" s="24"/>
      <c r="U136" s="25">
        <v>3.3</v>
      </c>
      <c r="V136" s="25">
        <v>0.6</v>
      </c>
      <c r="W136" s="25">
        <v>17.100000000000001</v>
      </c>
      <c r="X136" s="29">
        <v>86.999999999999986</v>
      </c>
      <c r="Y136" s="17"/>
      <c r="Z136" s="17"/>
      <c r="AA136" s="17"/>
      <c r="AB136" s="17"/>
      <c r="AC136" s="17"/>
      <c r="AD136" s="17"/>
      <c r="AE136" s="17"/>
      <c r="AF136" s="17"/>
      <c r="AG136" s="686"/>
    </row>
    <row r="137" spans="1:256" ht="24.95" customHeight="1">
      <c r="A137" s="695"/>
      <c r="B137" s="24"/>
      <c r="C137" s="24"/>
      <c r="D137" s="25"/>
      <c r="E137" s="25"/>
      <c r="F137" s="25"/>
      <c r="G137" s="29"/>
      <c r="H137" s="40"/>
      <c r="I137" s="40"/>
      <c r="J137" s="40"/>
      <c r="K137" s="40"/>
      <c r="L137" s="40"/>
      <c r="M137" s="40"/>
      <c r="N137" s="40"/>
      <c r="O137" s="40"/>
      <c r="P137" s="606">
        <v>37.049999999999997</v>
      </c>
      <c r="Q137" s="9" t="e">
        <f>#REF!*P137/1000</f>
        <v>#REF!</v>
      </c>
      <c r="R137" s="1260" t="s">
        <v>177</v>
      </c>
      <c r="S137" s="1261"/>
      <c r="T137" s="1262"/>
      <c r="U137" s="678">
        <f>U138+U139</f>
        <v>7.7200000000000006</v>
      </c>
      <c r="V137" s="678">
        <f>V138+V139</f>
        <v>9.4</v>
      </c>
      <c r="W137" s="678">
        <f>W138+W139</f>
        <v>38</v>
      </c>
      <c r="X137" s="680">
        <f>X138+X139</f>
        <v>267.48</v>
      </c>
      <c r="Y137" s="9"/>
      <c r="Z137" s="9"/>
      <c r="AA137" s="9"/>
      <c r="AB137" s="9"/>
      <c r="AC137" s="9"/>
      <c r="AD137" s="9"/>
      <c r="AE137" s="9"/>
      <c r="AF137" s="9"/>
      <c r="AG137" s="686"/>
    </row>
    <row r="138" spans="1:256" ht="24.95" customHeight="1">
      <c r="A138" s="695"/>
      <c r="B138" s="24"/>
      <c r="C138" s="24"/>
      <c r="D138" s="25"/>
      <c r="E138" s="25"/>
      <c r="F138" s="25"/>
      <c r="G138" s="29"/>
      <c r="H138" s="712" t="e">
        <f>H94+O130</f>
        <v>#REF!</v>
      </c>
      <c r="I138" s="712" t="e">
        <f>I94+P130</f>
        <v>#REF!</v>
      </c>
      <c r="J138" s="712" t="e">
        <f>J94+Q130</f>
        <v>#REF!</v>
      </c>
      <c r="K138" s="712" t="e">
        <f>K94+#REF!</f>
        <v>#REF!</v>
      </c>
      <c r="L138" s="712" t="e">
        <f>L94+#REF!</f>
        <v>#REF!</v>
      </c>
      <c r="M138" s="712" t="e">
        <f>M94+#REF!</f>
        <v>#REF!</v>
      </c>
      <c r="N138" s="712" t="e">
        <f>N94+#REF!</f>
        <v>#REF!</v>
      </c>
      <c r="O138" s="712" t="e">
        <f>O94+#REF!</f>
        <v>#REF!</v>
      </c>
      <c r="P138" s="505"/>
      <c r="Q138" s="726" t="e">
        <f>Q94+#REF!</f>
        <v>#REF!</v>
      </c>
      <c r="R138" s="697" t="s">
        <v>299</v>
      </c>
      <c r="S138" s="482">
        <v>80</v>
      </c>
      <c r="T138" s="482"/>
      <c r="U138" s="25">
        <v>3.72</v>
      </c>
      <c r="V138" s="25">
        <v>3</v>
      </c>
      <c r="W138" s="25">
        <v>28.6</v>
      </c>
      <c r="X138" s="614">
        <f>W138*4+V138*9+U138*4</f>
        <v>156.28</v>
      </c>
      <c r="Y138" s="17"/>
      <c r="Z138" s="17"/>
      <c r="AA138" s="17"/>
      <c r="AB138" s="17"/>
      <c r="AC138" s="17"/>
      <c r="AD138" s="17"/>
      <c r="AE138" s="17"/>
      <c r="AF138" s="17"/>
      <c r="AG138" s="686"/>
    </row>
    <row r="139" spans="1:256" ht="24.95" customHeight="1">
      <c r="A139" s="695"/>
      <c r="B139" s="24"/>
      <c r="C139" s="24"/>
      <c r="D139" s="25"/>
      <c r="E139" s="25"/>
      <c r="F139" s="25"/>
      <c r="G139" s="29"/>
      <c r="H139" s="505"/>
      <c r="I139" s="505"/>
      <c r="J139" s="505"/>
      <c r="K139" s="505"/>
      <c r="L139" s="505"/>
      <c r="M139" s="505"/>
      <c r="N139" s="505"/>
      <c r="O139" s="505"/>
      <c r="P139" s="505"/>
      <c r="Q139" s="727"/>
      <c r="R139" s="35" t="s">
        <v>294</v>
      </c>
      <c r="S139" s="204">
        <v>200</v>
      </c>
      <c r="T139" s="204"/>
      <c r="U139" s="598">
        <v>4</v>
      </c>
      <c r="V139" s="598">
        <v>6.4</v>
      </c>
      <c r="W139" s="725">
        <v>9.4</v>
      </c>
      <c r="X139" s="614">
        <f>W139*4+V139*9+U139*4</f>
        <v>111.2</v>
      </c>
      <c r="Y139" s="17"/>
      <c r="Z139" s="17"/>
      <c r="AA139" s="17"/>
      <c r="AB139" s="17"/>
      <c r="AC139" s="17"/>
      <c r="AD139" s="17"/>
      <c r="AE139" s="17"/>
      <c r="AF139" s="17"/>
      <c r="AG139" s="686"/>
    </row>
    <row r="140" spans="1:256" ht="24.95" customHeight="1">
      <c r="A140" s="695"/>
      <c r="B140" s="24"/>
      <c r="C140" s="24"/>
      <c r="D140" s="25"/>
      <c r="E140" s="25"/>
      <c r="F140" s="25"/>
      <c r="G140" s="29"/>
      <c r="H140" s="505"/>
      <c r="I140" s="505"/>
      <c r="J140" s="505"/>
      <c r="K140" s="505"/>
      <c r="L140" s="505"/>
      <c r="M140" s="505"/>
      <c r="N140" s="505"/>
      <c r="O140" s="505"/>
      <c r="P140" s="505"/>
      <c r="Q140" s="727"/>
      <c r="R140" s="700" t="s">
        <v>408</v>
      </c>
      <c r="S140" s="700"/>
      <c r="T140" s="700"/>
      <c r="U140" s="712">
        <f>D130+U137</f>
        <v>7.7200000000000006</v>
      </c>
      <c r="V140" s="712">
        <f>E130+V137</f>
        <v>9.4</v>
      </c>
      <c r="W140" s="712">
        <f>F130+W137</f>
        <v>38</v>
      </c>
      <c r="X140" s="712">
        <f>G130+X137</f>
        <v>267.48</v>
      </c>
      <c r="Y140" s="17"/>
      <c r="Z140" s="17"/>
      <c r="AA140" s="17"/>
      <c r="AB140" s="17"/>
      <c r="AC140" s="17"/>
      <c r="AD140" s="17"/>
      <c r="AE140" s="17"/>
      <c r="AF140" s="17"/>
      <c r="AG140" s="686"/>
    </row>
    <row r="141" spans="1:256" ht="0.2" customHeight="1">
      <c r="A141" s="695"/>
      <c r="B141" s="24"/>
      <c r="C141" s="24"/>
      <c r="D141" s="25"/>
      <c r="E141" s="25"/>
      <c r="F141" s="25"/>
      <c r="G141" s="29"/>
      <c r="H141" s="505"/>
      <c r="I141" s="505"/>
      <c r="J141" s="505"/>
      <c r="K141" s="505"/>
      <c r="L141" s="505"/>
      <c r="M141" s="505"/>
      <c r="N141" s="505"/>
      <c r="O141" s="505"/>
      <c r="P141" s="505"/>
      <c r="Q141" s="727"/>
      <c r="R141" s="1260" t="s">
        <v>185</v>
      </c>
      <c r="S141" s="1261"/>
      <c r="T141" s="1261"/>
      <c r="U141" s="1261"/>
      <c r="V141" s="1261"/>
      <c r="W141" s="1261"/>
      <c r="X141" s="1262"/>
      <c r="Y141" s="261"/>
      <c r="Z141" s="261"/>
      <c r="AA141" s="261"/>
      <c r="AB141" s="261"/>
      <c r="AC141" s="261"/>
      <c r="AD141" s="261"/>
      <c r="AE141" s="261"/>
      <c r="AF141" s="261"/>
      <c r="AG141" s="686"/>
    </row>
    <row r="142" spans="1:256" ht="0.2" customHeight="1">
      <c r="A142" s="695"/>
      <c r="B142" s="24"/>
      <c r="C142" s="24"/>
      <c r="D142" s="25"/>
      <c r="E142" s="25"/>
      <c r="F142" s="25"/>
      <c r="G142" s="29"/>
      <c r="H142" s="505"/>
      <c r="I142" s="505"/>
      <c r="J142" s="505"/>
      <c r="K142" s="505"/>
      <c r="L142" s="505"/>
      <c r="M142" s="505"/>
      <c r="N142" s="505"/>
      <c r="O142" s="505"/>
      <c r="P142" s="505"/>
      <c r="Q142" s="727"/>
      <c r="R142" s="700" t="s">
        <v>732</v>
      </c>
      <c r="S142" s="700">
        <v>250</v>
      </c>
      <c r="T142" s="700"/>
      <c r="U142" s="700"/>
      <c r="V142" s="700"/>
      <c r="W142" s="700"/>
      <c r="X142" s="700"/>
      <c r="Y142" s="8">
        <v>10</v>
      </c>
      <c r="Z142" s="8">
        <v>0.05</v>
      </c>
      <c r="AA142" s="8">
        <v>0</v>
      </c>
      <c r="AB142" s="8">
        <v>0.70000000000000007</v>
      </c>
      <c r="AC142" s="8">
        <v>12.316666666666665</v>
      </c>
      <c r="AD142" s="8">
        <v>25.375</v>
      </c>
      <c r="AE142" s="8">
        <v>7</v>
      </c>
      <c r="AF142" s="8">
        <v>0.25</v>
      </c>
      <c r="AG142" s="686"/>
    </row>
    <row r="143" spans="1:256" ht="0.2" customHeight="1">
      <c r="A143" s="695"/>
      <c r="B143" s="24"/>
      <c r="C143" s="24"/>
      <c r="D143" s="25"/>
      <c r="E143" s="25"/>
      <c r="F143" s="25"/>
      <c r="G143" s="29"/>
      <c r="H143" s="505"/>
      <c r="I143" s="505"/>
      <c r="J143" s="505"/>
      <c r="K143" s="505"/>
      <c r="L143" s="505"/>
      <c r="M143" s="505"/>
      <c r="N143" s="505"/>
      <c r="O143" s="505"/>
      <c r="P143" s="505"/>
      <c r="Q143" s="727"/>
      <c r="R143" s="700"/>
      <c r="S143" s="700"/>
      <c r="T143" s="700"/>
      <c r="U143" s="700"/>
      <c r="V143" s="700"/>
      <c r="W143" s="700"/>
      <c r="X143" s="700"/>
      <c r="Y143" s="637"/>
      <c r="Z143" s="637"/>
      <c r="AA143" s="637"/>
      <c r="AB143" s="637"/>
      <c r="AC143" s="637"/>
      <c r="AD143" s="637"/>
      <c r="AE143" s="637"/>
      <c r="AF143" s="637"/>
      <c r="AG143" s="643"/>
    </row>
    <row r="144" spans="1:256" ht="0.2" customHeight="1">
      <c r="A144" s="700"/>
      <c r="B144" s="700"/>
      <c r="C144" s="700"/>
      <c r="D144" s="700"/>
      <c r="E144" s="700"/>
      <c r="F144" s="700"/>
      <c r="G144" s="700"/>
      <c r="H144" s="505"/>
      <c r="I144" s="505"/>
      <c r="J144" s="505"/>
      <c r="K144" s="505"/>
      <c r="L144" s="505"/>
      <c r="M144" s="505"/>
      <c r="N144" s="505"/>
      <c r="O144" s="505"/>
      <c r="P144" s="505"/>
      <c r="Q144" s="727"/>
      <c r="R144" s="703"/>
      <c r="S144" s="704"/>
      <c r="T144" s="704"/>
      <c r="U144" s="704"/>
      <c r="V144" s="704"/>
      <c r="W144" s="704"/>
      <c r="X144" s="705"/>
      <c r="Y144" s="637"/>
      <c r="Z144" s="637"/>
      <c r="AA144" s="637"/>
      <c r="AB144" s="637"/>
      <c r="AC144" s="637"/>
      <c r="AD144" s="637"/>
      <c r="AE144" s="637"/>
      <c r="AF144" s="637"/>
    </row>
    <row r="145" spans="1:256" ht="24.95" customHeight="1">
      <c r="A145" s="1255" t="s">
        <v>435</v>
      </c>
      <c r="B145" s="1256"/>
      <c r="C145" s="1256"/>
      <c r="D145" s="1256"/>
      <c r="E145" s="1256"/>
      <c r="F145" s="1256"/>
      <c r="G145" s="1256"/>
      <c r="H145" s="1256"/>
      <c r="I145" s="1256"/>
      <c r="J145" s="1256"/>
      <c r="K145" s="1256"/>
      <c r="L145" s="1256"/>
      <c r="M145" s="1256"/>
      <c r="N145" s="1256"/>
      <c r="O145" s="1256"/>
      <c r="P145" s="1256"/>
      <c r="Q145" s="1256"/>
      <c r="R145" s="1256"/>
      <c r="S145" s="1256"/>
      <c r="T145" s="1256"/>
      <c r="U145" s="1256"/>
      <c r="V145" s="1256"/>
      <c r="W145" s="1256"/>
      <c r="X145" s="1257"/>
      <c r="Y145" s="17"/>
      <c r="Z145" s="17"/>
      <c r="AA145" s="17"/>
      <c r="AB145" s="17"/>
      <c r="AC145" s="17"/>
      <c r="AD145" s="17"/>
      <c r="AE145" s="17"/>
      <c r="AF145" s="17"/>
    </row>
    <row r="146" spans="1:256" ht="20.25">
      <c r="A146" s="36" t="s">
        <v>635</v>
      </c>
      <c r="F146" s="1251" t="s">
        <v>733</v>
      </c>
      <c r="G146" s="1251"/>
      <c r="H146" s="1251"/>
      <c r="I146" s="1251"/>
      <c r="J146" s="1251"/>
      <c r="K146" s="1251"/>
      <c r="L146" s="1251"/>
      <c r="M146" s="1251"/>
      <c r="N146" s="1251"/>
      <c r="O146" s="1251"/>
      <c r="P146" s="1251"/>
      <c r="Q146" s="1251"/>
      <c r="R146" s="1251"/>
      <c r="S146" s="1251"/>
      <c r="T146" s="1251"/>
      <c r="U146" s="1251"/>
      <c r="V146" s="1251"/>
      <c r="W146" s="1251"/>
      <c r="X146" s="1251"/>
      <c r="Y146" s="791"/>
      <c r="Z146" s="791"/>
      <c r="AA146" s="791"/>
      <c r="AB146" s="791"/>
      <c r="AC146" s="791"/>
      <c r="AD146" s="791"/>
      <c r="AE146" s="791"/>
      <c r="AF146" s="791"/>
      <c r="AG146" s="791"/>
      <c r="AH146" s="791"/>
    </row>
    <row r="147" spans="1:256" ht="22.5" customHeight="1">
      <c r="A147" s="1251"/>
      <c r="B147" s="1251"/>
      <c r="C147" s="1251"/>
      <c r="D147" s="1251"/>
      <c r="E147" s="1251"/>
      <c r="F147" s="1251"/>
      <c r="G147" s="1251"/>
      <c r="H147" s="1251"/>
      <c r="I147" s="1251"/>
      <c r="J147" s="1251"/>
      <c r="K147" s="1251"/>
      <c r="L147" s="1251"/>
      <c r="M147" s="1251"/>
      <c r="N147" s="1251"/>
      <c r="O147" s="1251"/>
      <c r="P147" s="1251"/>
      <c r="Q147" s="1251"/>
      <c r="R147" s="1251"/>
      <c r="S147" s="1251"/>
      <c r="T147" s="1251"/>
      <c r="U147" s="1251"/>
      <c r="V147" s="1251"/>
      <c r="W147" s="1251"/>
      <c r="X147" s="1251"/>
    </row>
    <row r="148" spans="1:256" ht="22.5" customHeight="1">
      <c r="A148" s="1254" t="s">
        <v>189</v>
      </c>
      <c r="B148" s="1254"/>
      <c r="C148" s="1254"/>
      <c r="D148" s="1254"/>
      <c r="E148" s="1254"/>
      <c r="F148" s="1254"/>
      <c r="G148" s="1254"/>
      <c r="H148" s="1254"/>
      <c r="I148" s="1254"/>
      <c r="J148" s="1254"/>
      <c r="K148" s="1254"/>
      <c r="L148" s="1254"/>
      <c r="M148" s="1254"/>
      <c r="N148" s="1254"/>
      <c r="O148" s="1254"/>
      <c r="P148" s="1254"/>
      <c r="Q148" s="1254"/>
      <c r="R148" s="1254"/>
      <c r="S148" s="1254"/>
      <c r="T148" s="1254"/>
      <c r="U148" s="1254"/>
      <c r="V148" s="1254"/>
      <c r="W148" s="1254"/>
      <c r="X148" s="1254"/>
      <c r="Y148" s="671"/>
      <c r="Z148" s="671"/>
      <c r="AA148" s="671"/>
      <c r="AB148" s="671"/>
      <c r="AC148" s="671"/>
      <c r="AD148" s="671"/>
      <c r="AE148" s="671"/>
      <c r="AF148" s="671"/>
      <c r="AM148" s="6"/>
      <c r="AN148" s="6"/>
      <c r="AO148" s="6"/>
      <c r="AP148" s="6"/>
      <c r="AQ148" s="6"/>
      <c r="AR148" s="6"/>
      <c r="AS148" s="6"/>
    </row>
    <row r="149" spans="1:256">
      <c r="Q149" s="669"/>
      <c r="AG149" s="686"/>
      <c r="AM149" s="6"/>
      <c r="AN149" s="6"/>
      <c r="AO149" s="6"/>
      <c r="AP149" s="6"/>
      <c r="AQ149" s="6"/>
      <c r="AR149" s="6"/>
      <c r="AS149" s="6"/>
    </row>
    <row r="150" spans="1:256" ht="21" customHeight="1">
      <c r="A150" s="1252" t="s">
        <v>93</v>
      </c>
      <c r="B150" s="1253"/>
      <c r="C150" s="1253"/>
      <c r="D150" s="1253"/>
      <c r="E150" s="1253"/>
      <c r="F150" s="1253"/>
      <c r="G150" s="1253"/>
      <c r="H150" s="1253"/>
      <c r="I150" s="1253"/>
      <c r="J150" s="1253"/>
      <c r="K150" s="1253"/>
      <c r="L150" s="1253"/>
      <c r="M150" s="1253"/>
      <c r="N150" s="1253"/>
      <c r="O150" s="1253"/>
      <c r="P150" s="1253"/>
      <c r="Q150" s="1253"/>
      <c r="R150" s="1253"/>
      <c r="S150" s="1253"/>
      <c r="T150" s="1253"/>
      <c r="U150" s="1253"/>
      <c r="V150" s="1253"/>
      <c r="W150" s="1253"/>
      <c r="X150" s="1253"/>
      <c r="Y150" s="672"/>
      <c r="Z150" s="672"/>
      <c r="AA150" s="672"/>
      <c r="AB150" s="672"/>
      <c r="AC150" s="672"/>
      <c r="AD150" s="672"/>
      <c r="AE150" s="672"/>
      <c r="AF150" s="672"/>
      <c r="AG150" s="643"/>
      <c r="AH150" s="6"/>
      <c r="AI150" s="6"/>
      <c r="AJ150" s="6"/>
      <c r="AK150" s="6"/>
      <c r="AM150" s="6"/>
      <c r="AN150" s="6"/>
      <c r="AO150" s="6"/>
      <c r="AP150" s="6"/>
      <c r="AQ150" s="6"/>
      <c r="AR150" s="6"/>
      <c r="AS150" s="6"/>
    </row>
    <row r="151" spans="1:256" ht="24.95" customHeight="1">
      <c r="A151" s="1108" t="s">
        <v>436</v>
      </c>
      <c r="B151" s="1109"/>
      <c r="C151" s="1109"/>
      <c r="D151" s="1109"/>
      <c r="E151" s="1109"/>
      <c r="F151" s="1109"/>
      <c r="G151" s="1110"/>
      <c r="H151" s="617"/>
      <c r="I151" s="617"/>
      <c r="J151" s="617"/>
      <c r="K151" s="617"/>
      <c r="L151" s="617"/>
      <c r="M151" s="617"/>
      <c r="N151" s="617"/>
      <c r="O151" s="617"/>
      <c r="P151" s="617"/>
      <c r="Q151" s="618"/>
      <c r="R151" s="1108" t="s">
        <v>74</v>
      </c>
      <c r="S151" s="1109"/>
      <c r="T151" s="1109"/>
      <c r="U151" s="1109"/>
      <c r="V151" s="1109"/>
      <c r="W151" s="1109"/>
      <c r="X151" s="1110"/>
      <c r="Y151" s="637"/>
      <c r="Z151" s="637"/>
      <c r="AA151" s="637"/>
      <c r="AB151" s="637"/>
      <c r="AC151" s="637"/>
      <c r="AD151" s="637"/>
      <c r="AE151" s="637"/>
      <c r="AF151" s="637"/>
      <c r="AG151" s="681"/>
      <c r="AH151" s="6"/>
      <c r="AI151" s="6"/>
      <c r="AJ151" s="6"/>
      <c r="AK151" s="6"/>
      <c r="AL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24.95" customHeight="1">
      <c r="A152" s="1135" t="s">
        <v>179</v>
      </c>
      <c r="B152" s="1105" t="s">
        <v>741</v>
      </c>
      <c r="C152" s="1267" t="s">
        <v>67</v>
      </c>
      <c r="D152" s="1268"/>
      <c r="E152" s="1268"/>
      <c r="F152" s="1268"/>
      <c r="G152" s="1269"/>
      <c r="H152" s="1197" t="s">
        <v>740</v>
      </c>
      <c r="I152" s="1197"/>
      <c r="J152" s="1197"/>
      <c r="K152" s="1197"/>
      <c r="L152" s="1197"/>
      <c r="M152" s="1197"/>
      <c r="N152" s="1197"/>
      <c r="O152" s="1197"/>
      <c r="P152" s="997" t="s">
        <v>663</v>
      </c>
      <c r="Q152" s="997" t="s">
        <v>515</v>
      </c>
      <c r="R152" s="1135" t="s">
        <v>179</v>
      </c>
      <c r="S152" s="1105" t="s">
        <v>741</v>
      </c>
      <c r="T152" s="1267" t="s">
        <v>67</v>
      </c>
      <c r="U152" s="1268"/>
      <c r="V152" s="1268"/>
      <c r="W152" s="1268"/>
      <c r="X152" s="1269"/>
      <c r="Y152" s="637"/>
      <c r="Z152" s="637"/>
      <c r="AA152" s="637"/>
      <c r="AB152" s="637"/>
      <c r="AC152" s="637"/>
      <c r="AD152" s="637"/>
      <c r="AE152" s="637"/>
      <c r="AF152" s="637"/>
      <c r="AG152" s="681"/>
      <c r="AL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s="6" customFormat="1" ht="24.95" customHeight="1">
      <c r="A153" s="1136"/>
      <c r="B153" s="1106"/>
      <c r="C153" s="1105" t="s">
        <v>597</v>
      </c>
      <c r="D153" s="1135" t="s">
        <v>234</v>
      </c>
      <c r="E153" s="1135" t="s">
        <v>630</v>
      </c>
      <c r="F153" s="1135" t="s">
        <v>631</v>
      </c>
      <c r="G153" s="1135" t="s">
        <v>711</v>
      </c>
      <c r="H153" s="1197" t="s">
        <v>742</v>
      </c>
      <c r="I153" s="1197"/>
      <c r="J153" s="1197"/>
      <c r="K153" s="1197"/>
      <c r="L153" s="1197" t="s">
        <v>58</v>
      </c>
      <c r="M153" s="1197"/>
      <c r="N153" s="1197"/>
      <c r="O153" s="1197"/>
      <c r="P153" s="997"/>
      <c r="Q153" s="997"/>
      <c r="R153" s="1136"/>
      <c r="S153" s="1106"/>
      <c r="T153" s="1105" t="s">
        <v>597</v>
      </c>
      <c r="U153" s="1135" t="s">
        <v>234</v>
      </c>
      <c r="V153" s="1135" t="s">
        <v>630</v>
      </c>
      <c r="W153" s="1135" t="s">
        <v>631</v>
      </c>
      <c r="X153" s="1135" t="s">
        <v>711</v>
      </c>
      <c r="Y153" s="637"/>
      <c r="Z153" s="637"/>
      <c r="AA153" s="637"/>
      <c r="AB153" s="637"/>
      <c r="AC153" s="637"/>
      <c r="AD153" s="637"/>
      <c r="AE153" s="637"/>
      <c r="AF153" s="637"/>
      <c r="AG153" s="686"/>
      <c r="AH153" s="21"/>
      <c r="AI153" s="21"/>
      <c r="AJ153" s="21"/>
      <c r="AK153" s="21"/>
      <c r="AL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  <c r="IV153" s="21"/>
    </row>
    <row r="154" spans="1:256" s="6" customFormat="1" ht="7.5" customHeight="1">
      <c r="A154" s="1137"/>
      <c r="B154" s="1107"/>
      <c r="C154" s="1107"/>
      <c r="D154" s="1137"/>
      <c r="E154" s="1137"/>
      <c r="F154" s="1137"/>
      <c r="G154" s="1137"/>
      <c r="H154" s="92" t="s">
        <v>59</v>
      </c>
      <c r="I154" s="92" t="s">
        <v>60</v>
      </c>
      <c r="J154" s="92" t="s">
        <v>215</v>
      </c>
      <c r="K154" s="92" t="s">
        <v>216</v>
      </c>
      <c r="L154" s="92" t="s">
        <v>335</v>
      </c>
      <c r="M154" s="92" t="s">
        <v>421</v>
      </c>
      <c r="N154" s="92" t="s">
        <v>649</v>
      </c>
      <c r="O154" s="92" t="s">
        <v>540</v>
      </c>
      <c r="P154" s="997"/>
      <c r="Q154" s="997"/>
      <c r="R154" s="1137"/>
      <c r="S154" s="1107"/>
      <c r="T154" s="1107"/>
      <c r="U154" s="1137"/>
      <c r="V154" s="1137"/>
      <c r="W154" s="1137"/>
      <c r="X154" s="1137"/>
      <c r="Y154" s="40">
        <v>0.38500000000000001</v>
      </c>
      <c r="Z154" s="40">
        <v>3.5000000000000003E-2</v>
      </c>
      <c r="AA154" s="40">
        <v>5.0283333333333333</v>
      </c>
      <c r="AB154" s="40">
        <v>2.1700000000000004</v>
      </c>
      <c r="AC154" s="40">
        <v>18.876666666666665</v>
      </c>
      <c r="AD154" s="40">
        <v>104.31166666666667</v>
      </c>
      <c r="AE154" s="40">
        <v>19.145</v>
      </c>
      <c r="AF154" s="40">
        <v>1.575</v>
      </c>
      <c r="AG154" s="643"/>
      <c r="AL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</row>
    <row r="155" spans="1:256" ht="24.95" customHeight="1">
      <c r="A155" s="1260" t="s">
        <v>541</v>
      </c>
      <c r="B155" s="1261"/>
      <c r="C155" s="1262"/>
      <c r="D155" s="678">
        <f>D158+D160+D156+D161+D162+D157</f>
        <v>21.25</v>
      </c>
      <c r="E155" s="678">
        <f>E158+E160+E156+E161+E162+E157</f>
        <v>24.620000000000005</v>
      </c>
      <c r="F155" s="678">
        <f>F158+F160+F156+F161+F162+F157</f>
        <v>74.989999999999995</v>
      </c>
      <c r="G155" s="678">
        <f>G158+G160+G156+G161+G162+G157</f>
        <v>606.04</v>
      </c>
      <c r="H155" s="678">
        <f t="shared" ref="H155:O155" si="10">H156+H174+H209+H212+H226+H228</f>
        <v>32.287500000000001</v>
      </c>
      <c r="I155" s="678">
        <f t="shared" si="10"/>
        <v>0.32033333333333336</v>
      </c>
      <c r="J155" s="678">
        <f t="shared" si="10"/>
        <v>36.05694444444444</v>
      </c>
      <c r="K155" s="678">
        <f t="shared" si="10"/>
        <v>6.1133333333333342</v>
      </c>
      <c r="L155" s="678">
        <f t="shared" si="10"/>
        <v>231.57055555555559</v>
      </c>
      <c r="M155" s="678">
        <f t="shared" si="10"/>
        <v>375.76972222222219</v>
      </c>
      <c r="N155" s="678">
        <f t="shared" si="10"/>
        <v>134.88749999999999</v>
      </c>
      <c r="O155" s="678">
        <f t="shared" si="10"/>
        <v>5.5008333333333326</v>
      </c>
      <c r="P155" s="637"/>
      <c r="Q155" s="678" t="e">
        <f>Q156+Q174+Q209+Q212+Q226+Q228</f>
        <v>#REF!</v>
      </c>
      <c r="R155" s="1260" t="s">
        <v>446</v>
      </c>
      <c r="S155" s="1261"/>
      <c r="T155" s="1262"/>
      <c r="U155" s="678">
        <f>U158+U160+U156+U161+U162+U157</f>
        <v>25.42</v>
      </c>
      <c r="V155" s="678">
        <f>V158+V160+V156+V161+V162+V157</f>
        <v>27.580000000000005</v>
      </c>
      <c r="W155" s="678">
        <f>W158+W160+W156+W161+W162+W157</f>
        <v>89.12</v>
      </c>
      <c r="X155" s="678">
        <f>X158+X160+X156+X161+X162+X157</f>
        <v>705.88</v>
      </c>
      <c r="Y155" s="17"/>
      <c r="Z155" s="17"/>
      <c r="AA155" s="17"/>
      <c r="AB155" s="17"/>
      <c r="AC155" s="17"/>
      <c r="AD155" s="17"/>
      <c r="AE155" s="17"/>
      <c r="AF155" s="17"/>
      <c r="AG155" s="698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24.95" customHeight="1">
      <c r="A156" s="683" t="s">
        <v>447</v>
      </c>
      <c r="B156" s="24">
        <v>15</v>
      </c>
      <c r="C156" s="24"/>
      <c r="D156" s="204">
        <v>4.5</v>
      </c>
      <c r="E156" s="204">
        <v>4.2</v>
      </c>
      <c r="F156" s="601">
        <v>0</v>
      </c>
      <c r="G156" s="596">
        <f>D156*4+E156*9+F156*4</f>
        <v>55.800000000000004</v>
      </c>
      <c r="H156" s="106">
        <v>27.240000000000002</v>
      </c>
      <c r="I156" s="106">
        <v>2.9999999999999995E-2</v>
      </c>
      <c r="J156" s="106">
        <v>0</v>
      </c>
      <c r="K156" s="106">
        <v>3.64</v>
      </c>
      <c r="L156" s="106">
        <v>32.49</v>
      </c>
      <c r="M156" s="106">
        <v>27.009999999999998</v>
      </c>
      <c r="N156" s="106">
        <v>15.370000000000001</v>
      </c>
      <c r="O156" s="106">
        <v>0.47</v>
      </c>
      <c r="P156" s="8"/>
      <c r="Q156" s="106" t="e">
        <f>SUM(Q162:Q166)</f>
        <v>#REF!</v>
      </c>
      <c r="R156" s="683" t="s">
        <v>447</v>
      </c>
      <c r="S156" s="24">
        <v>20</v>
      </c>
      <c r="T156" s="24"/>
      <c r="U156" s="204">
        <v>5.2</v>
      </c>
      <c r="V156" s="204">
        <v>4.9000000000000004</v>
      </c>
      <c r="W156" s="601">
        <v>0</v>
      </c>
      <c r="X156" s="596">
        <f>U156*4+V156*9+W156*4</f>
        <v>64.900000000000006</v>
      </c>
      <c r="Y156" s="13"/>
      <c r="Z156" s="13"/>
      <c r="AA156" s="13"/>
      <c r="AB156" s="13"/>
      <c r="AC156" s="13"/>
      <c r="AD156" s="13"/>
      <c r="AE156" s="13"/>
      <c r="AF156" s="13"/>
      <c r="AG156" s="698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s="6" customFormat="1" ht="24.95" customHeight="1">
      <c r="A157" s="258" t="s">
        <v>636</v>
      </c>
      <c r="B157" s="24">
        <v>10</v>
      </c>
      <c r="C157" s="24"/>
      <c r="D157" s="25">
        <v>0.1</v>
      </c>
      <c r="E157" s="25">
        <v>7.3</v>
      </c>
      <c r="F157" s="25">
        <v>0.1</v>
      </c>
      <c r="G157" s="29">
        <v>66</v>
      </c>
      <c r="H157" s="700"/>
      <c r="I157" s="700"/>
      <c r="J157" s="700"/>
      <c r="K157" s="700"/>
      <c r="L157" s="700"/>
      <c r="M157" s="700"/>
      <c r="N157" s="700"/>
      <c r="O157" s="700"/>
      <c r="P157" s="700"/>
      <c r="Q157" s="700"/>
      <c r="R157" s="258" t="s">
        <v>636</v>
      </c>
      <c r="S157" s="24">
        <v>10</v>
      </c>
      <c r="T157" s="24"/>
      <c r="U157" s="25">
        <v>0.1</v>
      </c>
      <c r="V157" s="25">
        <v>7.3</v>
      </c>
      <c r="W157" s="25">
        <v>0.1</v>
      </c>
      <c r="X157" s="29">
        <v>66</v>
      </c>
      <c r="Y157" s="10"/>
      <c r="Z157" s="10"/>
      <c r="AA157" s="10"/>
      <c r="AB157" s="10"/>
      <c r="AC157" s="10"/>
      <c r="AD157" s="10"/>
      <c r="AE157" s="10"/>
      <c r="AF157" s="10"/>
      <c r="AG157" s="698"/>
    </row>
    <row r="158" spans="1:256" s="6" customFormat="1" ht="24.95" customHeight="1">
      <c r="A158" s="688" t="s">
        <v>118</v>
      </c>
      <c r="B158" s="24" t="s">
        <v>119</v>
      </c>
      <c r="C158" s="24"/>
      <c r="D158" s="601">
        <v>10.1</v>
      </c>
      <c r="E158" s="601">
        <v>10</v>
      </c>
      <c r="F158" s="601">
        <v>38.5</v>
      </c>
      <c r="G158" s="596">
        <f>D158*4+E158*9+F158*4</f>
        <v>284.39999999999998</v>
      </c>
      <c r="H158" s="700"/>
      <c r="I158" s="700"/>
      <c r="J158" s="700"/>
      <c r="K158" s="700"/>
      <c r="L158" s="700"/>
      <c r="M158" s="700"/>
      <c r="N158" s="700"/>
      <c r="O158" s="700"/>
      <c r="P158" s="700"/>
      <c r="Q158" s="700"/>
      <c r="R158" s="688" t="s">
        <v>118</v>
      </c>
      <c r="S158" s="24" t="s">
        <v>593</v>
      </c>
      <c r="T158" s="24"/>
      <c r="U158" s="601">
        <v>11.5</v>
      </c>
      <c r="V158" s="601">
        <v>11.9</v>
      </c>
      <c r="W158" s="601">
        <v>41.5</v>
      </c>
      <c r="X158" s="596">
        <f>U158*4+V158*9+W158*4</f>
        <v>319.10000000000002</v>
      </c>
      <c r="Y158" s="10"/>
      <c r="Z158" s="10"/>
      <c r="AA158" s="10"/>
      <c r="AB158" s="10"/>
      <c r="AC158" s="10"/>
      <c r="AD158" s="10"/>
      <c r="AE158" s="10"/>
      <c r="AF158" s="10"/>
      <c r="AG158" s="698"/>
      <c r="AM158" s="21"/>
      <c r="AN158" s="21"/>
      <c r="AO158" s="21"/>
      <c r="AP158" s="21"/>
      <c r="AQ158" s="21"/>
      <c r="AR158" s="21"/>
      <c r="AS158" s="21"/>
    </row>
    <row r="159" spans="1:256" s="6" customFormat="1" ht="24.95" hidden="1" customHeight="1">
      <c r="A159" s="688" t="s">
        <v>415</v>
      </c>
      <c r="B159" s="24" t="s">
        <v>119</v>
      </c>
      <c r="C159" s="24"/>
      <c r="D159" s="25">
        <v>7.5</v>
      </c>
      <c r="E159" s="25">
        <v>9.9</v>
      </c>
      <c r="F159" s="25">
        <v>37.799999999999997</v>
      </c>
      <c r="G159" s="596">
        <f>D159*4+E159*9+F159*4</f>
        <v>270.3</v>
      </c>
      <c r="H159" s="700"/>
      <c r="I159" s="700"/>
      <c r="J159" s="700"/>
      <c r="K159" s="700"/>
      <c r="L159" s="700"/>
      <c r="M159" s="700"/>
      <c r="N159" s="700"/>
      <c r="O159" s="700"/>
      <c r="P159" s="700"/>
      <c r="Q159" s="700"/>
      <c r="R159" s="688" t="s">
        <v>317</v>
      </c>
      <c r="S159" s="24" t="s">
        <v>593</v>
      </c>
      <c r="T159" s="24"/>
      <c r="U159" s="25">
        <v>8.1999999999999993</v>
      </c>
      <c r="V159" s="25">
        <v>11.5</v>
      </c>
      <c r="W159" s="25">
        <v>43.875</v>
      </c>
      <c r="X159" s="596">
        <f>U159*4+V159*9+W159*4</f>
        <v>311.8</v>
      </c>
      <c r="Y159" s="10"/>
      <c r="Z159" s="10"/>
      <c r="AA159" s="10"/>
      <c r="AB159" s="10"/>
      <c r="AC159" s="10"/>
      <c r="AD159" s="10"/>
      <c r="AE159" s="10"/>
      <c r="AF159" s="10"/>
      <c r="AG159" s="698"/>
      <c r="AH159" s="21"/>
      <c r="AI159" s="21"/>
      <c r="AJ159" s="21"/>
      <c r="AK159" s="21"/>
      <c r="AM159" s="21"/>
      <c r="AN159" s="21"/>
      <c r="AO159" s="21"/>
      <c r="AP159" s="21"/>
      <c r="AQ159" s="21"/>
      <c r="AR159" s="21"/>
      <c r="AS159" s="21"/>
    </row>
    <row r="160" spans="1:256" s="6" customFormat="1" ht="24.95" customHeight="1">
      <c r="A160" s="683" t="s">
        <v>273</v>
      </c>
      <c r="B160" s="24">
        <v>200</v>
      </c>
      <c r="C160" s="24"/>
      <c r="D160" s="24">
        <v>2.5</v>
      </c>
      <c r="E160" s="24">
        <v>2.4</v>
      </c>
      <c r="F160" s="25">
        <v>15</v>
      </c>
      <c r="G160" s="596">
        <f>D160*4+E160*9+F160*4</f>
        <v>91.6</v>
      </c>
      <c r="H160" s="700"/>
      <c r="I160" s="700"/>
      <c r="J160" s="700"/>
      <c r="K160" s="700"/>
      <c r="L160" s="700"/>
      <c r="M160" s="700"/>
      <c r="N160" s="700"/>
      <c r="O160" s="700"/>
      <c r="P160" s="700"/>
      <c r="Q160" s="700"/>
      <c r="R160" s="683" t="s">
        <v>273</v>
      </c>
      <c r="S160" s="24">
        <v>200</v>
      </c>
      <c r="T160" s="24"/>
      <c r="U160" s="24">
        <v>2.5</v>
      </c>
      <c r="V160" s="24">
        <v>2.4</v>
      </c>
      <c r="W160" s="25">
        <v>15</v>
      </c>
      <c r="X160" s="596">
        <f>U160*4+V160*9+W160*4</f>
        <v>91.6</v>
      </c>
      <c r="Y160" s="10"/>
      <c r="Z160" s="10"/>
      <c r="AA160" s="10"/>
      <c r="AB160" s="10"/>
      <c r="AC160" s="10"/>
      <c r="AD160" s="10"/>
      <c r="AE160" s="10"/>
      <c r="AF160" s="10"/>
      <c r="AG160" s="643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  <c r="IV160" s="21"/>
    </row>
    <row r="161" spans="1:256" s="6" customFormat="1" ht="24.95" customHeight="1">
      <c r="A161" s="694" t="s">
        <v>667</v>
      </c>
      <c r="B161" s="204">
        <v>20</v>
      </c>
      <c r="C161" s="204"/>
      <c r="D161" s="601">
        <v>1.7399999999999998</v>
      </c>
      <c r="E161" s="601">
        <v>0.3</v>
      </c>
      <c r="F161" s="601">
        <v>9.4199999999999982</v>
      </c>
      <c r="G161" s="596">
        <v>47.339999999999996</v>
      </c>
      <c r="H161" s="700"/>
      <c r="I161" s="700"/>
      <c r="J161" s="700"/>
      <c r="K161" s="700"/>
      <c r="L161" s="700"/>
      <c r="M161" s="700"/>
      <c r="N161" s="700"/>
      <c r="O161" s="700"/>
      <c r="P161" s="700"/>
      <c r="Q161" s="700"/>
      <c r="R161" s="694" t="s">
        <v>667</v>
      </c>
      <c r="S161" s="204">
        <v>40</v>
      </c>
      <c r="T161" s="204"/>
      <c r="U161" s="601">
        <v>3.48</v>
      </c>
      <c r="V161" s="601">
        <v>0.6</v>
      </c>
      <c r="W161" s="601">
        <v>18.84</v>
      </c>
      <c r="X161" s="596">
        <v>94.679999999999978</v>
      </c>
      <c r="Y161" s="10"/>
      <c r="Z161" s="10"/>
      <c r="AA161" s="10"/>
      <c r="AB161" s="10"/>
      <c r="AC161" s="10"/>
      <c r="AD161" s="10"/>
      <c r="AE161" s="10"/>
      <c r="AF161" s="10"/>
      <c r="AG161" s="643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  <c r="IV161" s="21"/>
    </row>
    <row r="162" spans="1:256" ht="24.95" customHeight="1">
      <c r="A162" s="695" t="s">
        <v>466</v>
      </c>
      <c r="B162" s="24">
        <v>35</v>
      </c>
      <c r="C162" s="24"/>
      <c r="D162" s="25">
        <v>2.31</v>
      </c>
      <c r="E162" s="25">
        <v>0.42000000000000004</v>
      </c>
      <c r="F162" s="25">
        <v>11.97</v>
      </c>
      <c r="G162" s="29">
        <v>60.9</v>
      </c>
      <c r="H162" s="9"/>
      <c r="I162" s="9"/>
      <c r="J162" s="9"/>
      <c r="K162" s="9"/>
      <c r="L162" s="9"/>
      <c r="M162" s="9"/>
      <c r="N162" s="9"/>
      <c r="O162" s="9"/>
      <c r="P162" s="68"/>
      <c r="Q162" s="9" t="e">
        <f>#REF!*P162/1000</f>
        <v>#REF!</v>
      </c>
      <c r="R162" s="695" t="s">
        <v>466</v>
      </c>
      <c r="S162" s="728"/>
      <c r="T162" s="24">
        <v>40</v>
      </c>
      <c r="U162" s="25">
        <v>2.64</v>
      </c>
      <c r="V162" s="25">
        <v>0.48</v>
      </c>
      <c r="W162" s="25">
        <v>13.68</v>
      </c>
      <c r="X162" s="29">
        <v>69.599999999999994</v>
      </c>
      <c r="Y162" s="17"/>
      <c r="Z162" s="17"/>
      <c r="AA162" s="17"/>
      <c r="AB162" s="17"/>
      <c r="AC162" s="17"/>
      <c r="AD162" s="17"/>
      <c r="AE162" s="17"/>
      <c r="AF162" s="17"/>
      <c r="AG162" s="681"/>
    </row>
    <row r="163" spans="1:256" ht="24.95" customHeight="1">
      <c r="A163" s="1258" t="s">
        <v>764</v>
      </c>
      <c r="B163" s="1258"/>
      <c r="C163" s="1258"/>
      <c r="D163" s="678">
        <f>D164+D165</f>
        <v>4.6966666666666654</v>
      </c>
      <c r="E163" s="678">
        <f>E164+E165</f>
        <v>7.706666666666667</v>
      </c>
      <c r="F163" s="678">
        <f>F164+F165</f>
        <v>36.6</v>
      </c>
      <c r="G163" s="680">
        <f>G164+G165</f>
        <v>234.54666666666665</v>
      </c>
      <c r="H163" s="15"/>
      <c r="I163" s="15"/>
      <c r="J163" s="15"/>
      <c r="K163" s="15"/>
      <c r="L163" s="15"/>
      <c r="M163" s="15"/>
      <c r="N163" s="15"/>
      <c r="O163" s="15"/>
      <c r="P163" s="68">
        <v>23.4</v>
      </c>
      <c r="Q163" s="9" t="e">
        <f>P163*#REF!/1000</f>
        <v>#REF!</v>
      </c>
      <c r="R163" s="1260" t="s">
        <v>318</v>
      </c>
      <c r="S163" s="1261"/>
      <c r="T163" s="1262"/>
      <c r="U163" s="678">
        <f>U164+U165</f>
        <v>5.5166666666666657</v>
      </c>
      <c r="V163" s="678">
        <f>V164+V165</f>
        <v>9.4666666666666668</v>
      </c>
      <c r="W163" s="678">
        <f>W164+W165</f>
        <v>39</v>
      </c>
      <c r="X163" s="680">
        <f>X164+X165</f>
        <v>263.26666666666665</v>
      </c>
      <c r="Y163" s="17"/>
      <c r="Z163" s="17"/>
      <c r="AA163" s="17"/>
      <c r="AB163" s="17"/>
      <c r="AC163" s="17"/>
      <c r="AD163" s="17"/>
      <c r="AE163" s="17"/>
      <c r="AF163" s="17"/>
      <c r="AG163" s="707"/>
    </row>
    <row r="164" spans="1:256" ht="24.95" customHeight="1">
      <c r="A164" s="711" t="s">
        <v>444</v>
      </c>
      <c r="B164" s="205">
        <v>140</v>
      </c>
      <c r="C164" s="205"/>
      <c r="D164" s="600">
        <v>1.4166666666666665</v>
      </c>
      <c r="E164" s="600">
        <v>0.66666666666666652</v>
      </c>
      <c r="F164" s="600">
        <v>27</v>
      </c>
      <c r="G164" s="596">
        <f>D164*4+E164*9+F164*4</f>
        <v>119.66666666666666</v>
      </c>
      <c r="H164" s="17"/>
      <c r="I164" s="17"/>
      <c r="J164" s="17"/>
      <c r="K164" s="17"/>
      <c r="L164" s="17"/>
      <c r="M164" s="17"/>
      <c r="N164" s="17"/>
      <c r="O164" s="17"/>
      <c r="P164" s="11">
        <v>37.049999999999997</v>
      </c>
      <c r="Q164" s="9" t="e">
        <f>#REF!*P164/1000</f>
        <v>#REF!</v>
      </c>
      <c r="R164" s="711" t="s">
        <v>126</v>
      </c>
      <c r="S164" s="101"/>
      <c r="T164" s="205">
        <v>130</v>
      </c>
      <c r="U164" s="600">
        <v>1.4166666666666665</v>
      </c>
      <c r="V164" s="600">
        <v>0.66666666666666652</v>
      </c>
      <c r="W164" s="600">
        <v>27</v>
      </c>
      <c r="X164" s="596">
        <f>U164*4+V164*9+W164*4</f>
        <v>119.66666666666666</v>
      </c>
      <c r="Y164" s="17"/>
      <c r="Z164" s="17"/>
      <c r="AA164" s="17"/>
      <c r="AB164" s="17"/>
      <c r="AC164" s="17"/>
      <c r="AD164" s="17"/>
      <c r="AE164" s="17"/>
      <c r="AF164" s="17"/>
      <c r="AG164" s="643"/>
      <c r="AM164" s="6"/>
      <c r="AN164" s="6"/>
      <c r="AO164" s="6"/>
      <c r="AP164" s="6"/>
      <c r="AQ164" s="6"/>
      <c r="AR164" s="6"/>
      <c r="AS164" s="6"/>
    </row>
    <row r="165" spans="1:256" ht="24.95" customHeight="1">
      <c r="A165" s="683" t="s">
        <v>509</v>
      </c>
      <c r="B165" s="24">
        <v>100</v>
      </c>
      <c r="C165" s="24"/>
      <c r="D165" s="25">
        <v>3.2799999999999994</v>
      </c>
      <c r="E165" s="25">
        <v>7.0400000000000009</v>
      </c>
      <c r="F165" s="25">
        <v>9.6</v>
      </c>
      <c r="G165" s="29">
        <v>114.88</v>
      </c>
      <c r="H165" s="17"/>
      <c r="I165" s="17"/>
      <c r="J165" s="17"/>
      <c r="K165" s="17"/>
      <c r="L165" s="17"/>
      <c r="M165" s="17"/>
      <c r="N165" s="17"/>
      <c r="O165" s="17"/>
      <c r="P165" s="11">
        <v>32.5</v>
      </c>
      <c r="Q165" s="9" t="e">
        <f>#REF!*P165/1000</f>
        <v>#REF!</v>
      </c>
      <c r="R165" s="683" t="s">
        <v>98</v>
      </c>
      <c r="S165" s="202"/>
      <c r="T165" s="24">
        <v>125</v>
      </c>
      <c r="U165" s="25">
        <v>4.0999999999999996</v>
      </c>
      <c r="V165" s="25">
        <v>8.8000000000000007</v>
      </c>
      <c r="W165" s="25">
        <v>12</v>
      </c>
      <c r="X165" s="29">
        <f>W165*4+V165*9+U165*4</f>
        <v>143.6</v>
      </c>
      <c r="Y165" s="17"/>
      <c r="Z165" s="17"/>
      <c r="AA165" s="17"/>
      <c r="AB165" s="17"/>
      <c r="AC165" s="17"/>
      <c r="AD165" s="17"/>
      <c r="AE165" s="17"/>
      <c r="AF165" s="17"/>
      <c r="AG165" s="707"/>
      <c r="AH165" s="6"/>
      <c r="AI165" s="6"/>
      <c r="AJ165" s="6"/>
      <c r="AK165" s="6"/>
      <c r="AM165" s="6"/>
      <c r="AN165" s="6"/>
      <c r="AO165" s="6"/>
      <c r="AP165" s="6"/>
      <c r="AQ165" s="6"/>
      <c r="AR165" s="6"/>
      <c r="AS165" s="6"/>
    </row>
    <row r="166" spans="1:256" ht="24.95" customHeight="1">
      <c r="A166" s="700" t="s">
        <v>408</v>
      </c>
      <c r="B166" s="700"/>
      <c r="C166" s="700"/>
      <c r="D166" s="699">
        <f>D155+D163</f>
        <v>25.946666666666665</v>
      </c>
      <c r="E166" s="699">
        <f>E155+E163</f>
        <v>32.326666666666668</v>
      </c>
      <c r="F166" s="699">
        <f>F155+F163</f>
        <v>111.59</v>
      </c>
      <c r="G166" s="699">
        <f>G155+G163</f>
        <v>840.58666666666659</v>
      </c>
      <c r="H166" s="17"/>
      <c r="I166" s="17"/>
      <c r="J166" s="17"/>
      <c r="K166" s="17"/>
      <c r="L166" s="17"/>
      <c r="M166" s="17"/>
      <c r="N166" s="17"/>
      <c r="O166" s="17"/>
      <c r="P166" s="11">
        <v>79.3</v>
      </c>
      <c r="Q166" s="9" t="e">
        <f>#REF!*P166/1000</f>
        <v>#REF!</v>
      </c>
      <c r="R166" s="703" t="s">
        <v>408</v>
      </c>
      <c r="S166" s="704"/>
      <c r="T166" s="705"/>
      <c r="U166" s="699">
        <f>U155+U163</f>
        <v>30.936666666666667</v>
      </c>
      <c r="V166" s="699">
        <f>V155+V163</f>
        <v>37.046666666666674</v>
      </c>
      <c r="W166" s="699">
        <f>W155+W163</f>
        <v>128.12</v>
      </c>
      <c r="X166" s="699">
        <f>X155+X163</f>
        <v>969.14666666666665</v>
      </c>
      <c r="Y166" s="17"/>
      <c r="Z166" s="17"/>
      <c r="AA166" s="17"/>
      <c r="AB166" s="17"/>
      <c r="AC166" s="17"/>
      <c r="AD166" s="17"/>
      <c r="AE166" s="17"/>
      <c r="AF166" s="17"/>
      <c r="AG166" s="707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24.95" customHeight="1">
      <c r="A167" s="1260" t="s">
        <v>185</v>
      </c>
      <c r="B167" s="1261"/>
      <c r="C167" s="1261"/>
      <c r="D167" s="1261"/>
      <c r="E167" s="1261"/>
      <c r="F167" s="1261"/>
      <c r="G167" s="1262"/>
      <c r="H167" s="261"/>
      <c r="I167" s="261"/>
      <c r="J167" s="261"/>
      <c r="K167" s="261"/>
      <c r="L167" s="261"/>
      <c r="M167" s="261"/>
      <c r="N167" s="261"/>
      <c r="O167" s="261"/>
      <c r="P167" s="11"/>
      <c r="Q167" s="17"/>
      <c r="R167" s="1260" t="s">
        <v>184</v>
      </c>
      <c r="S167" s="1261"/>
      <c r="T167" s="1262"/>
      <c r="U167" s="678">
        <f>U170+U172+U168+U173+U174+U169</f>
        <v>25.42</v>
      </c>
      <c r="V167" s="678">
        <f>V170+V172+V168+V173+V174+V169</f>
        <v>27.580000000000005</v>
      </c>
      <c r="W167" s="678">
        <f>W170+W172+W168+W173+W174+W169</f>
        <v>89.12</v>
      </c>
      <c r="X167" s="678">
        <f>X170+X172+X168+X173+X174+X169</f>
        <v>705.88</v>
      </c>
      <c r="Y167" s="17"/>
      <c r="Z167" s="17"/>
      <c r="AA167" s="17"/>
      <c r="AB167" s="17"/>
      <c r="AC167" s="17"/>
      <c r="AD167" s="17"/>
      <c r="AE167" s="17"/>
      <c r="AF167" s="17"/>
      <c r="AG167" s="707"/>
      <c r="AH167" s="6"/>
      <c r="AI167" s="6"/>
      <c r="AJ167" s="6"/>
      <c r="AK167" s="6"/>
      <c r="AL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s="6" customFormat="1" ht="24.95" customHeight="1">
      <c r="A168" s="700" t="s">
        <v>319</v>
      </c>
      <c r="B168" s="700" t="s">
        <v>214</v>
      </c>
      <c r="C168" s="700"/>
      <c r="D168" s="700"/>
      <c r="E168" s="700"/>
      <c r="F168" s="700"/>
      <c r="G168" s="700"/>
      <c r="H168" s="8">
        <v>8</v>
      </c>
      <c r="I168" s="8">
        <v>0.04</v>
      </c>
      <c r="J168" s="8">
        <v>0</v>
      </c>
      <c r="K168" s="8">
        <v>0.56000000000000016</v>
      </c>
      <c r="L168" s="8">
        <v>9.8533333333333317</v>
      </c>
      <c r="M168" s="8">
        <v>20.3</v>
      </c>
      <c r="N168" s="8">
        <v>5.6</v>
      </c>
      <c r="O168" s="8">
        <v>0.2</v>
      </c>
      <c r="P168" s="11"/>
      <c r="Q168" s="8" t="e">
        <f>SUM(Q169:Q173)</f>
        <v>#REF!</v>
      </c>
      <c r="R168" s="202" t="s">
        <v>447</v>
      </c>
      <c r="S168" s="24">
        <v>20</v>
      </c>
      <c r="T168" s="24"/>
      <c r="U168" s="204">
        <v>5.2</v>
      </c>
      <c r="V168" s="204">
        <v>4.9000000000000004</v>
      </c>
      <c r="W168" s="601">
        <v>0</v>
      </c>
      <c r="X168" s="596">
        <f>U168*4+V168*9+W168*4</f>
        <v>64.900000000000006</v>
      </c>
      <c r="Y168" s="17"/>
      <c r="Z168" s="17"/>
      <c r="AA168" s="17"/>
      <c r="AB168" s="17"/>
      <c r="AC168" s="17"/>
      <c r="AD168" s="17"/>
      <c r="AE168" s="17"/>
      <c r="AF168" s="17"/>
      <c r="AG168" s="707"/>
      <c r="AH168" s="21"/>
      <c r="AI168" s="21"/>
      <c r="AJ168" s="21"/>
      <c r="AK168" s="21"/>
      <c r="AM168" s="21"/>
      <c r="AN168" s="21"/>
      <c r="AO168" s="21"/>
      <c r="AP168" s="21"/>
      <c r="AQ168" s="21"/>
      <c r="AR168" s="21"/>
      <c r="AS168" s="21"/>
    </row>
    <row r="169" spans="1:256" s="6" customFormat="1" ht="24.95" customHeight="1">
      <c r="A169" s="700"/>
      <c r="B169" s="700"/>
      <c r="C169" s="700"/>
      <c r="D169" s="700"/>
      <c r="E169" s="700"/>
      <c r="F169" s="700"/>
      <c r="G169" s="700"/>
      <c r="H169" s="637"/>
      <c r="I169" s="637"/>
      <c r="J169" s="637"/>
      <c r="K169" s="637"/>
      <c r="L169" s="637"/>
      <c r="M169" s="637"/>
      <c r="N169" s="637"/>
      <c r="O169" s="637"/>
      <c r="P169" s="11">
        <v>100</v>
      </c>
      <c r="Q169" s="9" t="e">
        <f>#REF!*P169/1000</f>
        <v>#REF!</v>
      </c>
      <c r="R169" s="28" t="s">
        <v>636</v>
      </c>
      <c r="S169" s="24">
        <v>10</v>
      </c>
      <c r="T169" s="24"/>
      <c r="U169" s="25">
        <v>0.1</v>
      </c>
      <c r="V169" s="25">
        <v>7.3</v>
      </c>
      <c r="W169" s="25">
        <v>0.1</v>
      </c>
      <c r="X169" s="29">
        <v>66</v>
      </c>
      <c r="Y169" s="57"/>
      <c r="Z169" s="57"/>
      <c r="AA169" s="57"/>
      <c r="AB169" s="57"/>
      <c r="AC169" s="57"/>
      <c r="AD169" s="57"/>
      <c r="AE169" s="57"/>
      <c r="AF169" s="57"/>
      <c r="AG169" s="707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</row>
    <row r="170" spans="1:256" s="6" customFormat="1" ht="24.95" customHeight="1">
      <c r="A170" s="700"/>
      <c r="B170" s="700"/>
      <c r="C170" s="700"/>
      <c r="D170" s="700"/>
      <c r="E170" s="700"/>
      <c r="F170" s="700"/>
      <c r="G170" s="700"/>
      <c r="H170" s="637"/>
      <c r="I170" s="637"/>
      <c r="J170" s="637"/>
      <c r="K170" s="637"/>
      <c r="L170" s="637"/>
      <c r="M170" s="637"/>
      <c r="N170" s="637"/>
      <c r="O170" s="637"/>
      <c r="P170" s="11"/>
      <c r="Q170" s="9" t="e">
        <f>#REF!*P170/1000</f>
        <v>#REF!</v>
      </c>
      <c r="R170" s="688" t="s">
        <v>118</v>
      </c>
      <c r="S170" s="24" t="s">
        <v>593</v>
      </c>
      <c r="T170" s="24"/>
      <c r="U170" s="601">
        <v>11.5</v>
      </c>
      <c r="V170" s="601">
        <v>11.9</v>
      </c>
      <c r="W170" s="601">
        <v>41.5</v>
      </c>
      <c r="X170" s="596">
        <f>U170*4+V170*9+W170*4</f>
        <v>319.10000000000002</v>
      </c>
      <c r="Y170" s="57"/>
      <c r="Z170" s="57"/>
      <c r="AA170" s="57"/>
      <c r="AB170" s="57"/>
      <c r="AC170" s="57"/>
      <c r="AD170" s="57"/>
      <c r="AE170" s="57"/>
      <c r="AF170" s="57"/>
      <c r="AG170" s="707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  <c r="IV170" s="21"/>
    </row>
    <row r="171" spans="1:256" ht="24.95" hidden="1" customHeight="1">
      <c r="A171" s="700"/>
      <c r="B171" s="700"/>
      <c r="C171" s="700"/>
      <c r="D171" s="700"/>
      <c r="E171" s="700"/>
      <c r="F171" s="700"/>
      <c r="G171" s="700"/>
      <c r="H171" s="637"/>
      <c r="I171" s="637"/>
      <c r="J171" s="637"/>
      <c r="K171" s="637"/>
      <c r="L171" s="637"/>
      <c r="M171" s="637"/>
      <c r="N171" s="637"/>
      <c r="O171" s="637"/>
      <c r="P171" s="11"/>
      <c r="Q171" s="9" t="e">
        <f>#REF!*P171/1000</f>
        <v>#REF!</v>
      </c>
      <c r="R171" s="688" t="s">
        <v>317</v>
      </c>
      <c r="S171" s="24" t="s">
        <v>593</v>
      </c>
      <c r="T171" s="24"/>
      <c r="U171" s="25">
        <v>8.1999999999999993</v>
      </c>
      <c r="V171" s="25">
        <v>11.5</v>
      </c>
      <c r="W171" s="25">
        <v>43.875</v>
      </c>
      <c r="X171" s="596">
        <f>U171*4+V171*9+W171*4</f>
        <v>311.8</v>
      </c>
      <c r="Y171" s="57"/>
      <c r="Z171" s="57"/>
      <c r="AA171" s="57"/>
      <c r="AB171" s="57"/>
      <c r="AC171" s="57"/>
      <c r="AD171" s="57"/>
      <c r="AE171" s="57"/>
      <c r="AF171" s="57"/>
      <c r="AG171" s="707"/>
    </row>
    <row r="172" spans="1:256" ht="24.95" customHeight="1">
      <c r="A172" s="700"/>
      <c r="B172" s="700"/>
      <c r="C172" s="700"/>
      <c r="D172" s="700"/>
      <c r="E172" s="700"/>
      <c r="F172" s="700"/>
      <c r="G172" s="700"/>
      <c r="H172" s="637"/>
      <c r="I172" s="637"/>
      <c r="J172" s="637"/>
      <c r="K172" s="637"/>
      <c r="L172" s="637"/>
      <c r="M172" s="637"/>
      <c r="N172" s="637"/>
      <c r="O172" s="637"/>
      <c r="P172" s="11"/>
      <c r="Q172" s="9" t="e">
        <f>#REF!*P172/1000</f>
        <v>#REF!</v>
      </c>
      <c r="R172" s="683" t="s">
        <v>273</v>
      </c>
      <c r="S172" s="24">
        <v>200</v>
      </c>
      <c r="T172" s="24"/>
      <c r="U172" s="24">
        <v>2.5</v>
      </c>
      <c r="V172" s="24">
        <v>2.4</v>
      </c>
      <c r="W172" s="25">
        <v>15</v>
      </c>
      <c r="X172" s="596">
        <f>U172*4+V172*9+W172*4</f>
        <v>91.6</v>
      </c>
      <c r="Y172" s="55"/>
      <c r="Z172" s="55"/>
      <c r="AA172" s="55"/>
      <c r="AB172" s="55"/>
      <c r="AC172" s="55"/>
      <c r="AD172" s="55"/>
      <c r="AE172" s="55"/>
      <c r="AF172" s="55"/>
      <c r="AG172" s="707"/>
      <c r="AM172" s="6"/>
      <c r="AN172" s="6"/>
      <c r="AO172" s="6"/>
      <c r="AP172" s="6"/>
      <c r="AQ172" s="6"/>
      <c r="AR172" s="6"/>
      <c r="AS172" s="6"/>
    </row>
    <row r="173" spans="1:256" ht="24.95" customHeight="1">
      <c r="A173" s="700"/>
      <c r="B173" s="700"/>
      <c r="C173" s="700"/>
      <c r="D173" s="700"/>
      <c r="E173" s="700"/>
      <c r="F173" s="700"/>
      <c r="G173" s="700"/>
      <c r="H173" s="637"/>
      <c r="I173" s="637"/>
      <c r="J173" s="637"/>
      <c r="K173" s="637"/>
      <c r="L173" s="637"/>
      <c r="M173" s="637"/>
      <c r="N173" s="637"/>
      <c r="O173" s="637"/>
      <c r="P173" s="11">
        <v>79.3</v>
      </c>
      <c r="Q173" s="9" t="e">
        <f>#REF!*P173/1000</f>
        <v>#REF!</v>
      </c>
      <c r="R173" s="694" t="s">
        <v>667</v>
      </c>
      <c r="S173" s="204">
        <v>40</v>
      </c>
      <c r="T173" s="204"/>
      <c r="U173" s="601">
        <v>3.48</v>
      </c>
      <c r="V173" s="601">
        <v>0.6</v>
      </c>
      <c r="W173" s="601">
        <v>18.84</v>
      </c>
      <c r="X173" s="596">
        <v>94.679999999999978</v>
      </c>
      <c r="Y173" s="57"/>
      <c r="Z173" s="57"/>
      <c r="AA173" s="57"/>
      <c r="AB173" s="57"/>
      <c r="AC173" s="57"/>
      <c r="AD173" s="57"/>
      <c r="AE173" s="57"/>
      <c r="AF173" s="57"/>
      <c r="AG173" s="707"/>
      <c r="AH173" s="6"/>
      <c r="AI173" s="6"/>
      <c r="AJ173" s="6"/>
      <c r="AK173" s="6"/>
      <c r="AM173" s="6"/>
      <c r="AN173" s="6"/>
      <c r="AO173" s="6"/>
      <c r="AP173" s="6"/>
      <c r="AQ173" s="6"/>
      <c r="AR173" s="6"/>
      <c r="AS173" s="6"/>
    </row>
    <row r="174" spans="1:256" ht="24.95" customHeight="1">
      <c r="A174" s="700"/>
      <c r="B174" s="700"/>
      <c r="C174" s="700"/>
      <c r="D174" s="700"/>
      <c r="E174" s="700"/>
      <c r="F174" s="700"/>
      <c r="G174" s="700"/>
      <c r="H174" s="8">
        <v>0.32083333333333336</v>
      </c>
      <c r="I174" s="8">
        <v>2.9166666666666671E-2</v>
      </c>
      <c r="J174" s="8">
        <v>4.1902777777777773</v>
      </c>
      <c r="K174" s="8">
        <v>1.8083333333333336</v>
      </c>
      <c r="L174" s="8">
        <v>15.730555555555554</v>
      </c>
      <c r="M174" s="8">
        <v>86.92638888888888</v>
      </c>
      <c r="N174" s="8">
        <v>15.954166666666667</v>
      </c>
      <c r="O174" s="8">
        <v>1.3125</v>
      </c>
      <c r="P174" s="8"/>
      <c r="Q174" s="40" t="e">
        <f>SUM(Q175:Q209)</f>
        <v>#REF!</v>
      </c>
      <c r="R174" s="695" t="s">
        <v>466</v>
      </c>
      <c r="S174" s="24">
        <v>40</v>
      </c>
      <c r="T174" s="24"/>
      <c r="U174" s="25">
        <v>2.64</v>
      </c>
      <c r="V174" s="25">
        <v>0.48</v>
      </c>
      <c r="W174" s="25">
        <v>13.68</v>
      </c>
      <c r="X174" s="29">
        <v>69.599999999999994</v>
      </c>
      <c r="Y174" s="57"/>
      <c r="Z174" s="57"/>
      <c r="AA174" s="57"/>
      <c r="AB174" s="57"/>
      <c r="AC174" s="57"/>
      <c r="AD174" s="57"/>
      <c r="AE174" s="57"/>
      <c r="AF174" s="57"/>
      <c r="AG174" s="707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24.95" customHeight="1">
      <c r="A175" s="700"/>
      <c r="B175" s="700"/>
      <c r="C175" s="700"/>
      <c r="D175" s="700"/>
      <c r="E175" s="700"/>
      <c r="F175" s="700"/>
      <c r="G175" s="700"/>
      <c r="H175" s="17"/>
      <c r="I175" s="17"/>
      <c r="J175" s="17"/>
      <c r="K175" s="17"/>
      <c r="L175" s="17"/>
      <c r="M175" s="17"/>
      <c r="N175" s="17"/>
      <c r="O175" s="17"/>
      <c r="P175" s="11"/>
      <c r="Q175" s="9" t="e">
        <f>#REF!*P175/1000</f>
        <v>#REF!</v>
      </c>
      <c r="R175" s="1260" t="s">
        <v>531</v>
      </c>
      <c r="S175" s="1261"/>
      <c r="T175" s="1262"/>
      <c r="U175" s="678">
        <f>U176+U177</f>
        <v>5.5166666666666657</v>
      </c>
      <c r="V175" s="678">
        <f>V176+V177</f>
        <v>9.4666666666666668</v>
      </c>
      <c r="W175" s="678">
        <f>W176+W177</f>
        <v>39</v>
      </c>
      <c r="X175" s="680">
        <f>X176+X177</f>
        <v>263.26666666666665</v>
      </c>
      <c r="Y175" s="57"/>
      <c r="Z175" s="57"/>
      <c r="AA175" s="57"/>
      <c r="AB175" s="57"/>
      <c r="AC175" s="57"/>
      <c r="AD175" s="57"/>
      <c r="AE175" s="57"/>
      <c r="AF175" s="57"/>
      <c r="AG175" s="707"/>
      <c r="AH175" s="6"/>
      <c r="AI175" s="6"/>
      <c r="AJ175" s="6"/>
      <c r="AK175" s="6"/>
      <c r="AL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s="6" customFormat="1" ht="24.95" customHeight="1">
      <c r="A176" s="700"/>
      <c r="B176" s="700"/>
      <c r="C176" s="700"/>
      <c r="D176" s="700"/>
      <c r="E176" s="700"/>
      <c r="F176" s="700"/>
      <c r="G176" s="700"/>
      <c r="H176" s="13"/>
      <c r="I176" s="13"/>
      <c r="J176" s="13"/>
      <c r="K176" s="13"/>
      <c r="L176" s="13"/>
      <c r="M176" s="13"/>
      <c r="N176" s="13"/>
      <c r="O176" s="13"/>
      <c r="P176" s="11"/>
      <c r="Q176" s="9" t="e">
        <f>#REF!*P176/1000</f>
        <v>#REF!</v>
      </c>
      <c r="R176" s="711" t="s">
        <v>126</v>
      </c>
      <c r="S176" s="205">
        <v>130</v>
      </c>
      <c r="T176" s="205"/>
      <c r="U176" s="600">
        <v>1.4166666666666665</v>
      </c>
      <c r="V176" s="600">
        <v>0.66666666666666652</v>
      </c>
      <c r="W176" s="600">
        <v>27</v>
      </c>
      <c r="X176" s="596">
        <f>U176*4+V176*9+W176*4</f>
        <v>119.66666666666666</v>
      </c>
      <c r="Y176" s="57"/>
      <c r="Z176" s="57"/>
      <c r="AA176" s="57"/>
      <c r="AB176" s="57"/>
      <c r="AC176" s="57"/>
      <c r="AD176" s="57"/>
      <c r="AE176" s="57"/>
      <c r="AF176" s="57"/>
      <c r="AG176" s="707"/>
      <c r="AH176" s="21"/>
      <c r="AI176" s="21"/>
      <c r="AJ176" s="21"/>
      <c r="AK176" s="21"/>
      <c r="AM176" s="21"/>
      <c r="AN176" s="21"/>
      <c r="AO176" s="21"/>
      <c r="AP176" s="21"/>
      <c r="AQ176" s="21"/>
      <c r="AR176" s="21"/>
      <c r="AS176" s="21"/>
    </row>
    <row r="177" spans="1:256" s="6" customFormat="1" ht="24.95" customHeight="1">
      <c r="A177" s="700"/>
      <c r="B177" s="700"/>
      <c r="C177" s="700"/>
      <c r="D177" s="700"/>
      <c r="E177" s="700"/>
      <c r="F177" s="700"/>
      <c r="G177" s="700"/>
      <c r="H177" s="17"/>
      <c r="I177" s="17"/>
      <c r="J177" s="17"/>
      <c r="K177" s="17"/>
      <c r="L177" s="17"/>
      <c r="M177" s="17"/>
      <c r="N177" s="17"/>
      <c r="O177" s="17"/>
      <c r="P177" s="11">
        <v>312</v>
      </c>
      <c r="Q177" s="9" t="e">
        <f>#REF!*P177/1000</f>
        <v>#REF!</v>
      </c>
      <c r="R177" s="683" t="s">
        <v>98</v>
      </c>
      <c r="S177" s="24">
        <v>125</v>
      </c>
      <c r="T177" s="24"/>
      <c r="U177" s="25">
        <v>4.0999999999999996</v>
      </c>
      <c r="V177" s="25">
        <v>8.8000000000000007</v>
      </c>
      <c r="W177" s="25">
        <v>12</v>
      </c>
      <c r="X177" s="29">
        <f>W177*4+V177*9+U177*4</f>
        <v>143.6</v>
      </c>
      <c r="Y177" s="57"/>
      <c r="Z177" s="57"/>
      <c r="AA177" s="57"/>
      <c r="AB177" s="57"/>
      <c r="AC177" s="57"/>
      <c r="AD177" s="57"/>
      <c r="AE177" s="57"/>
      <c r="AF177" s="57"/>
      <c r="AG177" s="643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  <c r="IU177" s="21"/>
      <c r="IV177" s="21"/>
    </row>
    <row r="178" spans="1:256" s="6" customFormat="1" ht="24.95" customHeight="1">
      <c r="A178" s="700"/>
      <c r="B178" s="700"/>
      <c r="C178" s="700"/>
      <c r="D178" s="700"/>
      <c r="E178" s="700"/>
      <c r="F178" s="700"/>
      <c r="G178" s="700"/>
      <c r="H178" s="17"/>
      <c r="I178" s="17"/>
      <c r="J178" s="17"/>
      <c r="K178" s="17"/>
      <c r="L178" s="17"/>
      <c r="M178" s="17"/>
      <c r="N178" s="17"/>
      <c r="O178" s="17"/>
      <c r="P178" s="11">
        <v>40.299999999999997</v>
      </c>
      <c r="Q178" s="9" t="e">
        <f>#REF!*P178/1000</f>
        <v>#REF!</v>
      </c>
      <c r="R178" s="703" t="s">
        <v>408</v>
      </c>
      <c r="S178" s="700"/>
      <c r="T178" s="700"/>
      <c r="U178" s="699">
        <f>U167+U175</f>
        <v>30.936666666666667</v>
      </c>
      <c r="V178" s="699">
        <f>V167+V175</f>
        <v>37.046666666666674</v>
      </c>
      <c r="W178" s="699">
        <f>W167+W175</f>
        <v>128.12</v>
      </c>
      <c r="X178" s="699">
        <f>X167+X175</f>
        <v>969.14666666666665</v>
      </c>
      <c r="Y178" s="40">
        <v>4.4400000000000004</v>
      </c>
      <c r="Z178" s="40">
        <v>0.15600000000000003</v>
      </c>
      <c r="AA178" s="40">
        <v>15.6</v>
      </c>
      <c r="AB178" s="40">
        <v>0.54</v>
      </c>
      <c r="AC178" s="40">
        <v>16.739999999999998</v>
      </c>
      <c r="AD178" s="40">
        <v>114</v>
      </c>
      <c r="AE178" s="40">
        <v>74.760000000000005</v>
      </c>
      <c r="AF178" s="40">
        <v>2.76</v>
      </c>
      <c r="AG178" s="670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  <c r="IV178" s="21"/>
    </row>
    <row r="179" spans="1:256" ht="24.95" customHeight="1">
      <c r="A179" s="1255" t="s">
        <v>730</v>
      </c>
      <c r="B179" s="1256"/>
      <c r="C179" s="1256"/>
      <c r="D179" s="1256"/>
      <c r="E179" s="1256"/>
      <c r="F179" s="1256"/>
      <c r="G179" s="1256"/>
      <c r="H179" s="1256"/>
      <c r="I179" s="1256"/>
      <c r="J179" s="1256"/>
      <c r="K179" s="1256"/>
      <c r="L179" s="1256"/>
      <c r="M179" s="1256"/>
      <c r="N179" s="1256"/>
      <c r="O179" s="1256"/>
      <c r="P179" s="1256"/>
      <c r="Q179" s="1256"/>
      <c r="R179" s="1256"/>
      <c r="S179" s="1256"/>
      <c r="T179" s="1256"/>
      <c r="U179" s="1256"/>
      <c r="V179" s="1256"/>
      <c r="W179" s="1256"/>
      <c r="X179" s="1257"/>
      <c r="Y179" s="17"/>
      <c r="Z179" s="17"/>
      <c r="AA179" s="17"/>
      <c r="AB179" s="17"/>
      <c r="AC179" s="17"/>
      <c r="AD179" s="17"/>
      <c r="AE179" s="17"/>
      <c r="AF179" s="17"/>
    </row>
    <row r="180" spans="1:256" ht="20.25">
      <c r="A180" s="36" t="s">
        <v>635</v>
      </c>
      <c r="F180" s="1251" t="s">
        <v>733</v>
      </c>
      <c r="G180" s="1251"/>
      <c r="H180" s="1251"/>
      <c r="I180" s="1251"/>
      <c r="J180" s="1251"/>
      <c r="K180" s="1251"/>
      <c r="L180" s="1251"/>
      <c r="M180" s="1251"/>
      <c r="N180" s="1251"/>
      <c r="O180" s="1251"/>
      <c r="P180" s="1251"/>
      <c r="Q180" s="1251"/>
      <c r="R180" s="1251"/>
      <c r="S180" s="1251"/>
      <c r="T180" s="1251"/>
      <c r="U180" s="1251"/>
      <c r="V180" s="1251"/>
      <c r="W180" s="1251"/>
      <c r="X180" s="1251"/>
      <c r="Y180" s="791"/>
      <c r="Z180" s="791"/>
      <c r="AA180" s="791"/>
      <c r="AB180" s="791"/>
      <c r="AC180" s="791"/>
      <c r="AD180" s="791"/>
      <c r="AE180" s="791"/>
      <c r="AF180" s="791"/>
      <c r="AG180" s="791"/>
      <c r="AH180" s="791"/>
    </row>
    <row r="181" spans="1:256" ht="22.5" customHeight="1">
      <c r="A181" s="1251"/>
      <c r="B181" s="1251"/>
      <c r="C181" s="1251"/>
      <c r="D181" s="1251"/>
      <c r="E181" s="1251"/>
      <c r="F181" s="1251"/>
      <c r="G181" s="1251"/>
      <c r="H181" s="1251"/>
      <c r="I181" s="1251"/>
      <c r="J181" s="1251"/>
      <c r="K181" s="1251"/>
      <c r="L181" s="1251"/>
      <c r="M181" s="1251"/>
      <c r="N181" s="1251"/>
      <c r="O181" s="1251"/>
      <c r="P181" s="1251"/>
      <c r="Q181" s="1251"/>
      <c r="R181" s="1251"/>
      <c r="S181" s="1251"/>
      <c r="T181" s="1251"/>
      <c r="U181" s="1251"/>
      <c r="V181" s="1251"/>
      <c r="W181" s="1251"/>
      <c r="X181" s="1251"/>
      <c r="AM181" s="6"/>
      <c r="AN181" s="6"/>
      <c r="AO181" s="6"/>
      <c r="AP181" s="6"/>
      <c r="AQ181" s="6"/>
      <c r="AR181" s="6"/>
      <c r="AS181" s="6"/>
    </row>
    <row r="182" spans="1:256" ht="22.5" customHeight="1">
      <c r="A182" s="1254" t="s">
        <v>189</v>
      </c>
      <c r="B182" s="1254"/>
      <c r="C182" s="1254"/>
      <c r="D182" s="1254"/>
      <c r="E182" s="1254"/>
      <c r="F182" s="1254"/>
      <c r="G182" s="1254"/>
      <c r="H182" s="1254"/>
      <c r="I182" s="1254"/>
      <c r="J182" s="1254"/>
      <c r="K182" s="1254"/>
      <c r="L182" s="1254"/>
      <c r="M182" s="1254"/>
      <c r="N182" s="1254"/>
      <c r="O182" s="1254"/>
      <c r="P182" s="1254"/>
      <c r="Q182" s="1254"/>
      <c r="R182" s="1254"/>
      <c r="S182" s="1254"/>
      <c r="T182" s="1254"/>
      <c r="U182" s="1254"/>
      <c r="V182" s="1254"/>
      <c r="W182" s="1254"/>
      <c r="X182" s="1254"/>
      <c r="Y182" s="671"/>
      <c r="Z182" s="671"/>
      <c r="AA182" s="671"/>
      <c r="AB182" s="671"/>
      <c r="AC182" s="671"/>
      <c r="AD182" s="671"/>
      <c r="AE182" s="671"/>
      <c r="AF182" s="671"/>
      <c r="AM182" s="6"/>
      <c r="AN182" s="6"/>
      <c r="AO182" s="6"/>
      <c r="AP182" s="6"/>
      <c r="AQ182" s="6"/>
      <c r="AR182" s="6"/>
      <c r="AS182" s="6"/>
    </row>
    <row r="183" spans="1:256">
      <c r="Q183" s="669"/>
      <c r="AG183" s="698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21" customHeight="1">
      <c r="A184" s="1252" t="s">
        <v>93</v>
      </c>
      <c r="B184" s="1253"/>
      <c r="C184" s="1253"/>
      <c r="D184" s="1253"/>
      <c r="E184" s="1253"/>
      <c r="F184" s="1253"/>
      <c r="G184" s="1253"/>
      <c r="H184" s="1253"/>
      <c r="I184" s="1253"/>
      <c r="J184" s="1253"/>
      <c r="K184" s="1253"/>
      <c r="L184" s="1253"/>
      <c r="M184" s="1253"/>
      <c r="N184" s="1253"/>
      <c r="O184" s="1253"/>
      <c r="P184" s="1253"/>
      <c r="Q184" s="1253"/>
      <c r="R184" s="1253"/>
      <c r="S184" s="1253"/>
      <c r="T184" s="1253"/>
      <c r="U184" s="1253"/>
      <c r="V184" s="1253"/>
      <c r="W184" s="1253"/>
      <c r="X184" s="1253"/>
      <c r="Y184" s="672"/>
      <c r="Z184" s="672"/>
      <c r="AA184" s="672"/>
      <c r="AB184" s="672"/>
      <c r="AC184" s="672"/>
      <c r="AD184" s="672"/>
      <c r="AE184" s="672"/>
      <c r="AF184" s="672"/>
      <c r="AG184" s="698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s="6" customFormat="1" ht="24.95" customHeight="1">
      <c r="A185" s="1108" t="s">
        <v>153</v>
      </c>
      <c r="B185" s="1109"/>
      <c r="C185" s="1109"/>
      <c r="D185" s="1109"/>
      <c r="E185" s="1109"/>
      <c r="F185" s="1109"/>
      <c r="G185" s="1110"/>
      <c r="H185" s="700"/>
      <c r="I185" s="700"/>
      <c r="J185" s="700"/>
      <c r="K185" s="700"/>
      <c r="L185" s="700"/>
      <c r="M185" s="700"/>
      <c r="N185" s="700"/>
      <c r="O185" s="700"/>
      <c r="P185" s="700"/>
      <c r="Q185" s="700"/>
      <c r="R185" s="1108" t="s">
        <v>519</v>
      </c>
      <c r="S185" s="1109"/>
      <c r="T185" s="1109"/>
      <c r="U185" s="1109"/>
      <c r="V185" s="1109"/>
      <c r="W185" s="1109"/>
      <c r="X185" s="1110"/>
      <c r="Y185" s="10"/>
      <c r="Z185" s="10"/>
      <c r="AA185" s="10"/>
      <c r="AB185" s="10"/>
      <c r="AC185" s="10"/>
      <c r="AD185" s="10"/>
      <c r="AE185" s="10"/>
      <c r="AF185" s="10"/>
      <c r="AG185" s="698"/>
    </row>
    <row r="186" spans="1:256" s="6" customFormat="1" ht="24.95" customHeight="1">
      <c r="A186" s="1135" t="s">
        <v>179</v>
      </c>
      <c r="B186" s="1105" t="s">
        <v>741</v>
      </c>
      <c r="C186" s="1267" t="s">
        <v>67</v>
      </c>
      <c r="D186" s="1268"/>
      <c r="E186" s="1268"/>
      <c r="F186" s="1268"/>
      <c r="G186" s="1269"/>
      <c r="H186" s="700"/>
      <c r="I186" s="700"/>
      <c r="J186" s="700"/>
      <c r="K186" s="700"/>
      <c r="L186" s="700"/>
      <c r="M186" s="700"/>
      <c r="N186" s="700"/>
      <c r="O186" s="700"/>
      <c r="P186" s="700"/>
      <c r="Q186" s="700"/>
      <c r="R186" s="1135" t="s">
        <v>179</v>
      </c>
      <c r="S186" s="1105" t="s">
        <v>741</v>
      </c>
      <c r="T186" s="1267" t="s">
        <v>67</v>
      </c>
      <c r="U186" s="1268"/>
      <c r="V186" s="1268"/>
      <c r="W186" s="1268"/>
      <c r="X186" s="1269"/>
      <c r="Y186" s="10"/>
      <c r="Z186" s="10"/>
      <c r="AA186" s="10"/>
      <c r="AB186" s="10"/>
      <c r="AC186" s="10"/>
      <c r="AD186" s="10"/>
      <c r="AE186" s="10"/>
      <c r="AF186" s="10"/>
      <c r="AG186" s="698"/>
      <c r="AM186" s="21"/>
      <c r="AN186" s="21"/>
      <c r="AO186" s="21"/>
      <c r="AP186" s="21"/>
      <c r="AQ186" s="21"/>
      <c r="AR186" s="21"/>
      <c r="AS186" s="21"/>
    </row>
    <row r="187" spans="1:256" s="6" customFormat="1" ht="24.95" customHeight="1">
      <c r="A187" s="1136"/>
      <c r="B187" s="1106"/>
      <c r="C187" s="1105" t="s">
        <v>597</v>
      </c>
      <c r="D187" s="1135" t="s">
        <v>234</v>
      </c>
      <c r="E187" s="1135" t="s">
        <v>630</v>
      </c>
      <c r="F187" s="1135" t="s">
        <v>631</v>
      </c>
      <c r="G187" s="1135" t="s">
        <v>711</v>
      </c>
      <c r="H187" s="700"/>
      <c r="I187" s="700"/>
      <c r="J187" s="700"/>
      <c r="K187" s="700"/>
      <c r="L187" s="700"/>
      <c r="M187" s="700"/>
      <c r="N187" s="700"/>
      <c r="O187" s="700"/>
      <c r="P187" s="700"/>
      <c r="Q187" s="700"/>
      <c r="R187" s="1136"/>
      <c r="S187" s="1106"/>
      <c r="T187" s="1105" t="s">
        <v>520</v>
      </c>
      <c r="U187" s="1135" t="s">
        <v>234</v>
      </c>
      <c r="V187" s="1135" t="s">
        <v>630</v>
      </c>
      <c r="W187" s="1135" t="s">
        <v>631</v>
      </c>
      <c r="X187" s="1135" t="s">
        <v>711</v>
      </c>
      <c r="Y187" s="10"/>
      <c r="Z187" s="10"/>
      <c r="AA187" s="10"/>
      <c r="AB187" s="10"/>
      <c r="AC187" s="10"/>
      <c r="AD187" s="10"/>
      <c r="AE187" s="10"/>
      <c r="AF187" s="10"/>
      <c r="AG187" s="698"/>
      <c r="AH187" s="21"/>
      <c r="AI187" s="21"/>
      <c r="AJ187" s="21"/>
      <c r="AK187" s="21"/>
      <c r="AM187" s="21"/>
      <c r="AN187" s="21"/>
      <c r="AO187" s="21"/>
      <c r="AP187" s="21"/>
      <c r="AQ187" s="21"/>
      <c r="AR187" s="21"/>
      <c r="AS187" s="21"/>
    </row>
    <row r="188" spans="1:256" s="6" customFormat="1" ht="9.75" customHeight="1">
      <c r="A188" s="1137"/>
      <c r="B188" s="1107"/>
      <c r="C188" s="1107"/>
      <c r="D188" s="1137"/>
      <c r="E188" s="1137"/>
      <c r="F188" s="1137"/>
      <c r="G188" s="1137"/>
      <c r="H188" s="700"/>
      <c r="I188" s="700"/>
      <c r="J188" s="700"/>
      <c r="K188" s="700"/>
      <c r="L188" s="700"/>
      <c r="M188" s="700"/>
      <c r="N188" s="700"/>
      <c r="O188" s="700"/>
      <c r="P188" s="700"/>
      <c r="Q188" s="700"/>
      <c r="R188" s="1137"/>
      <c r="S188" s="1107"/>
      <c r="T188" s="1107"/>
      <c r="U188" s="1137"/>
      <c r="V188" s="1137"/>
      <c r="W188" s="1137"/>
      <c r="X188" s="1137"/>
      <c r="Y188" s="10"/>
      <c r="Z188" s="10"/>
      <c r="AA188" s="10"/>
      <c r="AB188" s="10"/>
      <c r="AC188" s="10"/>
      <c r="AD188" s="10"/>
      <c r="AE188" s="10"/>
      <c r="AF188" s="10"/>
      <c r="AG188" s="707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  <c r="IU188" s="21"/>
      <c r="IV188" s="21"/>
    </row>
    <row r="189" spans="1:256" s="6" customFormat="1" ht="24.95" customHeight="1">
      <c r="A189" s="1260" t="s">
        <v>541</v>
      </c>
      <c r="B189" s="1261"/>
      <c r="C189" s="1262"/>
      <c r="D189" s="678">
        <f>D190+D191+D192+D193+D196</f>
        <v>24.200000000000003</v>
      </c>
      <c r="E189" s="678">
        <f>E190+E191+E192+E193+E196</f>
        <v>22.130000000000003</v>
      </c>
      <c r="F189" s="678">
        <f>F190+F191+F192+F193+F196</f>
        <v>65.87</v>
      </c>
      <c r="G189" s="680">
        <f>G190+G191+G192+G193+G196</f>
        <v>559.38</v>
      </c>
      <c r="H189" s="700"/>
      <c r="I189" s="700"/>
      <c r="J189" s="700"/>
      <c r="K189" s="700"/>
      <c r="L189" s="700"/>
      <c r="M189" s="700"/>
      <c r="N189" s="700"/>
      <c r="O189" s="700"/>
      <c r="P189" s="700"/>
      <c r="Q189" s="700"/>
      <c r="R189" s="1260" t="s">
        <v>542</v>
      </c>
      <c r="S189" s="1261"/>
      <c r="T189" s="1262"/>
      <c r="U189" s="678">
        <f>U190+U191+U192+U195+U196</f>
        <v>27.430000000000003</v>
      </c>
      <c r="V189" s="678">
        <f>V190+V191+V192+V195+V196</f>
        <v>24.800000000000004</v>
      </c>
      <c r="W189" s="678">
        <f>W190+W191+W192+W195+W196</f>
        <v>83.300000000000011</v>
      </c>
      <c r="X189" s="680">
        <f>X190+X191+X192+X195+X196</f>
        <v>666.05000000000007</v>
      </c>
      <c r="Y189" s="10"/>
      <c r="Z189" s="10"/>
      <c r="AA189" s="10"/>
      <c r="AB189" s="10"/>
      <c r="AC189" s="10"/>
      <c r="AD189" s="10"/>
      <c r="AE189" s="10"/>
      <c r="AF189" s="10"/>
      <c r="AG189" s="707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  <c r="IV189" s="21"/>
    </row>
    <row r="190" spans="1:256" ht="24.95" customHeight="1">
      <c r="A190" s="688" t="s">
        <v>148</v>
      </c>
      <c r="B190" s="24">
        <v>40</v>
      </c>
      <c r="C190" s="24"/>
      <c r="D190" s="25">
        <v>4.78</v>
      </c>
      <c r="E190" s="25">
        <v>4.05</v>
      </c>
      <c r="F190" s="25">
        <v>0.25</v>
      </c>
      <c r="G190" s="29">
        <v>56.5</v>
      </c>
      <c r="H190" s="17"/>
      <c r="I190" s="17"/>
      <c r="J190" s="17"/>
      <c r="K190" s="17"/>
      <c r="L190" s="17"/>
      <c r="M190" s="17"/>
      <c r="N190" s="17"/>
      <c r="O190" s="17"/>
      <c r="P190" s="11">
        <v>37.57</v>
      </c>
      <c r="Q190" s="9" t="e">
        <f>#REF!*P190/1000</f>
        <v>#REF!</v>
      </c>
      <c r="R190" s="688" t="s">
        <v>776</v>
      </c>
      <c r="S190" s="24">
        <v>40</v>
      </c>
      <c r="T190" s="24"/>
      <c r="U190" s="25">
        <v>4.78</v>
      </c>
      <c r="V190" s="25">
        <v>4.05</v>
      </c>
      <c r="W190" s="25">
        <v>0.25</v>
      </c>
      <c r="X190" s="29">
        <v>56.5</v>
      </c>
      <c r="Y190" s="55"/>
      <c r="Z190" s="55"/>
      <c r="AA190" s="55"/>
      <c r="AB190" s="55"/>
      <c r="AC190" s="55"/>
      <c r="AD190" s="55"/>
      <c r="AE190" s="55"/>
      <c r="AF190" s="55"/>
      <c r="AG190" s="693"/>
    </row>
    <row r="191" spans="1:256" ht="24.95" customHeight="1">
      <c r="A191" s="724" t="s">
        <v>206</v>
      </c>
      <c r="B191" s="729">
        <v>230</v>
      </c>
      <c r="C191" s="729"/>
      <c r="D191" s="639">
        <v>12.8</v>
      </c>
      <c r="E191" s="639">
        <v>16.899999999999999</v>
      </c>
      <c r="F191" s="639">
        <v>17.5</v>
      </c>
      <c r="G191" s="614">
        <f>F191*4+E191*9+D191*4</f>
        <v>273.3</v>
      </c>
      <c r="H191" s="17"/>
      <c r="I191" s="17"/>
      <c r="J191" s="17"/>
      <c r="K191" s="17"/>
      <c r="L191" s="17"/>
      <c r="M191" s="17"/>
      <c r="N191" s="17"/>
      <c r="O191" s="17"/>
      <c r="P191" s="11">
        <v>19.5</v>
      </c>
      <c r="Q191" s="9" t="e">
        <f>#REF!*P191/1000</f>
        <v>#REF!</v>
      </c>
      <c r="R191" s="724" t="s">
        <v>206</v>
      </c>
      <c r="S191" s="27">
        <v>280</v>
      </c>
      <c r="T191" s="27"/>
      <c r="U191" s="639">
        <v>14.3</v>
      </c>
      <c r="V191" s="639">
        <v>19.100000000000001</v>
      </c>
      <c r="W191" s="639">
        <v>19.3</v>
      </c>
      <c r="X191" s="614">
        <f>W191*4+V191*9+U191*4</f>
        <v>306.3</v>
      </c>
      <c r="Y191" s="9"/>
      <c r="Z191" s="9"/>
      <c r="AA191" s="9"/>
      <c r="AB191" s="9"/>
      <c r="AC191" s="9"/>
      <c r="AD191" s="9"/>
      <c r="AE191" s="9"/>
      <c r="AF191" s="9"/>
      <c r="AG191" s="707"/>
    </row>
    <row r="192" spans="1:256" ht="24.95" customHeight="1">
      <c r="A192" s="718" t="s">
        <v>670</v>
      </c>
      <c r="B192" s="482">
        <v>200</v>
      </c>
      <c r="C192" s="482"/>
      <c r="D192" s="205">
        <v>0.5</v>
      </c>
      <c r="E192" s="205">
        <v>0.1</v>
      </c>
      <c r="F192" s="205">
        <v>15.6</v>
      </c>
      <c r="G192" s="614">
        <f>F192*4+E192*9+D192*4</f>
        <v>65.3</v>
      </c>
      <c r="H192" s="17"/>
      <c r="I192" s="17"/>
      <c r="J192" s="17"/>
      <c r="K192" s="17"/>
      <c r="L192" s="17"/>
      <c r="M192" s="17"/>
      <c r="N192" s="17"/>
      <c r="O192" s="17"/>
      <c r="P192" s="11">
        <v>23.4</v>
      </c>
      <c r="Q192" s="9" t="e">
        <f>#REF!*P192/1000</f>
        <v>#REF!</v>
      </c>
      <c r="R192" s="30" t="s">
        <v>670</v>
      </c>
      <c r="S192" s="482">
        <v>200</v>
      </c>
      <c r="T192" s="482"/>
      <c r="U192" s="208">
        <v>0.7</v>
      </c>
      <c r="V192" s="208">
        <v>0.3</v>
      </c>
      <c r="W192" s="208">
        <v>23.1</v>
      </c>
      <c r="X192" s="595">
        <f>W192*4+V192*9+U192*4</f>
        <v>97.9</v>
      </c>
      <c r="Y192" s="40">
        <v>0.78</v>
      </c>
      <c r="Z192" s="40">
        <v>0.05</v>
      </c>
      <c r="AA192" s="40">
        <v>18</v>
      </c>
      <c r="AB192" s="40">
        <v>0.01</v>
      </c>
      <c r="AC192" s="40">
        <v>162.12</v>
      </c>
      <c r="AD192" s="40">
        <v>134.55000000000001</v>
      </c>
      <c r="AE192" s="40">
        <v>29.36</v>
      </c>
      <c r="AF192" s="40">
        <v>0.74</v>
      </c>
      <c r="AG192" s="693"/>
    </row>
    <row r="193" spans="1:256" ht="24.95" customHeight="1">
      <c r="A193" s="730" t="s">
        <v>667</v>
      </c>
      <c r="B193" s="458">
        <v>20</v>
      </c>
      <c r="C193" s="204"/>
      <c r="D193" s="601">
        <v>3.4799999999999995</v>
      </c>
      <c r="E193" s="601">
        <v>0.6</v>
      </c>
      <c r="F193" s="601">
        <v>18.84</v>
      </c>
      <c r="G193" s="596">
        <v>94.679999999999993</v>
      </c>
      <c r="H193" s="17"/>
      <c r="I193" s="17"/>
      <c r="J193" s="17"/>
      <c r="K193" s="17"/>
      <c r="L193" s="17"/>
      <c r="M193" s="17"/>
      <c r="N193" s="17"/>
      <c r="O193" s="17"/>
      <c r="P193" s="11">
        <v>79.3</v>
      </c>
      <c r="Q193" s="9" t="e">
        <f>#REF!*P193/1000</f>
        <v>#REF!</v>
      </c>
      <c r="R193" s="694" t="s">
        <v>667</v>
      </c>
      <c r="S193" s="204">
        <v>40</v>
      </c>
      <c r="T193" s="204"/>
      <c r="U193" s="601">
        <v>3.48</v>
      </c>
      <c r="V193" s="601">
        <v>0.6</v>
      </c>
      <c r="W193" s="601">
        <v>18.84</v>
      </c>
      <c r="X193" s="596">
        <v>94.679999999999978</v>
      </c>
      <c r="Y193" s="55"/>
      <c r="Z193" s="55"/>
      <c r="AA193" s="55"/>
      <c r="AB193" s="55"/>
      <c r="AC193" s="55"/>
      <c r="AD193" s="55"/>
      <c r="AE193" s="55"/>
      <c r="AF193" s="55"/>
      <c r="AG193" s="693"/>
    </row>
    <row r="194" spans="1:256" ht="24.95" hidden="1" customHeight="1">
      <c r="A194" s="647"/>
      <c r="B194" s="249"/>
      <c r="C194" s="204"/>
      <c r="D194" s="601"/>
      <c r="E194" s="601"/>
      <c r="F194" s="601"/>
      <c r="G194" s="596"/>
      <c r="H194" s="17"/>
      <c r="I194" s="17"/>
      <c r="J194" s="17"/>
      <c r="K194" s="17"/>
      <c r="L194" s="17"/>
      <c r="M194" s="17"/>
      <c r="N194" s="17"/>
      <c r="O194" s="17"/>
      <c r="P194" s="11"/>
      <c r="Q194" s="9"/>
      <c r="R194" s="695" t="s">
        <v>466</v>
      </c>
      <c r="S194" s="24">
        <v>40</v>
      </c>
      <c r="T194" s="24"/>
      <c r="U194" s="25">
        <v>2.64</v>
      </c>
      <c r="V194" s="25">
        <v>0.48</v>
      </c>
      <c r="W194" s="25">
        <v>13.68</v>
      </c>
      <c r="X194" s="29">
        <v>69.599999999999994</v>
      </c>
      <c r="Y194" s="55"/>
      <c r="Z194" s="55"/>
      <c r="AA194" s="55"/>
      <c r="AB194" s="55"/>
      <c r="AC194" s="55"/>
      <c r="AD194" s="55"/>
      <c r="AE194" s="55"/>
      <c r="AF194" s="55"/>
      <c r="AG194" s="693"/>
    </row>
    <row r="195" spans="1:256" ht="24.95" hidden="1" customHeight="1">
      <c r="A195" s="647"/>
      <c r="B195" s="249"/>
      <c r="C195" s="204"/>
      <c r="D195" s="601"/>
      <c r="E195" s="601"/>
      <c r="F195" s="601"/>
      <c r="G195" s="596"/>
      <c r="H195" s="731"/>
      <c r="I195" s="731"/>
      <c r="J195" s="731"/>
      <c r="K195" s="731"/>
      <c r="L195" s="731"/>
      <c r="M195" s="731"/>
      <c r="N195" s="731"/>
      <c r="O195" s="731"/>
      <c r="P195" s="8"/>
      <c r="Q195" s="9" t="e">
        <f>#REF!*P195/1000</f>
        <v>#REF!</v>
      </c>
      <c r="R195" s="694" t="s">
        <v>667</v>
      </c>
      <c r="S195" s="204">
        <v>50</v>
      </c>
      <c r="T195" s="204"/>
      <c r="U195" s="601">
        <v>4.3499999999999996</v>
      </c>
      <c r="V195" s="601">
        <v>0.75</v>
      </c>
      <c r="W195" s="601">
        <v>23.55</v>
      </c>
      <c r="X195" s="596">
        <v>118.35</v>
      </c>
      <c r="Y195" s="55"/>
      <c r="Z195" s="55"/>
      <c r="AA195" s="55"/>
      <c r="AB195" s="55"/>
      <c r="AC195" s="55"/>
      <c r="AD195" s="55"/>
      <c r="AE195" s="55"/>
      <c r="AF195" s="55"/>
      <c r="AG195" s="693"/>
    </row>
    <row r="196" spans="1:256" ht="24.95" customHeight="1">
      <c r="A196" s="695" t="s">
        <v>466</v>
      </c>
      <c r="B196" s="24">
        <v>40</v>
      </c>
      <c r="C196" s="24"/>
      <c r="D196" s="25">
        <v>2.64</v>
      </c>
      <c r="E196" s="25">
        <v>0.48000000000000004</v>
      </c>
      <c r="F196" s="25">
        <v>13.68</v>
      </c>
      <c r="G196" s="29">
        <v>69.59999999999998</v>
      </c>
      <c r="H196" s="731"/>
      <c r="I196" s="731"/>
      <c r="J196" s="731"/>
      <c r="K196" s="731"/>
      <c r="L196" s="731"/>
      <c r="M196" s="731"/>
      <c r="N196" s="731"/>
      <c r="O196" s="731"/>
      <c r="P196" s="103">
        <v>356.71</v>
      </c>
      <c r="Q196" s="9" t="e">
        <f>#REF!*P196/1000</f>
        <v>#REF!</v>
      </c>
      <c r="R196" s="695" t="s">
        <v>466</v>
      </c>
      <c r="S196" s="24">
        <v>50</v>
      </c>
      <c r="T196" s="24"/>
      <c r="U196" s="25">
        <v>3.3</v>
      </c>
      <c r="V196" s="25">
        <v>0.60000000000000009</v>
      </c>
      <c r="W196" s="25">
        <v>17.100000000000001</v>
      </c>
      <c r="X196" s="29">
        <v>86.999999999999972</v>
      </c>
      <c r="Y196" s="55"/>
      <c r="Z196" s="55"/>
      <c r="AA196" s="55"/>
      <c r="AB196" s="55"/>
      <c r="AC196" s="55"/>
      <c r="AD196" s="55"/>
      <c r="AE196" s="55"/>
      <c r="AF196" s="55"/>
      <c r="AG196" s="707"/>
    </row>
    <row r="197" spans="1:256" ht="24.95" customHeight="1">
      <c r="A197" s="1258" t="s">
        <v>764</v>
      </c>
      <c r="B197" s="1258"/>
      <c r="C197" s="1258"/>
      <c r="D197" s="678">
        <f>D198+D200+D199</f>
        <v>1.6545045045045044</v>
      </c>
      <c r="E197" s="678">
        <f>E198+E200+E199</f>
        <v>1.1207207207207206</v>
      </c>
      <c r="F197" s="678">
        <f>F198+F200+F199</f>
        <v>56.1</v>
      </c>
      <c r="G197" s="680">
        <f>G198+G200+G199</f>
        <v>241.10450450450452</v>
      </c>
      <c r="H197" s="731"/>
      <c r="I197" s="731"/>
      <c r="J197" s="731"/>
      <c r="K197" s="731"/>
      <c r="L197" s="731"/>
      <c r="M197" s="731"/>
      <c r="N197" s="731"/>
      <c r="O197" s="731"/>
      <c r="P197" s="68">
        <v>23.4</v>
      </c>
      <c r="Q197" s="9" t="e">
        <f>#REF!*P197/1000</f>
        <v>#REF!</v>
      </c>
      <c r="R197" s="1260" t="s">
        <v>521</v>
      </c>
      <c r="S197" s="1261"/>
      <c r="T197" s="1262"/>
      <c r="U197" s="678">
        <f>U198+U200+U199</f>
        <v>1.7734234234234232</v>
      </c>
      <c r="V197" s="678">
        <f>V198+V200+V199</f>
        <v>1.3477477477477475</v>
      </c>
      <c r="W197" s="678">
        <f>W198+W200+W199</f>
        <v>63.3</v>
      </c>
      <c r="X197" s="680">
        <f>X198+X200+X199</f>
        <v>272.4234234234234</v>
      </c>
      <c r="Y197" s="11"/>
      <c r="Z197" s="11"/>
      <c r="AA197" s="11"/>
      <c r="AB197" s="11"/>
      <c r="AC197" s="11"/>
      <c r="AD197" s="11"/>
      <c r="AE197" s="11"/>
      <c r="AF197" s="11"/>
      <c r="AG197" s="707"/>
    </row>
    <row r="198" spans="1:256" ht="24.95" customHeight="1">
      <c r="A198" s="136" t="s">
        <v>621</v>
      </c>
      <c r="B198" s="24">
        <v>12</v>
      </c>
      <c r="C198" s="24"/>
      <c r="D198" s="599">
        <v>0.23783783783783782</v>
      </c>
      <c r="E198" s="599">
        <v>0.45405405405405402</v>
      </c>
      <c r="F198" s="599">
        <v>19.100000000000001</v>
      </c>
      <c r="G198" s="595">
        <f>F198*4+E198*9+D198*4</f>
        <v>81.437837837837847</v>
      </c>
      <c r="H198" s="17"/>
      <c r="I198" s="17"/>
      <c r="J198" s="17"/>
      <c r="K198" s="17"/>
      <c r="L198" s="17"/>
      <c r="M198" s="17"/>
      <c r="N198" s="17"/>
      <c r="O198" s="17"/>
      <c r="P198" s="68"/>
      <c r="Q198" s="9" t="e">
        <f>#REF!*P198/1000</f>
        <v>#REF!</v>
      </c>
      <c r="R198" s="69" t="s">
        <v>621</v>
      </c>
      <c r="S198" s="24">
        <v>18</v>
      </c>
      <c r="T198" s="24"/>
      <c r="U198" s="599">
        <v>0.35675675675675678</v>
      </c>
      <c r="V198" s="599">
        <v>0.68108108108108101</v>
      </c>
      <c r="W198" s="599">
        <v>26.3</v>
      </c>
      <c r="X198" s="595">
        <f>W198*4+V198*9+U198*4</f>
        <v>112.75675675675676</v>
      </c>
      <c r="Y198" s="11"/>
      <c r="Z198" s="11"/>
      <c r="AA198" s="11"/>
      <c r="AB198" s="11"/>
      <c r="AC198" s="11"/>
      <c r="AD198" s="11"/>
      <c r="AE198" s="11"/>
      <c r="AF198" s="11"/>
      <c r="AG198" s="707"/>
    </row>
    <row r="199" spans="1:256" ht="24.95" customHeight="1">
      <c r="A199" s="711" t="s">
        <v>444</v>
      </c>
      <c r="B199" s="205">
        <v>140</v>
      </c>
      <c r="C199" s="205"/>
      <c r="D199" s="600">
        <v>1.4166666666666665</v>
      </c>
      <c r="E199" s="600">
        <v>0.66666666666666652</v>
      </c>
      <c r="F199" s="600">
        <v>27</v>
      </c>
      <c r="G199" s="596">
        <f>D199*4+E199*9+F199*4</f>
        <v>119.66666666666666</v>
      </c>
      <c r="H199" s="731"/>
      <c r="I199" s="731"/>
      <c r="J199" s="731"/>
      <c r="K199" s="731"/>
      <c r="L199" s="731"/>
      <c r="M199" s="731"/>
      <c r="N199" s="731"/>
      <c r="O199" s="731"/>
      <c r="P199" s="68">
        <v>23.4</v>
      </c>
      <c r="Q199" s="9" t="e">
        <f>P199*#REF!/1000</f>
        <v>#REF!</v>
      </c>
      <c r="R199" s="711" t="s">
        <v>126</v>
      </c>
      <c r="S199" s="205">
        <v>130</v>
      </c>
      <c r="T199" s="205"/>
      <c r="U199" s="600">
        <v>1.4166666666666665</v>
      </c>
      <c r="V199" s="600">
        <v>0.66666666666666652</v>
      </c>
      <c r="W199" s="600">
        <v>27</v>
      </c>
      <c r="X199" s="596">
        <f>U199*4+V199*9+W199*4</f>
        <v>119.66666666666666</v>
      </c>
      <c r="Y199" s="9"/>
      <c r="Z199" s="9"/>
      <c r="AA199" s="9"/>
      <c r="AB199" s="9"/>
      <c r="AC199" s="9"/>
      <c r="AD199" s="9"/>
      <c r="AE199" s="9"/>
      <c r="AF199" s="9"/>
      <c r="AM199" s="6"/>
      <c r="AN199" s="6"/>
      <c r="AO199" s="6"/>
      <c r="AP199" s="6"/>
      <c r="AQ199" s="6"/>
      <c r="AR199" s="6"/>
      <c r="AS199" s="6"/>
    </row>
    <row r="200" spans="1:256" ht="24.95" customHeight="1">
      <c r="A200" s="688" t="s">
        <v>634</v>
      </c>
      <c r="B200" s="24">
        <v>200</v>
      </c>
      <c r="C200" s="24"/>
      <c r="D200" s="25">
        <v>0</v>
      </c>
      <c r="E200" s="25">
        <v>0</v>
      </c>
      <c r="F200" s="25">
        <v>10</v>
      </c>
      <c r="G200" s="596">
        <f>D200*4+E200*9+F200*4</f>
        <v>40</v>
      </c>
      <c r="H200" s="11"/>
      <c r="I200" s="11"/>
      <c r="J200" s="17"/>
      <c r="K200" s="731"/>
      <c r="L200" s="731"/>
      <c r="M200" s="731"/>
      <c r="N200" s="731"/>
      <c r="O200" s="731"/>
      <c r="P200" s="68">
        <v>19.5</v>
      </c>
      <c r="Q200" s="9" t="e">
        <f>#REF!*P200/1000</f>
        <v>#REF!</v>
      </c>
      <c r="R200" s="688" t="s">
        <v>634</v>
      </c>
      <c r="S200" s="24">
        <v>200</v>
      </c>
      <c r="T200" s="24"/>
      <c r="U200" s="25">
        <v>0</v>
      </c>
      <c r="V200" s="25">
        <v>0</v>
      </c>
      <c r="W200" s="25">
        <v>10</v>
      </c>
      <c r="X200" s="595">
        <f>W200*4+V200*9+U200*4</f>
        <v>40</v>
      </c>
      <c r="Y200" s="8">
        <v>0</v>
      </c>
      <c r="Z200" s="8">
        <v>0.05</v>
      </c>
      <c r="AA200" s="8">
        <v>0</v>
      </c>
      <c r="AB200" s="8">
        <v>0</v>
      </c>
      <c r="AC200" s="8">
        <v>2.0499999999999998</v>
      </c>
      <c r="AD200" s="8">
        <v>6.65</v>
      </c>
      <c r="AE200" s="8">
        <v>2</v>
      </c>
      <c r="AF200" s="8">
        <v>0.1</v>
      </c>
      <c r="AH200" s="6"/>
      <c r="AI200" s="6"/>
      <c r="AJ200" s="6"/>
      <c r="AK200" s="6"/>
      <c r="AM200" s="6"/>
      <c r="AN200" s="6"/>
      <c r="AO200" s="6"/>
      <c r="AP200" s="6"/>
      <c r="AQ200" s="6"/>
      <c r="AR200" s="6"/>
      <c r="AS200" s="6"/>
    </row>
    <row r="201" spans="1:256" ht="24.95" customHeight="1">
      <c r="A201" s="732" t="s">
        <v>408</v>
      </c>
      <c r="B201" s="732"/>
      <c r="C201" s="732"/>
      <c r="D201" s="733">
        <f>D189+D197</f>
        <v>25.854504504504508</v>
      </c>
      <c r="E201" s="733">
        <f>E189+E197</f>
        <v>23.250720720720722</v>
      </c>
      <c r="F201" s="733">
        <f>F189+F197</f>
        <v>121.97</v>
      </c>
      <c r="G201" s="596">
        <f>D201*4+E201*9+F201*4</f>
        <v>800.55450450450451</v>
      </c>
      <c r="H201" s="18"/>
      <c r="I201" s="18"/>
      <c r="J201" s="18"/>
      <c r="K201" s="18"/>
      <c r="L201" s="18"/>
      <c r="M201" s="18"/>
      <c r="N201" s="18"/>
      <c r="O201" s="18"/>
      <c r="P201" s="11">
        <v>98.49</v>
      </c>
      <c r="Q201" s="9" t="e">
        <f>#REF!*P201/1000</f>
        <v>#REF!</v>
      </c>
      <c r="R201" s="700" t="s">
        <v>408</v>
      </c>
      <c r="S201" s="700"/>
      <c r="T201" s="700"/>
      <c r="U201" s="712">
        <f>U189+U197</f>
        <v>29.203423423423427</v>
      </c>
      <c r="V201" s="712">
        <f>V189+V197</f>
        <v>26.147747747747751</v>
      </c>
      <c r="W201" s="712">
        <f>W189+W197</f>
        <v>146.60000000000002</v>
      </c>
      <c r="X201" s="712">
        <f>X189+X197</f>
        <v>938.47342342342347</v>
      </c>
      <c r="Y201" s="710"/>
      <c r="Z201" s="710"/>
      <c r="AA201" s="710"/>
      <c r="AB201" s="710"/>
      <c r="AC201" s="710"/>
      <c r="AD201" s="710"/>
      <c r="AE201" s="710"/>
      <c r="AF201" s="710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24.95" customHeight="1">
      <c r="A202" s="734"/>
      <c r="B202" s="735"/>
      <c r="C202" s="735"/>
      <c r="D202" s="736"/>
      <c r="E202" s="736"/>
      <c r="F202" s="736"/>
      <c r="G202" s="737"/>
      <c r="H202" s="731"/>
      <c r="I202" s="731"/>
      <c r="J202" s="731"/>
      <c r="K202" s="731"/>
      <c r="L202" s="731"/>
      <c r="M202" s="731"/>
      <c r="N202" s="731"/>
      <c r="O202" s="731"/>
      <c r="P202" s="11">
        <v>37.049999999999997</v>
      </c>
      <c r="Q202" s="9" t="e">
        <f>#REF!*P202/1000</f>
        <v>#REF!</v>
      </c>
      <c r="R202" s="1260" t="s">
        <v>505</v>
      </c>
      <c r="S202" s="1261"/>
      <c r="T202" s="1262"/>
      <c r="U202" s="678">
        <f>U203+U204+U205+U208+U210</f>
        <v>27.430000000000003</v>
      </c>
      <c r="V202" s="678">
        <f>V203+V204+V205+V208+V210</f>
        <v>24.800000000000004</v>
      </c>
      <c r="W202" s="678">
        <f>W203+W204+W205+W208+W210</f>
        <v>83.300000000000011</v>
      </c>
      <c r="X202" s="680">
        <f>X203+X204+X205+X208+X210</f>
        <v>666.05000000000007</v>
      </c>
      <c r="Y202" s="40">
        <v>0</v>
      </c>
      <c r="Z202" s="40">
        <v>4.4999999999999998E-2</v>
      </c>
      <c r="AA202" s="40">
        <v>0</v>
      </c>
      <c r="AB202" s="40">
        <v>0.35</v>
      </c>
      <c r="AC202" s="40">
        <v>8.6</v>
      </c>
      <c r="AD202" s="40">
        <v>38.6</v>
      </c>
      <c r="AE202" s="40">
        <v>11.499999999999998</v>
      </c>
      <c r="AF202" s="40">
        <v>0.95</v>
      </c>
      <c r="AG202" s="698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s="6" customFormat="1" ht="24.95" customHeight="1">
      <c r="A203" s="1260" t="s">
        <v>185</v>
      </c>
      <c r="B203" s="1261"/>
      <c r="C203" s="1261"/>
      <c r="D203" s="1261"/>
      <c r="E203" s="1261"/>
      <c r="F203" s="1261"/>
      <c r="G203" s="1262"/>
      <c r="H203" s="57"/>
      <c r="I203" s="57"/>
      <c r="J203" s="57"/>
      <c r="K203" s="57"/>
      <c r="L203" s="57"/>
      <c r="M203" s="57"/>
      <c r="N203" s="57"/>
      <c r="O203" s="57"/>
      <c r="P203" s="8"/>
      <c r="Q203" s="9" t="e">
        <f>#REF!*P203/1000</f>
        <v>#REF!</v>
      </c>
      <c r="R203" s="688" t="s">
        <v>776</v>
      </c>
      <c r="S203" s="24">
        <v>40</v>
      </c>
      <c r="T203" s="24"/>
      <c r="U203" s="25">
        <v>4.78</v>
      </c>
      <c r="V203" s="25">
        <v>4.05</v>
      </c>
      <c r="W203" s="25">
        <v>0.25</v>
      </c>
      <c r="X203" s="29">
        <v>56.5</v>
      </c>
      <c r="Y203" s="678">
        <f t="shared" ref="Y203:AF203" si="11">Y209+Y212+Y211</f>
        <v>11.1875</v>
      </c>
      <c r="Z203" s="678">
        <f t="shared" si="11"/>
        <v>6.3611111111111118E-2</v>
      </c>
      <c r="AA203" s="678">
        <f t="shared" si="11"/>
        <v>10</v>
      </c>
      <c r="AB203" s="678">
        <f t="shared" si="11"/>
        <v>0.46215277777777786</v>
      </c>
      <c r="AC203" s="678">
        <f t="shared" si="11"/>
        <v>139.96527777777777</v>
      </c>
      <c r="AD203" s="678">
        <f t="shared" si="11"/>
        <v>110.62916666666666</v>
      </c>
      <c r="AE203" s="678">
        <f t="shared" si="11"/>
        <v>44.913888888888891</v>
      </c>
      <c r="AF203" s="678">
        <f t="shared" si="11"/>
        <v>1.6545138888888888</v>
      </c>
      <c r="AG203" s="698"/>
    </row>
    <row r="204" spans="1:256" s="6" customFormat="1" ht="24.95" customHeight="1">
      <c r="A204" s="700" t="s">
        <v>163</v>
      </c>
      <c r="B204" s="700">
        <v>250</v>
      </c>
      <c r="C204" s="700"/>
      <c r="D204" s="700"/>
      <c r="E204" s="700"/>
      <c r="F204" s="700"/>
      <c r="G204" s="700"/>
      <c r="H204" s="700"/>
      <c r="I204" s="700"/>
      <c r="J204" s="700"/>
      <c r="K204" s="700"/>
      <c r="L204" s="700"/>
      <c r="M204" s="700"/>
      <c r="N204" s="700"/>
      <c r="O204" s="700"/>
      <c r="P204" s="700"/>
      <c r="Q204" s="700"/>
      <c r="R204" s="724" t="s">
        <v>206</v>
      </c>
      <c r="S204" s="27">
        <v>280</v>
      </c>
      <c r="T204" s="27"/>
      <c r="U204" s="639">
        <v>14.3</v>
      </c>
      <c r="V204" s="639">
        <v>19.100000000000001</v>
      </c>
      <c r="W204" s="639">
        <v>19.3</v>
      </c>
      <c r="X204" s="614">
        <f>W204*4+V204*9+U204*4</f>
        <v>306.3</v>
      </c>
      <c r="Y204" s="10"/>
      <c r="Z204" s="10"/>
      <c r="AA204" s="10"/>
      <c r="AB204" s="10"/>
      <c r="AC204" s="10"/>
      <c r="AD204" s="10"/>
      <c r="AE204" s="10"/>
      <c r="AF204" s="10"/>
      <c r="AG204" s="698"/>
    </row>
    <row r="205" spans="1:256" s="6" customFormat="1" ht="24.95" customHeight="1">
      <c r="A205" s="700"/>
      <c r="B205" s="700"/>
      <c r="C205" s="700"/>
      <c r="D205" s="700"/>
      <c r="E205" s="700"/>
      <c r="F205" s="700"/>
      <c r="G205" s="700"/>
      <c r="H205" s="700"/>
      <c r="I205" s="700"/>
      <c r="J205" s="700"/>
      <c r="K205" s="700"/>
      <c r="L205" s="700"/>
      <c r="M205" s="700"/>
      <c r="N205" s="700"/>
      <c r="O205" s="700"/>
      <c r="P205" s="700"/>
      <c r="Q205" s="700"/>
      <c r="R205" s="30" t="s">
        <v>670</v>
      </c>
      <c r="S205" s="482">
        <v>200</v>
      </c>
      <c r="T205" s="482"/>
      <c r="U205" s="208">
        <v>0.7</v>
      </c>
      <c r="V205" s="208">
        <v>0.3</v>
      </c>
      <c r="W205" s="208">
        <v>23.1</v>
      </c>
      <c r="X205" s="595">
        <f>W205*4+V205*9+U205*4</f>
        <v>97.9</v>
      </c>
      <c r="Y205" s="10"/>
      <c r="Z205" s="10"/>
      <c r="AA205" s="10"/>
      <c r="AB205" s="10"/>
      <c r="AC205" s="10"/>
      <c r="AD205" s="10"/>
      <c r="AE205" s="10"/>
      <c r="AF205" s="10"/>
      <c r="AG205" s="698"/>
    </row>
    <row r="206" spans="1:256" s="6" customFormat="1" ht="24.95" customHeight="1">
      <c r="A206" s="700"/>
      <c r="B206" s="700"/>
      <c r="C206" s="700"/>
      <c r="D206" s="700"/>
      <c r="E206" s="700"/>
      <c r="F206" s="700"/>
      <c r="G206" s="700"/>
      <c r="H206" s="700"/>
      <c r="I206" s="700"/>
      <c r="J206" s="700"/>
      <c r="K206" s="700"/>
      <c r="L206" s="700"/>
      <c r="M206" s="700"/>
      <c r="N206" s="700"/>
      <c r="O206" s="700"/>
      <c r="P206" s="700"/>
      <c r="Q206" s="700"/>
      <c r="R206" s="694" t="s">
        <v>667</v>
      </c>
      <c r="S206" s="204">
        <v>40</v>
      </c>
      <c r="T206" s="204"/>
      <c r="U206" s="601">
        <v>3.48</v>
      </c>
      <c r="V206" s="601">
        <v>0.6</v>
      </c>
      <c r="W206" s="601">
        <v>18.84</v>
      </c>
      <c r="X206" s="596">
        <v>94.679999999999978</v>
      </c>
      <c r="Y206" s="10"/>
      <c r="Z206" s="10"/>
      <c r="AA206" s="10"/>
      <c r="AB206" s="10"/>
      <c r="AC206" s="10"/>
      <c r="AD206" s="10"/>
      <c r="AE206" s="10"/>
      <c r="AF206" s="10"/>
      <c r="AG206" s="698"/>
      <c r="AM206" s="21"/>
      <c r="AN206" s="21"/>
      <c r="AO206" s="21"/>
      <c r="AP206" s="21"/>
      <c r="AQ206" s="21"/>
      <c r="AR206" s="21"/>
      <c r="AS206" s="21"/>
    </row>
    <row r="207" spans="1:256" s="6" customFormat="1" ht="24.95" customHeight="1">
      <c r="A207" s="700"/>
      <c r="B207" s="700"/>
      <c r="C207" s="700"/>
      <c r="D207" s="700"/>
      <c r="E207" s="700"/>
      <c r="F207" s="700"/>
      <c r="G207" s="700"/>
      <c r="H207" s="700"/>
      <c r="I207" s="700"/>
      <c r="J207" s="700"/>
      <c r="K207" s="700"/>
      <c r="L207" s="700"/>
      <c r="M207" s="700"/>
      <c r="N207" s="700"/>
      <c r="O207" s="700"/>
      <c r="P207" s="700"/>
      <c r="Q207" s="700"/>
      <c r="R207" s="695" t="s">
        <v>466</v>
      </c>
      <c r="S207" s="24">
        <v>40</v>
      </c>
      <c r="T207" s="24"/>
      <c r="U207" s="25">
        <v>2.64</v>
      </c>
      <c r="V207" s="25">
        <v>0.48</v>
      </c>
      <c r="W207" s="25">
        <v>13.68</v>
      </c>
      <c r="X207" s="29">
        <v>69.599999999999994</v>
      </c>
      <c r="Y207" s="10"/>
      <c r="Z207" s="10"/>
      <c r="AA207" s="10"/>
      <c r="AB207" s="10"/>
      <c r="AC207" s="10"/>
      <c r="AD207" s="10"/>
      <c r="AE207" s="10"/>
      <c r="AF207" s="10"/>
      <c r="AG207" s="670"/>
      <c r="AH207" s="21"/>
      <c r="AI207" s="21"/>
      <c r="AJ207" s="21"/>
      <c r="AK207" s="21"/>
      <c r="AM207" s="21"/>
      <c r="AN207" s="21"/>
      <c r="AO207" s="21"/>
      <c r="AP207" s="21"/>
      <c r="AQ207" s="21"/>
      <c r="AR207" s="21"/>
      <c r="AS207" s="21"/>
    </row>
    <row r="208" spans="1:256" s="6" customFormat="1" ht="24.95" customHeight="1">
      <c r="A208" s="700"/>
      <c r="B208" s="700"/>
      <c r="C208" s="700"/>
      <c r="D208" s="700"/>
      <c r="E208" s="700"/>
      <c r="F208" s="700"/>
      <c r="G208" s="700"/>
      <c r="H208" s="700"/>
      <c r="I208" s="700"/>
      <c r="J208" s="700"/>
      <c r="K208" s="700"/>
      <c r="L208" s="700"/>
      <c r="M208" s="700"/>
      <c r="N208" s="700"/>
      <c r="O208" s="700"/>
      <c r="P208" s="700"/>
      <c r="Q208" s="700"/>
      <c r="R208" s="694" t="s">
        <v>667</v>
      </c>
      <c r="S208" s="204">
        <v>50</v>
      </c>
      <c r="T208" s="204"/>
      <c r="U208" s="601">
        <v>4.3499999999999996</v>
      </c>
      <c r="V208" s="601">
        <v>0.75</v>
      </c>
      <c r="W208" s="601">
        <v>23.55</v>
      </c>
      <c r="X208" s="596">
        <v>118.35</v>
      </c>
      <c r="Y208" s="10"/>
      <c r="Z208" s="10"/>
      <c r="AA208" s="10"/>
      <c r="AB208" s="10"/>
      <c r="AC208" s="10"/>
      <c r="AD208" s="10"/>
      <c r="AE208" s="10"/>
      <c r="AF208" s="10"/>
      <c r="AG208" s="670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  <c r="IV208" s="21"/>
    </row>
    <row r="209" spans="1:256" s="6" customFormat="1" ht="24.95" hidden="1" customHeight="1">
      <c r="A209" s="700"/>
      <c r="B209" s="700"/>
      <c r="C209" s="700"/>
      <c r="D209" s="700"/>
      <c r="E209" s="700"/>
      <c r="F209" s="700"/>
      <c r="G209" s="700"/>
      <c r="H209" s="8">
        <v>3.9466666666666668</v>
      </c>
      <c r="I209" s="8">
        <v>0.13866666666666666</v>
      </c>
      <c r="J209" s="8">
        <v>13.866666666666667</v>
      </c>
      <c r="K209" s="8">
        <v>0.48</v>
      </c>
      <c r="L209" s="8">
        <v>14.88</v>
      </c>
      <c r="M209" s="8">
        <v>101.33333333333333</v>
      </c>
      <c r="N209" s="8">
        <v>66.453333333333333</v>
      </c>
      <c r="O209" s="8">
        <v>2.4533333333333331</v>
      </c>
      <c r="P209" s="11"/>
      <c r="Q209" s="40" t="e">
        <f>SUM(Q210:Q211)</f>
        <v>#REF!</v>
      </c>
      <c r="R209" s="683" t="s">
        <v>73</v>
      </c>
      <c r="S209" s="24">
        <v>50</v>
      </c>
      <c r="T209" s="24"/>
      <c r="U209" s="710"/>
      <c r="V209" s="710"/>
      <c r="W209" s="710"/>
      <c r="X209" s="710"/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670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</row>
    <row r="210" spans="1:256" ht="24.95" customHeight="1">
      <c r="A210" s="700"/>
      <c r="B210" s="700"/>
      <c r="C210" s="700"/>
      <c r="D210" s="700"/>
      <c r="E210" s="700"/>
      <c r="F210" s="700"/>
      <c r="G210" s="700"/>
      <c r="H210" s="26"/>
      <c r="I210" s="26"/>
      <c r="J210" s="26"/>
      <c r="K210" s="26"/>
      <c r="L210" s="26"/>
      <c r="M210" s="26"/>
      <c r="N210" s="26"/>
      <c r="O210" s="26"/>
      <c r="P210" s="11">
        <v>45.5</v>
      </c>
      <c r="Q210" s="9" t="e">
        <f>#REF!*P210/1000</f>
        <v>#REF!</v>
      </c>
      <c r="R210" s="695" t="s">
        <v>466</v>
      </c>
      <c r="S210" s="24">
        <v>50</v>
      </c>
      <c r="T210" s="24"/>
      <c r="U210" s="25">
        <v>3.3</v>
      </c>
      <c r="V210" s="25">
        <v>0.60000000000000009</v>
      </c>
      <c r="W210" s="25">
        <v>17.100000000000001</v>
      </c>
      <c r="X210" s="29">
        <v>86.999999999999972</v>
      </c>
      <c r="Y210" s="599"/>
      <c r="Z210" s="599"/>
      <c r="AA210" s="599"/>
      <c r="AB210" s="599"/>
      <c r="AC210" s="599"/>
      <c r="AD210" s="599"/>
      <c r="AE210" s="599"/>
      <c r="AF210" s="599"/>
    </row>
    <row r="211" spans="1:256" ht="24.95" customHeight="1">
      <c r="A211" s="700"/>
      <c r="B211" s="700"/>
      <c r="C211" s="700"/>
      <c r="D211" s="700"/>
      <c r="E211" s="700"/>
      <c r="F211" s="700"/>
      <c r="G211" s="700"/>
      <c r="H211" s="15"/>
      <c r="I211" s="15"/>
      <c r="J211" s="15"/>
      <c r="K211" s="15"/>
      <c r="L211" s="15"/>
      <c r="M211" s="15"/>
      <c r="N211" s="15"/>
      <c r="O211" s="15"/>
      <c r="P211" s="103">
        <v>356.71</v>
      </c>
      <c r="Q211" s="9" t="e">
        <f>#REF!*P211/1000</f>
        <v>#REF!</v>
      </c>
      <c r="R211" s="1260" t="s">
        <v>531</v>
      </c>
      <c r="S211" s="1261"/>
      <c r="T211" s="1262"/>
      <c r="U211" s="678">
        <f>U212+U214+U213</f>
        <v>1.7734234234234232</v>
      </c>
      <c r="V211" s="678">
        <f>V212+V214+V213</f>
        <v>1.3477477477477475</v>
      </c>
      <c r="W211" s="678">
        <f>W212+W214+W213</f>
        <v>63.3</v>
      </c>
      <c r="X211" s="680">
        <f>X212+X214+X213</f>
        <v>272.4234234234234</v>
      </c>
      <c r="Y211" s="601">
        <v>10.5875</v>
      </c>
      <c r="Z211" s="8">
        <v>3.3611111111111112E-2</v>
      </c>
      <c r="AA211" s="601">
        <v>0</v>
      </c>
      <c r="AB211" s="8">
        <v>0.46215277777777786</v>
      </c>
      <c r="AC211" s="601">
        <v>15.965277777777779</v>
      </c>
      <c r="AD211" s="601">
        <v>15.629166666666666</v>
      </c>
      <c r="AE211" s="601">
        <v>29.913888888888888</v>
      </c>
      <c r="AF211" s="601">
        <v>1.5545138888888888</v>
      </c>
    </row>
    <row r="212" spans="1:256" ht="24.95" customHeight="1">
      <c r="A212" s="700"/>
      <c r="B212" s="700"/>
      <c r="C212" s="700"/>
      <c r="D212" s="700"/>
      <c r="E212" s="700"/>
      <c r="F212" s="700"/>
      <c r="G212" s="700"/>
      <c r="H212" s="40">
        <v>0.78</v>
      </c>
      <c r="I212" s="40">
        <v>0.05</v>
      </c>
      <c r="J212" s="40">
        <v>18</v>
      </c>
      <c r="K212" s="40">
        <v>0.01</v>
      </c>
      <c r="L212" s="40">
        <v>162.12</v>
      </c>
      <c r="M212" s="40">
        <v>134.55000000000001</v>
      </c>
      <c r="N212" s="40">
        <v>29.36</v>
      </c>
      <c r="O212" s="40">
        <v>0.74</v>
      </c>
      <c r="P212" s="8"/>
      <c r="Q212" s="40" t="e">
        <f>SUM(Q213:Q225)</f>
        <v>#REF!</v>
      </c>
      <c r="R212" s="69" t="s">
        <v>621</v>
      </c>
      <c r="S212" s="24">
        <v>18</v>
      </c>
      <c r="T212" s="24"/>
      <c r="U212" s="599">
        <v>0.35675675675675678</v>
      </c>
      <c r="V212" s="599">
        <v>0.68108108108108101</v>
      </c>
      <c r="W212" s="599">
        <v>26.3</v>
      </c>
      <c r="X212" s="595">
        <f>W212*4+V212*9+U212*4</f>
        <v>112.75675675675676</v>
      </c>
      <c r="Y212" s="40">
        <v>0.6</v>
      </c>
      <c r="Z212" s="40">
        <v>0.03</v>
      </c>
      <c r="AA212" s="40">
        <v>10</v>
      </c>
      <c r="AB212" s="40">
        <v>0</v>
      </c>
      <c r="AC212" s="40">
        <v>124</v>
      </c>
      <c r="AD212" s="40">
        <v>95</v>
      </c>
      <c r="AE212" s="40">
        <v>15</v>
      </c>
      <c r="AF212" s="40">
        <v>0.1</v>
      </c>
      <c r="AG212" s="693"/>
    </row>
    <row r="213" spans="1:256" ht="24.95" customHeight="1">
      <c r="A213" s="700"/>
      <c r="B213" s="700"/>
      <c r="C213" s="700"/>
      <c r="D213" s="700"/>
      <c r="E213" s="700"/>
      <c r="F213" s="700"/>
      <c r="G213" s="700"/>
      <c r="H213" s="55"/>
      <c r="I213" s="55"/>
      <c r="J213" s="55"/>
      <c r="K213" s="55"/>
      <c r="L213" s="55"/>
      <c r="M213" s="55"/>
      <c r="N213" s="55"/>
      <c r="O213" s="55"/>
      <c r="P213" s="17">
        <v>294.58</v>
      </c>
      <c r="Q213" s="9" t="e">
        <f>#REF!*P213/1000</f>
        <v>#REF!</v>
      </c>
      <c r="R213" s="711" t="s">
        <v>126</v>
      </c>
      <c r="S213" s="205">
        <v>130</v>
      </c>
      <c r="T213" s="205"/>
      <c r="U213" s="600">
        <v>1.4166666666666665</v>
      </c>
      <c r="V213" s="600">
        <v>0.66666666666666652</v>
      </c>
      <c r="W213" s="600">
        <v>27</v>
      </c>
      <c r="X213" s="596">
        <f>U213*4+V213*9+W213*4</f>
        <v>119.66666666666666</v>
      </c>
      <c r="Y213" s="712">
        <f t="shared" ref="Y213:AF213" si="12">Y134+Y203</f>
        <v>50.842499999999994</v>
      </c>
      <c r="Z213" s="712">
        <f t="shared" si="12"/>
        <v>0.43711111111111112</v>
      </c>
      <c r="AA213" s="712">
        <f t="shared" si="12"/>
        <v>48.62833333333333</v>
      </c>
      <c r="AB213" s="712">
        <f t="shared" si="12"/>
        <v>8.0821527777777789</v>
      </c>
      <c r="AC213" s="712">
        <f t="shared" si="12"/>
        <v>388.96444444444444</v>
      </c>
      <c r="AD213" s="712">
        <f t="shared" si="12"/>
        <v>542.50333333333333</v>
      </c>
      <c r="AE213" s="712">
        <f t="shared" si="12"/>
        <v>200.89138888888891</v>
      </c>
      <c r="AF213" s="712">
        <f t="shared" si="12"/>
        <v>8.3670138888888879</v>
      </c>
    </row>
    <row r="214" spans="1:256" ht="24.95" customHeight="1">
      <c r="A214" s="700"/>
      <c r="B214" s="700"/>
      <c r="C214" s="700"/>
      <c r="D214" s="700"/>
      <c r="E214" s="700"/>
      <c r="F214" s="700"/>
      <c r="G214" s="700"/>
      <c r="H214" s="55"/>
      <c r="I214" s="55"/>
      <c r="J214" s="55"/>
      <c r="K214" s="55"/>
      <c r="L214" s="55"/>
      <c r="M214" s="55"/>
      <c r="N214" s="55"/>
      <c r="O214" s="55"/>
      <c r="P214" s="606">
        <v>37.57</v>
      </c>
      <c r="Q214" s="9" t="e">
        <f>#REF!*P214/1000</f>
        <v>#REF!</v>
      </c>
      <c r="R214" s="688" t="s">
        <v>634</v>
      </c>
      <c r="S214" s="24">
        <v>200</v>
      </c>
      <c r="T214" s="24"/>
      <c r="U214" s="25">
        <v>0</v>
      </c>
      <c r="V214" s="25">
        <v>0</v>
      </c>
      <c r="W214" s="25">
        <v>10</v>
      </c>
      <c r="X214" s="595">
        <f>W214*4+V214*9+U214*4</f>
        <v>40</v>
      </c>
      <c r="Y214" s="468"/>
      <c r="Z214" s="468"/>
      <c r="AA214" s="468"/>
      <c r="AB214" s="468"/>
      <c r="AC214" s="468"/>
      <c r="AD214" s="468"/>
      <c r="AE214" s="468"/>
      <c r="AF214" s="468"/>
      <c r="AG214" s="643"/>
    </row>
    <row r="215" spans="1:256" ht="24.95" customHeight="1">
      <c r="A215" s="700"/>
      <c r="B215" s="700"/>
      <c r="C215" s="700"/>
      <c r="D215" s="700"/>
      <c r="E215" s="700"/>
      <c r="F215" s="700"/>
      <c r="G215" s="700"/>
      <c r="H215" s="55"/>
      <c r="I215" s="55"/>
      <c r="J215" s="55"/>
      <c r="K215" s="55"/>
      <c r="L215" s="55"/>
      <c r="M215" s="55"/>
      <c r="N215" s="55"/>
      <c r="O215" s="55"/>
      <c r="P215" s="17"/>
      <c r="Q215" s="9" t="e">
        <f>#REF!*P215/1000</f>
        <v>#REF!</v>
      </c>
      <c r="R215" s="700" t="s">
        <v>408</v>
      </c>
      <c r="S215" s="700"/>
      <c r="T215" s="700"/>
      <c r="U215" s="712">
        <f>U202+U211</f>
        <v>29.203423423423427</v>
      </c>
      <c r="V215" s="712">
        <f>V202+V211</f>
        <v>26.147747747747751</v>
      </c>
      <c r="W215" s="712">
        <f>W202+W211</f>
        <v>146.60000000000002</v>
      </c>
      <c r="X215" s="712">
        <f>X202+X211</f>
        <v>938.47342342342347</v>
      </c>
      <c r="Y215" s="1197" t="s">
        <v>740</v>
      </c>
      <c r="Z215" s="1197"/>
      <c r="AA215" s="1197"/>
      <c r="AB215" s="1197"/>
      <c r="AC215" s="1197"/>
      <c r="AD215" s="1197"/>
      <c r="AE215" s="1197"/>
      <c r="AF215" s="1197"/>
    </row>
    <row r="216" spans="1:256" ht="24.95" customHeight="1">
      <c r="A216" s="1255" t="s">
        <v>510</v>
      </c>
      <c r="B216" s="1256"/>
      <c r="C216" s="1256"/>
      <c r="D216" s="1256"/>
      <c r="E216" s="1256"/>
      <c r="F216" s="1256"/>
      <c r="G216" s="1256"/>
      <c r="H216" s="1256"/>
      <c r="I216" s="1256"/>
      <c r="J216" s="1256"/>
      <c r="K216" s="1256"/>
      <c r="L216" s="1256"/>
      <c r="M216" s="1256"/>
      <c r="N216" s="1256"/>
      <c r="O216" s="1256"/>
      <c r="P216" s="1256"/>
      <c r="Q216" s="1256"/>
      <c r="R216" s="1256"/>
      <c r="S216" s="1256"/>
      <c r="T216" s="1256"/>
      <c r="U216" s="1256"/>
      <c r="V216" s="1256"/>
      <c r="W216" s="1256"/>
      <c r="X216" s="1257"/>
      <c r="Y216" s="17"/>
      <c r="Z216" s="17"/>
      <c r="AA216" s="17"/>
      <c r="AB216" s="17"/>
      <c r="AC216" s="17"/>
      <c r="AD216" s="17"/>
      <c r="AE216" s="17"/>
      <c r="AF216" s="17"/>
    </row>
    <row r="217" spans="1:256" ht="20.25">
      <c r="A217" s="36" t="s">
        <v>635</v>
      </c>
      <c r="F217" s="1251" t="s">
        <v>733</v>
      </c>
      <c r="G217" s="1251"/>
      <c r="H217" s="1251"/>
      <c r="I217" s="1251"/>
      <c r="J217" s="1251"/>
      <c r="K217" s="1251"/>
      <c r="L217" s="1251"/>
      <c r="M217" s="1251"/>
      <c r="N217" s="1251"/>
      <c r="O217" s="1251"/>
      <c r="P217" s="1251"/>
      <c r="Q217" s="1251"/>
      <c r="R217" s="1251"/>
      <c r="S217" s="1251"/>
      <c r="T217" s="1251"/>
      <c r="U217" s="1251"/>
      <c r="V217" s="1251"/>
      <c r="W217" s="1251"/>
      <c r="X217" s="1251"/>
      <c r="Y217" s="791"/>
      <c r="Z217" s="791"/>
      <c r="AA217" s="791"/>
      <c r="AB217" s="791"/>
      <c r="AC217" s="791"/>
      <c r="AD217" s="791"/>
      <c r="AE217" s="791"/>
      <c r="AF217" s="791"/>
      <c r="AG217" s="791"/>
      <c r="AH217" s="791"/>
    </row>
    <row r="218" spans="1:256" ht="22.5" customHeight="1">
      <c r="A218" s="1254" t="s">
        <v>189</v>
      </c>
      <c r="B218" s="1254"/>
      <c r="C218" s="1254"/>
      <c r="D218" s="1254"/>
      <c r="E218" s="1254"/>
      <c r="F218" s="1254"/>
      <c r="G218" s="1254"/>
      <c r="H218" s="1254"/>
      <c r="I218" s="1254"/>
      <c r="J218" s="1254"/>
      <c r="K218" s="1254"/>
      <c r="L218" s="1254"/>
      <c r="M218" s="1254"/>
      <c r="N218" s="1254"/>
      <c r="O218" s="1254"/>
      <c r="P218" s="1254"/>
      <c r="Q218" s="1254"/>
      <c r="R218" s="1254"/>
      <c r="S218" s="1254"/>
      <c r="T218" s="1254"/>
      <c r="U218" s="1254"/>
      <c r="V218" s="1254"/>
      <c r="W218" s="1254"/>
      <c r="X218" s="1254"/>
      <c r="Y218" s="671"/>
      <c r="Z218" s="671"/>
      <c r="AA218" s="671"/>
      <c r="AB218" s="671"/>
      <c r="AC218" s="671"/>
      <c r="AD218" s="671"/>
      <c r="AE218" s="671"/>
      <c r="AF218" s="671"/>
      <c r="AM218" s="6"/>
      <c r="AN218" s="6"/>
      <c r="AO218" s="6"/>
      <c r="AP218" s="6"/>
      <c r="AQ218" s="6"/>
      <c r="AR218" s="6"/>
      <c r="AS218" s="6"/>
    </row>
    <row r="219" spans="1:256" ht="22.5">
      <c r="Q219" s="669"/>
      <c r="AG219" s="673"/>
      <c r="AM219" s="54"/>
      <c r="AN219" s="54"/>
      <c r="AO219" s="54"/>
      <c r="AP219" s="54"/>
      <c r="AQ219" s="54"/>
      <c r="AR219" s="54"/>
      <c r="AS219" s="54"/>
    </row>
    <row r="220" spans="1:256">
      <c r="Q220" s="669"/>
      <c r="AG220" s="707"/>
      <c r="AI220" s="54"/>
      <c r="AK220" s="54"/>
      <c r="AM220" s="54"/>
      <c r="AN220" s="54"/>
      <c r="AO220" s="54"/>
      <c r="AP220" s="54"/>
      <c r="AQ220" s="54"/>
      <c r="AR220" s="54"/>
      <c r="AS220" s="54"/>
    </row>
    <row r="221" spans="1:256" ht="21" customHeight="1">
      <c r="A221" s="1252" t="s">
        <v>93</v>
      </c>
      <c r="B221" s="1253"/>
      <c r="C221" s="1253"/>
      <c r="D221" s="1253"/>
      <c r="E221" s="1253"/>
      <c r="F221" s="1253"/>
      <c r="G221" s="1253"/>
      <c r="H221" s="1253"/>
      <c r="I221" s="1253"/>
      <c r="J221" s="1253"/>
      <c r="K221" s="1253"/>
      <c r="L221" s="1253"/>
      <c r="M221" s="1253"/>
      <c r="N221" s="1253"/>
      <c r="O221" s="1253"/>
      <c r="P221" s="1253"/>
      <c r="Q221" s="1253"/>
      <c r="R221" s="1253"/>
      <c r="S221" s="1253"/>
      <c r="T221" s="1253"/>
      <c r="U221" s="1253"/>
      <c r="V221" s="1253"/>
      <c r="W221" s="1253"/>
      <c r="X221" s="1253"/>
      <c r="Y221" s="672"/>
      <c r="Z221" s="672"/>
      <c r="AA221" s="672"/>
      <c r="AB221" s="672"/>
      <c r="AC221" s="672"/>
      <c r="AD221" s="672"/>
      <c r="AE221" s="672"/>
      <c r="AF221" s="672"/>
      <c r="AG221" s="707"/>
      <c r="AI221" s="54"/>
      <c r="AK221" s="54"/>
      <c r="AL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  <c r="FW221" s="54"/>
      <c r="FX221" s="54"/>
      <c r="FY221" s="54"/>
      <c r="FZ221" s="54"/>
      <c r="GA221" s="54"/>
      <c r="GB221" s="54"/>
      <c r="GC221" s="54"/>
      <c r="GD221" s="54"/>
      <c r="GE221" s="54"/>
      <c r="GF221" s="54"/>
      <c r="GG221" s="54"/>
      <c r="GH221" s="54"/>
      <c r="GI221" s="54"/>
      <c r="GJ221" s="54"/>
      <c r="GK221" s="54"/>
      <c r="GL221" s="54"/>
      <c r="GM221" s="54"/>
      <c r="GN221" s="54"/>
      <c r="GO221" s="54"/>
      <c r="GP221" s="54"/>
      <c r="GQ221" s="54"/>
      <c r="GR221" s="54"/>
      <c r="GS221" s="54"/>
      <c r="GT221" s="54"/>
      <c r="GU221" s="54"/>
      <c r="GV221" s="54"/>
      <c r="GW221" s="54"/>
      <c r="GX221" s="54"/>
      <c r="GY221" s="54"/>
      <c r="GZ221" s="54"/>
      <c r="HA221" s="54"/>
      <c r="HB221" s="54"/>
      <c r="HC221" s="54"/>
      <c r="HD221" s="54"/>
      <c r="HE221" s="54"/>
      <c r="HF221" s="54"/>
      <c r="HG221" s="54"/>
      <c r="HH221" s="54"/>
      <c r="HI221" s="54"/>
      <c r="HJ221" s="54"/>
      <c r="HK221" s="54"/>
      <c r="HL221" s="54"/>
      <c r="HM221" s="54"/>
      <c r="HN221" s="54"/>
      <c r="HO221" s="54"/>
      <c r="HP221" s="54"/>
      <c r="HQ221" s="54"/>
      <c r="HR221" s="54"/>
      <c r="HS221" s="54"/>
      <c r="HT221" s="54"/>
      <c r="HU221" s="54"/>
      <c r="HV221" s="54"/>
      <c r="HW221" s="54"/>
      <c r="HX221" s="54"/>
      <c r="HY221" s="54"/>
      <c r="HZ221" s="54"/>
      <c r="IA221" s="54"/>
      <c r="IB221" s="54"/>
      <c r="IC221" s="54"/>
      <c r="ID221" s="54"/>
      <c r="IE221" s="54"/>
      <c r="IF221" s="54"/>
      <c r="IG221" s="54"/>
      <c r="IH221" s="54"/>
      <c r="II221" s="54"/>
      <c r="IJ221" s="54"/>
      <c r="IK221" s="54"/>
      <c r="IL221" s="54"/>
      <c r="IM221" s="54"/>
      <c r="IN221" s="54"/>
      <c r="IO221" s="54"/>
      <c r="IP221" s="54"/>
      <c r="IQ221" s="54"/>
      <c r="IR221" s="54"/>
      <c r="IS221" s="54"/>
      <c r="IT221" s="54"/>
      <c r="IU221" s="54"/>
      <c r="IV221" s="54"/>
    </row>
    <row r="222" spans="1:256" ht="24.95" customHeight="1">
      <c r="A222" s="1108" t="s">
        <v>511</v>
      </c>
      <c r="B222" s="1109"/>
      <c r="C222" s="1109"/>
      <c r="D222" s="1109"/>
      <c r="E222" s="1109"/>
      <c r="F222" s="1109"/>
      <c r="G222" s="1110"/>
      <c r="H222" s="55"/>
      <c r="I222" s="55"/>
      <c r="J222" s="55"/>
      <c r="K222" s="55"/>
      <c r="L222" s="55"/>
      <c r="M222" s="55"/>
      <c r="N222" s="55"/>
      <c r="O222" s="55"/>
      <c r="P222" s="17"/>
      <c r="Q222" s="9" t="e">
        <f>#REF!*P222/1000</f>
        <v>#REF!</v>
      </c>
      <c r="R222" s="1108" t="s">
        <v>332</v>
      </c>
      <c r="S222" s="1109"/>
      <c r="T222" s="1109"/>
      <c r="U222" s="1109"/>
      <c r="V222" s="1109"/>
      <c r="W222" s="1109"/>
      <c r="X222" s="1110"/>
      <c r="Y222" s="1197" t="s">
        <v>742</v>
      </c>
      <c r="Z222" s="1197"/>
      <c r="AA222" s="1197"/>
      <c r="AB222" s="1197"/>
      <c r="AC222" s="1197" t="s">
        <v>58</v>
      </c>
      <c r="AD222" s="1197"/>
      <c r="AE222" s="1197"/>
      <c r="AF222" s="1197"/>
      <c r="AG222" s="707"/>
      <c r="AL222" s="54"/>
      <c r="AM222" s="6"/>
      <c r="AN222" s="6"/>
      <c r="AO222" s="6"/>
      <c r="AP222" s="6"/>
      <c r="AQ222" s="6"/>
      <c r="AR222" s="6"/>
      <c r="AS222" s="6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  <c r="FW222" s="54"/>
      <c r="FX222" s="54"/>
      <c r="FY222" s="54"/>
      <c r="FZ222" s="54"/>
      <c r="GA222" s="54"/>
      <c r="GB222" s="54"/>
      <c r="GC222" s="54"/>
      <c r="GD222" s="54"/>
      <c r="GE222" s="54"/>
      <c r="GF222" s="54"/>
      <c r="GG222" s="54"/>
      <c r="GH222" s="54"/>
      <c r="GI222" s="54"/>
      <c r="GJ222" s="54"/>
      <c r="GK222" s="54"/>
      <c r="GL222" s="54"/>
      <c r="GM222" s="54"/>
      <c r="GN222" s="54"/>
      <c r="GO222" s="54"/>
      <c r="GP222" s="54"/>
      <c r="GQ222" s="54"/>
      <c r="GR222" s="54"/>
      <c r="GS222" s="54"/>
      <c r="GT222" s="54"/>
      <c r="GU222" s="54"/>
      <c r="GV222" s="54"/>
      <c r="GW222" s="54"/>
      <c r="GX222" s="54"/>
      <c r="GY222" s="54"/>
      <c r="GZ222" s="54"/>
      <c r="HA222" s="54"/>
      <c r="HB222" s="54"/>
      <c r="HC222" s="54"/>
      <c r="HD222" s="54"/>
      <c r="HE222" s="54"/>
      <c r="HF222" s="54"/>
      <c r="HG222" s="54"/>
      <c r="HH222" s="54"/>
      <c r="HI222" s="54"/>
      <c r="HJ222" s="54"/>
      <c r="HK222" s="54"/>
      <c r="HL222" s="54"/>
      <c r="HM222" s="54"/>
      <c r="HN222" s="54"/>
      <c r="HO222" s="54"/>
      <c r="HP222" s="54"/>
      <c r="HQ222" s="54"/>
      <c r="HR222" s="54"/>
      <c r="HS222" s="54"/>
      <c r="HT222" s="54"/>
      <c r="HU222" s="54"/>
      <c r="HV222" s="54"/>
      <c r="HW222" s="54"/>
      <c r="HX222" s="54"/>
      <c r="HY222" s="54"/>
      <c r="HZ222" s="54"/>
      <c r="IA222" s="54"/>
      <c r="IB222" s="54"/>
      <c r="IC222" s="54"/>
      <c r="ID222" s="54"/>
      <c r="IE222" s="54"/>
      <c r="IF222" s="54"/>
      <c r="IG222" s="54"/>
      <c r="IH222" s="54"/>
      <c r="II222" s="54"/>
      <c r="IJ222" s="54"/>
      <c r="IK222" s="54"/>
      <c r="IL222" s="54"/>
      <c r="IM222" s="54"/>
      <c r="IN222" s="54"/>
      <c r="IO222" s="54"/>
      <c r="IP222" s="54"/>
      <c r="IQ222" s="54"/>
      <c r="IR222" s="54"/>
      <c r="IS222" s="54"/>
      <c r="IT222" s="54"/>
      <c r="IU222" s="54"/>
      <c r="IV222" s="54"/>
    </row>
    <row r="223" spans="1:256" s="54" customFormat="1" ht="24.95" customHeight="1">
      <c r="A223" s="1081" t="s">
        <v>179</v>
      </c>
      <c r="B223" s="1105" t="s">
        <v>741</v>
      </c>
      <c r="C223" s="1081" t="s">
        <v>67</v>
      </c>
      <c r="D223" s="1081"/>
      <c r="E223" s="1081"/>
      <c r="F223" s="1081"/>
      <c r="G223" s="1081"/>
      <c r="H223" s="11"/>
      <c r="I223" s="11"/>
      <c r="J223" s="11"/>
      <c r="K223" s="11"/>
      <c r="L223" s="11"/>
      <c r="M223" s="11"/>
      <c r="N223" s="11"/>
      <c r="O223" s="11"/>
      <c r="P223" s="11"/>
      <c r="Q223" s="9" t="e">
        <f>#REF!*P223/1000</f>
        <v>#REF!</v>
      </c>
      <c r="R223" s="1135" t="s">
        <v>179</v>
      </c>
      <c r="S223" s="1105" t="s">
        <v>741</v>
      </c>
      <c r="T223" s="1267" t="s">
        <v>67</v>
      </c>
      <c r="U223" s="1268"/>
      <c r="V223" s="1268"/>
      <c r="W223" s="1268"/>
      <c r="X223" s="1269"/>
      <c r="Y223" s="92" t="s">
        <v>59</v>
      </c>
      <c r="Z223" s="92" t="s">
        <v>60</v>
      </c>
      <c r="AA223" s="92" t="s">
        <v>215</v>
      </c>
      <c r="AB223" s="92" t="s">
        <v>216</v>
      </c>
      <c r="AC223" s="92" t="s">
        <v>335</v>
      </c>
      <c r="AD223" s="92" t="s">
        <v>421</v>
      </c>
      <c r="AE223" s="92" t="s">
        <v>649</v>
      </c>
      <c r="AF223" s="92" t="s">
        <v>540</v>
      </c>
      <c r="AG223" s="707"/>
      <c r="AH223" s="6"/>
      <c r="AI223" s="6"/>
      <c r="AJ223" s="6"/>
      <c r="AK223" s="6"/>
      <c r="AL223" s="21"/>
      <c r="AM223" s="6"/>
      <c r="AN223" s="6"/>
      <c r="AO223" s="6"/>
      <c r="AP223" s="6"/>
      <c r="AQ223" s="6"/>
      <c r="AR223" s="6"/>
      <c r="AS223" s="6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  <c r="IV223" s="21"/>
    </row>
    <row r="224" spans="1:256" s="54" customFormat="1" ht="24.95" customHeight="1">
      <c r="A224" s="1081"/>
      <c r="B224" s="1106"/>
      <c r="C224" s="1074" t="s">
        <v>597</v>
      </c>
      <c r="D224" s="1081" t="s">
        <v>234</v>
      </c>
      <c r="E224" s="1081" t="s">
        <v>630</v>
      </c>
      <c r="F224" s="1081" t="s">
        <v>631</v>
      </c>
      <c r="G224" s="1081" t="s">
        <v>711</v>
      </c>
      <c r="H224" s="11"/>
      <c r="I224" s="11"/>
      <c r="J224" s="11"/>
      <c r="K224" s="11"/>
      <c r="L224" s="11"/>
      <c r="M224" s="11"/>
      <c r="N224" s="11"/>
      <c r="O224" s="11"/>
      <c r="P224" s="11"/>
      <c r="Q224" s="9" t="e">
        <f>#REF!*P224/1000</f>
        <v>#REF!</v>
      </c>
      <c r="R224" s="1136"/>
      <c r="S224" s="1106"/>
      <c r="T224" s="1105" t="s">
        <v>597</v>
      </c>
      <c r="U224" s="1135" t="s">
        <v>234</v>
      </c>
      <c r="V224" s="1135" t="s">
        <v>630</v>
      </c>
      <c r="W224" s="1135" t="s">
        <v>631</v>
      </c>
      <c r="X224" s="1135" t="s">
        <v>711</v>
      </c>
      <c r="Y224" s="678">
        <f t="shared" ref="Y224:AF224" si="13">Y225+Y230+Y243+Y259+Y262+Y264</f>
        <v>6.9924999999999997</v>
      </c>
      <c r="Z224" s="678">
        <f t="shared" si="13"/>
        <v>0.34986111111111118</v>
      </c>
      <c r="AA224" s="678">
        <f t="shared" si="13"/>
        <v>27.216666666666669</v>
      </c>
      <c r="AB224" s="678">
        <f t="shared" si="13"/>
        <v>5.259722222222222</v>
      </c>
      <c r="AC224" s="678">
        <f t="shared" si="13"/>
        <v>155.82277777777776</v>
      </c>
      <c r="AD224" s="678">
        <f t="shared" si="13"/>
        <v>387.13972222222225</v>
      </c>
      <c r="AE224" s="678">
        <f t="shared" si="13"/>
        <v>115.19500000000001</v>
      </c>
      <c r="AF224" s="678">
        <f t="shared" si="13"/>
        <v>5.1294444444444451</v>
      </c>
      <c r="AG224" s="693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7.5" customHeight="1">
      <c r="A225" s="1081"/>
      <c r="B225" s="1107"/>
      <c r="C225" s="1074"/>
      <c r="D225" s="1081"/>
      <c r="E225" s="1081"/>
      <c r="F225" s="1081"/>
      <c r="G225" s="1081"/>
      <c r="H225" s="9"/>
      <c r="I225" s="9"/>
      <c r="J225" s="9"/>
      <c r="K225" s="9"/>
      <c r="L225" s="9"/>
      <c r="M225" s="9"/>
      <c r="N225" s="9"/>
      <c r="O225" s="9"/>
      <c r="P225" s="606">
        <v>37.049999999999997</v>
      </c>
      <c r="Q225" s="9" t="e">
        <f>#REF!*P225/1000</f>
        <v>#REF!</v>
      </c>
      <c r="R225" s="1137"/>
      <c r="S225" s="1107"/>
      <c r="T225" s="1107"/>
      <c r="U225" s="1137"/>
      <c r="V225" s="1137"/>
      <c r="W225" s="1137"/>
      <c r="X225" s="1137"/>
      <c r="Y225" s="40">
        <v>2.3624999999999998</v>
      </c>
      <c r="Z225" s="40">
        <v>1.2500000000000001E-2</v>
      </c>
      <c r="AA225" s="40">
        <v>0</v>
      </c>
      <c r="AB225" s="40">
        <v>2.8499999999999996</v>
      </c>
      <c r="AC225" s="40">
        <v>29.775000000000002</v>
      </c>
      <c r="AD225" s="40">
        <v>34.287500000000001</v>
      </c>
      <c r="AE225" s="40">
        <v>17.75</v>
      </c>
      <c r="AF225" s="40">
        <v>1.0875000000000001</v>
      </c>
      <c r="AG225" s="632"/>
      <c r="AH225" s="6"/>
      <c r="AI225" s="6"/>
      <c r="AJ225" s="6"/>
      <c r="AK225" s="6"/>
      <c r="AL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s="6" customFormat="1" ht="24.95" customHeight="1">
      <c r="A226" s="1258" t="s">
        <v>541</v>
      </c>
      <c r="B226" s="1258"/>
      <c r="C226" s="1258"/>
      <c r="D226" s="678">
        <v>17.7</v>
      </c>
      <c r="E226" s="678">
        <v>19</v>
      </c>
      <c r="F226" s="678">
        <v>81.900000000000006</v>
      </c>
      <c r="G226" s="678">
        <v>569.29999999999995</v>
      </c>
      <c r="H226" s="8">
        <v>0</v>
      </c>
      <c r="I226" s="8">
        <v>0.05</v>
      </c>
      <c r="J226" s="8">
        <v>0</v>
      </c>
      <c r="K226" s="8">
        <v>0</v>
      </c>
      <c r="L226" s="8">
        <v>2.0499999999999998</v>
      </c>
      <c r="M226" s="8">
        <v>6.65</v>
      </c>
      <c r="N226" s="8">
        <v>2</v>
      </c>
      <c r="O226" s="8">
        <v>0.05</v>
      </c>
      <c r="P226" s="11">
        <v>40.299999999999997</v>
      </c>
      <c r="Q226" s="40">
        <f>C89*P226/1000</f>
        <v>0</v>
      </c>
      <c r="R226" s="1260" t="s">
        <v>542</v>
      </c>
      <c r="S226" s="1261"/>
      <c r="T226" s="1262"/>
      <c r="U226" s="678">
        <f>U227+U228+U229+U231+U232+U233</f>
        <v>22.25</v>
      </c>
      <c r="V226" s="678">
        <f>V227+V228+V229+V231+V232+V233</f>
        <v>25.330000000000002</v>
      </c>
      <c r="W226" s="678">
        <f>W227+W228+W229+W231+W232+W233</f>
        <v>93.315333333333342</v>
      </c>
      <c r="X226" s="680">
        <f>X227+X228+X229+X231+X232+X233</f>
        <v>690.2313333333334</v>
      </c>
      <c r="Y226" s="56"/>
      <c r="Z226" s="56"/>
      <c r="AA226" s="56"/>
      <c r="AB226" s="56"/>
      <c r="AC226" s="56"/>
      <c r="AD226" s="56"/>
      <c r="AE226" s="56"/>
      <c r="AF226" s="56"/>
      <c r="AG226" s="676"/>
      <c r="AH226" s="21"/>
      <c r="AI226" s="21"/>
      <c r="AJ226" s="21"/>
      <c r="AK226" s="21"/>
      <c r="AM226" s="21"/>
      <c r="AN226" s="21"/>
      <c r="AO226" s="21"/>
      <c r="AP226" s="21"/>
      <c r="AQ226" s="21"/>
      <c r="AR226" s="21"/>
      <c r="AS226" s="21"/>
    </row>
    <row r="227" spans="1:256" s="6" customFormat="1" ht="24.95" customHeight="1">
      <c r="A227" s="683" t="s">
        <v>333</v>
      </c>
      <c r="B227" s="24">
        <v>80</v>
      </c>
      <c r="C227" s="24"/>
      <c r="D227" s="601">
        <v>1.28</v>
      </c>
      <c r="E227" s="601">
        <v>4</v>
      </c>
      <c r="F227" s="601">
        <v>6.24</v>
      </c>
      <c r="G227" s="614">
        <v>66.080000000000013</v>
      </c>
      <c r="H227" s="710"/>
      <c r="I227" s="710"/>
      <c r="J227" s="710"/>
      <c r="K227" s="710"/>
      <c r="L227" s="710"/>
      <c r="M227" s="710"/>
      <c r="N227" s="710"/>
      <c r="O227" s="710"/>
      <c r="P227" s="564"/>
      <c r="Q227" s="40"/>
      <c r="R227" s="683" t="s">
        <v>127</v>
      </c>
      <c r="S227" s="24">
        <v>100</v>
      </c>
      <c r="T227" s="24"/>
      <c r="U227" s="601">
        <v>1.6</v>
      </c>
      <c r="V227" s="601">
        <v>5</v>
      </c>
      <c r="W227" s="601">
        <v>7.8</v>
      </c>
      <c r="X227" s="614">
        <f>W227*4+V227*9+U227*4</f>
        <v>82.600000000000009</v>
      </c>
      <c r="Y227" s="738"/>
      <c r="Z227" s="738"/>
      <c r="AA227" s="738"/>
      <c r="AB227" s="738"/>
      <c r="AC227" s="738"/>
      <c r="AD227" s="738"/>
      <c r="AE227" s="738"/>
      <c r="AF227" s="738"/>
      <c r="AG227" s="715"/>
      <c r="AH227" s="21"/>
      <c r="AI227" s="21"/>
      <c r="AJ227" s="21"/>
      <c r="AK227" s="21"/>
      <c r="AL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  <c r="IV227" s="21"/>
    </row>
    <row r="228" spans="1:256" s="6" customFormat="1" ht="24.95" customHeight="1">
      <c r="A228" s="688" t="s">
        <v>128</v>
      </c>
      <c r="B228" s="24">
        <v>100</v>
      </c>
      <c r="C228" s="24"/>
      <c r="D228" s="600">
        <v>7.5</v>
      </c>
      <c r="E228" s="600">
        <v>10.199999999999999</v>
      </c>
      <c r="F228" s="600">
        <v>1.2</v>
      </c>
      <c r="G228" s="614">
        <f>F228*4+E228*9+D228*4</f>
        <v>126.6</v>
      </c>
      <c r="H228" s="40">
        <v>0</v>
      </c>
      <c r="I228" s="40">
        <v>2.2499999999999999E-2</v>
      </c>
      <c r="J228" s="40">
        <v>0</v>
      </c>
      <c r="K228" s="40">
        <v>0.17499999999999999</v>
      </c>
      <c r="L228" s="40">
        <v>4.3</v>
      </c>
      <c r="M228" s="40">
        <v>19.3</v>
      </c>
      <c r="N228" s="40">
        <v>5.7499999999999991</v>
      </c>
      <c r="O228" s="40">
        <v>0.47499999999999998</v>
      </c>
      <c r="P228" s="11">
        <v>32.5</v>
      </c>
      <c r="Q228" s="40">
        <f>C90*P228/1000</f>
        <v>0</v>
      </c>
      <c r="R228" s="688" t="s">
        <v>128</v>
      </c>
      <c r="S228" s="24">
        <v>120</v>
      </c>
      <c r="T228" s="24"/>
      <c r="U228" s="600">
        <v>10.199999999999999</v>
      </c>
      <c r="V228" s="600">
        <v>13.8</v>
      </c>
      <c r="W228" s="600">
        <v>1.6719999999999999</v>
      </c>
      <c r="X228" s="614">
        <v>171.68799999999999</v>
      </c>
      <c r="Y228" s="739"/>
      <c r="Z228" s="739"/>
      <c r="AA228" s="739"/>
      <c r="AB228" s="739"/>
      <c r="AC228" s="739"/>
      <c r="AD228" s="739"/>
      <c r="AE228" s="739"/>
      <c r="AF228" s="739"/>
      <c r="AG228" s="715"/>
      <c r="AL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  <c r="IS228" s="21"/>
      <c r="IT228" s="21"/>
      <c r="IU228" s="21"/>
      <c r="IV228" s="21"/>
    </row>
    <row r="229" spans="1:256" ht="24.95" customHeight="1">
      <c r="A229" s="724" t="s">
        <v>42</v>
      </c>
      <c r="B229" s="482">
        <v>170</v>
      </c>
      <c r="C229" s="482"/>
      <c r="D229" s="639">
        <v>3.9099999999999993</v>
      </c>
      <c r="E229" s="639">
        <v>4.6749999999999998</v>
      </c>
      <c r="F229" s="639">
        <v>32.045000000000002</v>
      </c>
      <c r="G229" s="614">
        <v>185.89500000000001</v>
      </c>
      <c r="H229" s="678">
        <f t="shared" ref="H229:Q229" si="14">H230+H237</f>
        <v>0.6</v>
      </c>
      <c r="I229" s="678">
        <f t="shared" si="14"/>
        <v>0.03</v>
      </c>
      <c r="J229" s="678">
        <f t="shared" si="14"/>
        <v>10</v>
      </c>
      <c r="K229" s="678">
        <f t="shared" si="14"/>
        <v>0</v>
      </c>
      <c r="L229" s="678">
        <f t="shared" si="14"/>
        <v>124</v>
      </c>
      <c r="M229" s="678">
        <f t="shared" si="14"/>
        <v>95</v>
      </c>
      <c r="N229" s="678">
        <f t="shared" si="14"/>
        <v>15</v>
      </c>
      <c r="O229" s="678">
        <f t="shared" si="14"/>
        <v>0.1</v>
      </c>
      <c r="P229" s="637"/>
      <c r="Q229" s="679" t="e">
        <f t="shared" si="14"/>
        <v>#REF!</v>
      </c>
      <c r="R229" s="30" t="s">
        <v>42</v>
      </c>
      <c r="S229" s="482">
        <v>200</v>
      </c>
      <c r="T229" s="482"/>
      <c r="U229" s="601">
        <v>4.5999999999999996</v>
      </c>
      <c r="V229" s="601">
        <v>5.5</v>
      </c>
      <c r="W229" s="601">
        <v>37.700000000000003</v>
      </c>
      <c r="X229" s="614">
        <f>W229*4+V229*9+U229*4</f>
        <v>218.70000000000002</v>
      </c>
      <c r="Y229" s="739"/>
      <c r="Z229" s="739"/>
      <c r="AA229" s="739"/>
      <c r="AB229" s="739"/>
      <c r="AC229" s="739"/>
      <c r="AD229" s="739"/>
      <c r="AE229" s="739"/>
      <c r="AF229" s="739"/>
      <c r="AG229" s="698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28.5" customHeight="1">
      <c r="A230" s="691" t="s">
        <v>289</v>
      </c>
      <c r="B230" s="462"/>
      <c r="C230" s="462"/>
      <c r="D230" s="597"/>
      <c r="E230" s="597"/>
      <c r="F230" s="597"/>
      <c r="G230" s="597"/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104">
        <v>250</v>
      </c>
      <c r="Q230" s="40" t="e">
        <f>#REF!*P230/1000</f>
        <v>#REF!</v>
      </c>
      <c r="R230" s="16" t="s">
        <v>289</v>
      </c>
      <c r="S230" s="462"/>
      <c r="T230" s="462"/>
      <c r="U230" s="597"/>
      <c r="V230" s="597"/>
      <c r="W230" s="597"/>
      <c r="X230" s="597"/>
      <c r="Y230" s="8">
        <v>0.13</v>
      </c>
      <c r="Z230" s="8">
        <v>0.06</v>
      </c>
      <c r="AA230" s="8">
        <v>10.15</v>
      </c>
      <c r="AB230" s="8">
        <v>1.67</v>
      </c>
      <c r="AC230" s="8">
        <v>56.83</v>
      </c>
      <c r="AD230" s="8">
        <v>186.87</v>
      </c>
      <c r="AE230" s="8">
        <v>41.05</v>
      </c>
      <c r="AF230" s="8">
        <v>0.6</v>
      </c>
      <c r="AG230" s="698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s="6" customFormat="1" ht="24.95" customHeight="1">
      <c r="A231" s="683" t="s">
        <v>43</v>
      </c>
      <c r="B231" s="24">
        <v>200</v>
      </c>
      <c r="C231" s="24"/>
      <c r="D231" s="25">
        <v>0.6</v>
      </c>
      <c r="E231" s="25">
        <v>0.1</v>
      </c>
      <c r="F231" s="25">
        <v>18.333333333333332</v>
      </c>
      <c r="G231" s="740">
        <v>76.63333333333334</v>
      </c>
      <c r="H231" s="700"/>
      <c r="I231" s="700"/>
      <c r="J231" s="700"/>
      <c r="K231" s="700"/>
      <c r="L231" s="700"/>
      <c r="M231" s="700"/>
      <c r="N231" s="700"/>
      <c r="O231" s="700"/>
      <c r="P231" s="700"/>
      <c r="Q231" s="700"/>
      <c r="R231" s="683" t="s">
        <v>44</v>
      </c>
      <c r="S231" s="24">
        <v>200</v>
      </c>
      <c r="T231" s="24"/>
      <c r="U231" s="25">
        <v>0.6</v>
      </c>
      <c r="V231" s="25">
        <v>0.1</v>
      </c>
      <c r="W231" s="25">
        <v>18.333333333333332</v>
      </c>
      <c r="X231" s="740">
        <v>76.63333333333334</v>
      </c>
      <c r="Y231" s="10"/>
      <c r="Z231" s="10"/>
      <c r="AA231" s="10"/>
      <c r="AB231" s="10"/>
      <c r="AC231" s="10"/>
      <c r="AD231" s="10"/>
      <c r="AE231" s="10"/>
      <c r="AF231" s="10"/>
      <c r="AG231" s="698"/>
    </row>
    <row r="232" spans="1:256" s="6" customFormat="1" ht="24.95" customHeight="1">
      <c r="A232" s="694" t="s">
        <v>667</v>
      </c>
      <c r="B232" s="204">
        <v>30</v>
      </c>
      <c r="C232" s="204"/>
      <c r="D232" s="601">
        <v>2.61</v>
      </c>
      <c r="E232" s="601">
        <v>0.45</v>
      </c>
      <c r="F232" s="601">
        <v>14.13</v>
      </c>
      <c r="G232" s="596">
        <v>71.009999999999991</v>
      </c>
      <c r="H232" s="700"/>
      <c r="I232" s="700"/>
      <c r="J232" s="700"/>
      <c r="K232" s="700"/>
      <c r="L232" s="700"/>
      <c r="M232" s="700"/>
      <c r="N232" s="700"/>
      <c r="O232" s="700"/>
      <c r="P232" s="700"/>
      <c r="Q232" s="700"/>
      <c r="R232" s="694" t="s">
        <v>667</v>
      </c>
      <c r="S232" s="204">
        <v>30</v>
      </c>
      <c r="T232" s="204"/>
      <c r="U232" s="601">
        <v>2.61</v>
      </c>
      <c r="V232" s="601">
        <v>0.45</v>
      </c>
      <c r="W232" s="601">
        <v>14.13</v>
      </c>
      <c r="X232" s="596">
        <v>71.009999999999991</v>
      </c>
      <c r="Y232" s="10"/>
      <c r="Z232" s="10"/>
      <c r="AA232" s="10"/>
      <c r="AB232" s="10"/>
      <c r="AC232" s="10"/>
      <c r="AD232" s="10"/>
      <c r="AE232" s="10"/>
      <c r="AF232" s="10"/>
      <c r="AG232" s="698"/>
      <c r="AM232" s="21"/>
      <c r="AN232" s="21"/>
      <c r="AO232" s="21"/>
      <c r="AP232" s="21"/>
      <c r="AQ232" s="21"/>
      <c r="AR232" s="21"/>
      <c r="AS232" s="21"/>
    </row>
    <row r="233" spans="1:256" s="6" customFormat="1" ht="24.95" customHeight="1">
      <c r="A233" s="695" t="s">
        <v>466</v>
      </c>
      <c r="B233" s="24">
        <v>30</v>
      </c>
      <c r="C233" s="24"/>
      <c r="D233" s="25">
        <v>1.98</v>
      </c>
      <c r="E233" s="25">
        <v>0.36</v>
      </c>
      <c r="F233" s="25">
        <v>10.26</v>
      </c>
      <c r="G233" s="29">
        <v>52.199999999999989</v>
      </c>
      <c r="H233" s="700"/>
      <c r="I233" s="700"/>
      <c r="J233" s="700"/>
      <c r="K233" s="700"/>
      <c r="L233" s="700"/>
      <c r="M233" s="700"/>
      <c r="N233" s="700"/>
      <c r="O233" s="700"/>
      <c r="P233" s="700"/>
      <c r="Q233" s="700"/>
      <c r="R233" s="695" t="s">
        <v>466</v>
      </c>
      <c r="S233" s="24">
        <v>40</v>
      </c>
      <c r="T233" s="24"/>
      <c r="U233" s="25">
        <v>2.64</v>
      </c>
      <c r="V233" s="25">
        <v>0.48000000000000004</v>
      </c>
      <c r="W233" s="25">
        <v>13.68</v>
      </c>
      <c r="X233" s="29">
        <v>69.59999999999998</v>
      </c>
      <c r="Y233" s="10"/>
      <c r="Z233" s="10"/>
      <c r="AA233" s="10"/>
      <c r="AB233" s="10"/>
      <c r="AC233" s="10"/>
      <c r="AD233" s="10"/>
      <c r="AE233" s="10"/>
      <c r="AF233" s="10"/>
      <c r="AG233" s="698"/>
      <c r="AH233" s="21"/>
      <c r="AI233" s="21"/>
      <c r="AJ233" s="21"/>
      <c r="AK233" s="21"/>
      <c r="AM233" s="21"/>
      <c r="AN233" s="21"/>
      <c r="AO233" s="21"/>
      <c r="AP233" s="21"/>
      <c r="AQ233" s="21"/>
      <c r="AR233" s="21"/>
      <c r="AS233" s="21"/>
    </row>
    <row r="234" spans="1:256" s="6" customFormat="1" ht="24.95" hidden="1" customHeight="1">
      <c r="A234" s="479"/>
      <c r="B234" s="479"/>
      <c r="C234" s="24"/>
      <c r="D234" s="25"/>
      <c r="E234" s="25"/>
      <c r="F234" s="25"/>
      <c r="G234" s="29"/>
      <c r="H234" s="700"/>
      <c r="I234" s="700"/>
      <c r="J234" s="700"/>
      <c r="K234" s="700"/>
      <c r="L234" s="700"/>
      <c r="M234" s="700"/>
      <c r="N234" s="700"/>
      <c r="O234" s="700"/>
      <c r="P234" s="700"/>
      <c r="Q234" s="700"/>
      <c r="R234" s="479"/>
      <c r="S234" s="24"/>
      <c r="T234" s="24"/>
      <c r="U234" s="25"/>
      <c r="V234" s="25"/>
      <c r="W234" s="25"/>
      <c r="X234" s="29"/>
      <c r="Y234" s="10"/>
      <c r="Z234" s="10"/>
      <c r="AA234" s="10"/>
      <c r="AB234" s="10"/>
      <c r="AC234" s="10"/>
      <c r="AD234" s="10"/>
      <c r="AE234" s="10"/>
      <c r="AF234" s="10"/>
      <c r="AG234" s="715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  <c r="GM234" s="21"/>
      <c r="GN234" s="21"/>
      <c r="GO234" s="21"/>
      <c r="GP234" s="21"/>
      <c r="GQ234" s="21"/>
      <c r="GR234" s="21"/>
      <c r="GS234" s="21"/>
      <c r="GT234" s="21"/>
      <c r="GU234" s="21"/>
      <c r="GV234" s="21"/>
      <c r="GW234" s="21"/>
      <c r="GX234" s="21"/>
      <c r="GY234" s="21"/>
      <c r="GZ234" s="21"/>
      <c r="HA234" s="21"/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  <c r="HV234" s="21"/>
      <c r="HW234" s="21"/>
      <c r="HX234" s="21"/>
      <c r="HY234" s="21"/>
      <c r="HZ234" s="21"/>
      <c r="IA234" s="21"/>
      <c r="IB234" s="21"/>
      <c r="IC234" s="21"/>
      <c r="ID234" s="21"/>
      <c r="IE234" s="21"/>
      <c r="IF234" s="21"/>
      <c r="IG234" s="21"/>
      <c r="IH234" s="21"/>
      <c r="II234" s="21"/>
      <c r="IJ234" s="21"/>
      <c r="IK234" s="21"/>
      <c r="IL234" s="21"/>
      <c r="IM234" s="21"/>
      <c r="IN234" s="21"/>
      <c r="IO234" s="21"/>
      <c r="IP234" s="21"/>
      <c r="IQ234" s="21"/>
      <c r="IR234" s="21"/>
      <c r="IS234" s="21"/>
      <c r="IT234" s="21"/>
      <c r="IU234" s="21"/>
      <c r="IV234" s="21"/>
    </row>
    <row r="235" spans="1:256" s="6" customFormat="1" ht="24.95" customHeight="1">
      <c r="A235" s="1258" t="s">
        <v>764</v>
      </c>
      <c r="B235" s="1258"/>
      <c r="C235" s="1258"/>
      <c r="D235" s="678">
        <f>D236+D237</f>
        <v>4.6966666666666654</v>
      </c>
      <c r="E235" s="678">
        <f>E236+E237</f>
        <v>7.706666666666667</v>
      </c>
      <c r="F235" s="678">
        <f>F236+F237</f>
        <v>36.6</v>
      </c>
      <c r="G235" s="680">
        <f>G236+G237</f>
        <v>234.54666666666665</v>
      </c>
      <c r="H235" s="700"/>
      <c r="I235" s="700"/>
      <c r="J235" s="700"/>
      <c r="K235" s="700"/>
      <c r="L235" s="700"/>
      <c r="M235" s="700"/>
      <c r="N235" s="700"/>
      <c r="O235" s="700"/>
      <c r="P235" s="700"/>
      <c r="Q235" s="700"/>
      <c r="R235" s="1260" t="s">
        <v>318</v>
      </c>
      <c r="S235" s="1261"/>
      <c r="T235" s="1262"/>
      <c r="U235" s="678">
        <f>U236+U237</f>
        <v>5.5166666666666657</v>
      </c>
      <c r="V235" s="678">
        <f>V236+V237</f>
        <v>9.4666666666666668</v>
      </c>
      <c r="W235" s="678">
        <f>W236+W237</f>
        <v>39</v>
      </c>
      <c r="X235" s="680">
        <f>X236+X237</f>
        <v>263.26666666666665</v>
      </c>
      <c r="Y235" s="10"/>
      <c r="Z235" s="10"/>
      <c r="AA235" s="10"/>
      <c r="AB235" s="10"/>
      <c r="AC235" s="10"/>
      <c r="AD235" s="10"/>
      <c r="AE235" s="10"/>
      <c r="AF235" s="10"/>
      <c r="AG235" s="68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/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  <c r="IL235" s="21"/>
      <c r="IM235" s="21"/>
      <c r="IN235" s="21"/>
      <c r="IO235" s="21"/>
      <c r="IP235" s="21"/>
      <c r="IQ235" s="21"/>
      <c r="IR235" s="21"/>
      <c r="IS235" s="21"/>
      <c r="IT235" s="21"/>
      <c r="IU235" s="21"/>
      <c r="IV235" s="21"/>
    </row>
    <row r="236" spans="1:256" ht="38.25" customHeight="1">
      <c r="A236" s="683" t="s">
        <v>509</v>
      </c>
      <c r="B236" s="24">
        <v>100</v>
      </c>
      <c r="C236" s="24"/>
      <c r="D236" s="25">
        <v>3.2799999999999994</v>
      </c>
      <c r="E236" s="25">
        <v>7.0400000000000009</v>
      </c>
      <c r="F236" s="25">
        <v>9.6</v>
      </c>
      <c r="G236" s="29">
        <v>114.88</v>
      </c>
      <c r="H236" s="599"/>
      <c r="I236" s="599"/>
      <c r="J236" s="599"/>
      <c r="K236" s="599"/>
      <c r="L236" s="599"/>
      <c r="M236" s="599"/>
      <c r="N236" s="599"/>
      <c r="O236" s="599"/>
      <c r="P236" s="8"/>
      <c r="Q236" s="8"/>
      <c r="R236" s="683" t="s">
        <v>98</v>
      </c>
      <c r="S236" s="24">
        <v>125</v>
      </c>
      <c r="T236" s="24"/>
      <c r="U236" s="25">
        <v>4.0999999999999996</v>
      </c>
      <c r="V236" s="25">
        <v>8.8000000000000007</v>
      </c>
      <c r="W236" s="25">
        <v>12</v>
      </c>
      <c r="X236" s="29">
        <f>W236*4+V236*9+U236*4</f>
        <v>143.6</v>
      </c>
      <c r="Y236" s="601"/>
      <c r="Z236" s="601"/>
      <c r="AA236" s="601"/>
      <c r="AB236" s="601"/>
      <c r="AC236" s="601"/>
      <c r="AD236" s="601"/>
      <c r="AE236" s="601"/>
      <c r="AF236" s="601"/>
      <c r="AG236" s="643"/>
    </row>
    <row r="237" spans="1:256" ht="24.95" customHeight="1">
      <c r="A237" s="711" t="s">
        <v>444</v>
      </c>
      <c r="B237" s="205">
        <v>140</v>
      </c>
      <c r="C237" s="205"/>
      <c r="D237" s="600">
        <v>1.4166666666666665</v>
      </c>
      <c r="E237" s="600">
        <v>0.66666666666666652</v>
      </c>
      <c r="F237" s="600">
        <v>27</v>
      </c>
      <c r="G237" s="596">
        <f>D237*4+E237*9+F237*4</f>
        <v>119.66666666666666</v>
      </c>
      <c r="H237" s="40">
        <v>0.6</v>
      </c>
      <c r="I237" s="40">
        <v>0.03</v>
      </c>
      <c r="J237" s="40">
        <v>10</v>
      </c>
      <c r="K237" s="40">
        <v>0</v>
      </c>
      <c r="L237" s="40">
        <v>124</v>
      </c>
      <c r="M237" s="40">
        <v>95</v>
      </c>
      <c r="N237" s="40">
        <v>15</v>
      </c>
      <c r="O237" s="40">
        <v>0.1</v>
      </c>
      <c r="P237" s="11">
        <v>15</v>
      </c>
      <c r="Q237" s="40">
        <f>P237</f>
        <v>15</v>
      </c>
      <c r="R237" s="711" t="s">
        <v>126</v>
      </c>
      <c r="S237" s="205">
        <v>130</v>
      </c>
      <c r="T237" s="205"/>
      <c r="U237" s="600">
        <v>1.4166666666666665</v>
      </c>
      <c r="V237" s="600">
        <v>0.66666666666666652</v>
      </c>
      <c r="W237" s="600">
        <v>27</v>
      </c>
      <c r="X237" s="596">
        <f>U237*4+V237*9+W237*4</f>
        <v>119.66666666666666</v>
      </c>
      <c r="Y237" s="8"/>
      <c r="Z237" s="8"/>
      <c r="AA237" s="8"/>
      <c r="AB237" s="8"/>
      <c r="AC237" s="8"/>
      <c r="AD237" s="8"/>
      <c r="AE237" s="8"/>
      <c r="AF237" s="8"/>
      <c r="AG237" s="686"/>
    </row>
    <row r="238" spans="1:256" ht="24.95" customHeight="1">
      <c r="A238" s="700" t="s">
        <v>408</v>
      </c>
      <c r="B238" s="700"/>
      <c r="C238" s="700"/>
      <c r="D238" s="699">
        <f>D226+D235</f>
        <v>22.396666666666665</v>
      </c>
      <c r="E238" s="699">
        <f>E226+E235</f>
        <v>26.706666666666667</v>
      </c>
      <c r="F238" s="699">
        <f>F226+F235</f>
        <v>118.5</v>
      </c>
      <c r="G238" s="699">
        <f>G226+G235</f>
        <v>803.84666666666658</v>
      </c>
      <c r="H238" s="712">
        <f t="shared" ref="H238:O238" si="15">H155+H229</f>
        <v>32.887500000000003</v>
      </c>
      <c r="I238" s="712">
        <f t="shared" si="15"/>
        <v>0.35033333333333339</v>
      </c>
      <c r="J238" s="712">
        <f t="shared" si="15"/>
        <v>46.05694444444444</v>
      </c>
      <c r="K238" s="712">
        <f t="shared" si="15"/>
        <v>6.1133333333333342</v>
      </c>
      <c r="L238" s="712">
        <f t="shared" si="15"/>
        <v>355.57055555555559</v>
      </c>
      <c r="M238" s="712">
        <f t="shared" si="15"/>
        <v>470.76972222222219</v>
      </c>
      <c r="N238" s="712">
        <f t="shared" si="15"/>
        <v>149.88749999999999</v>
      </c>
      <c r="O238" s="712">
        <f t="shared" si="15"/>
        <v>5.6008333333333322</v>
      </c>
      <c r="P238" s="505"/>
      <c r="Q238" s="726" t="e">
        <f>Q155+Q229</f>
        <v>#REF!</v>
      </c>
      <c r="R238" s="703" t="s">
        <v>408</v>
      </c>
      <c r="S238" s="704"/>
      <c r="T238" s="705"/>
      <c r="U238" s="699">
        <f>U226+U235</f>
        <v>27.766666666666666</v>
      </c>
      <c r="V238" s="699">
        <f>V226+V235</f>
        <v>34.796666666666667</v>
      </c>
      <c r="W238" s="699">
        <f>W226+W235</f>
        <v>132.31533333333334</v>
      </c>
      <c r="X238" s="699">
        <f>X226+X235</f>
        <v>953.49800000000005</v>
      </c>
      <c r="Y238" s="9"/>
      <c r="Z238" s="9"/>
      <c r="AA238" s="9"/>
      <c r="AB238" s="9"/>
      <c r="AC238" s="9"/>
      <c r="AD238" s="9"/>
      <c r="AE238" s="9"/>
      <c r="AF238" s="9"/>
      <c r="AG238" s="686"/>
      <c r="AM238" s="6"/>
      <c r="AN238" s="6"/>
      <c r="AO238" s="6"/>
      <c r="AP238" s="6"/>
      <c r="AQ238" s="6"/>
      <c r="AR238" s="6"/>
      <c r="AS238" s="6"/>
    </row>
    <row r="239" spans="1:256" ht="24.95" customHeight="1">
      <c r="A239" s="703"/>
      <c r="B239" s="704"/>
      <c r="C239" s="704"/>
      <c r="D239" s="741"/>
      <c r="E239" s="741"/>
      <c r="F239" s="741"/>
      <c r="G239" s="742"/>
      <c r="H239" s="617"/>
      <c r="I239" s="617"/>
      <c r="J239" s="617"/>
      <c r="K239" s="617"/>
      <c r="L239" s="617"/>
      <c r="M239" s="617"/>
      <c r="N239" s="617"/>
      <c r="O239" s="617"/>
      <c r="P239" s="617"/>
      <c r="Q239" s="618"/>
      <c r="R239" s="1260" t="s">
        <v>45</v>
      </c>
      <c r="S239" s="1261"/>
      <c r="T239" s="1262"/>
      <c r="U239" s="678">
        <f>U240+U241+U242+U244+U245+U246</f>
        <v>22.25</v>
      </c>
      <c r="V239" s="678">
        <f>V240+V241+V242+V244+V245+V246</f>
        <v>25.330000000000002</v>
      </c>
      <c r="W239" s="678">
        <f>W240+W241+W242+W244+W245+W246</f>
        <v>93.315333333333342</v>
      </c>
      <c r="X239" s="680">
        <f>X240+X241+X242+X244+X245+X246</f>
        <v>690.2313333333334</v>
      </c>
      <c r="Y239" s="9"/>
      <c r="Z239" s="9"/>
      <c r="AA239" s="9"/>
      <c r="AB239" s="9"/>
      <c r="AC239" s="9"/>
      <c r="AD239" s="9"/>
      <c r="AE239" s="9"/>
      <c r="AF239" s="9"/>
      <c r="AG239" s="686"/>
      <c r="AH239" s="6"/>
      <c r="AI239" s="6"/>
      <c r="AJ239" s="6"/>
      <c r="AK239" s="6"/>
      <c r="AM239" s="6"/>
      <c r="AN239" s="6"/>
      <c r="AO239" s="6"/>
      <c r="AP239" s="6"/>
      <c r="AQ239" s="6"/>
      <c r="AR239" s="6"/>
      <c r="AS239" s="6"/>
    </row>
    <row r="240" spans="1:256" ht="24.95" customHeight="1">
      <c r="A240" s="1260" t="s">
        <v>185</v>
      </c>
      <c r="B240" s="1261"/>
      <c r="C240" s="1261"/>
      <c r="D240" s="1261"/>
      <c r="E240" s="1261"/>
      <c r="F240" s="1261"/>
      <c r="G240" s="1262"/>
      <c r="H240" s="1197" t="s">
        <v>740</v>
      </c>
      <c r="I240" s="1197"/>
      <c r="J240" s="1197"/>
      <c r="K240" s="1197"/>
      <c r="L240" s="1197"/>
      <c r="M240" s="1197"/>
      <c r="N240" s="1197"/>
      <c r="O240" s="1197"/>
      <c r="P240" s="997" t="s">
        <v>663</v>
      </c>
      <c r="Q240" s="997" t="s">
        <v>515</v>
      </c>
      <c r="R240" s="683" t="s">
        <v>127</v>
      </c>
      <c r="S240" s="24">
        <v>100</v>
      </c>
      <c r="T240" s="24"/>
      <c r="U240" s="601">
        <v>1.6</v>
      </c>
      <c r="V240" s="601">
        <v>5</v>
      </c>
      <c r="W240" s="601">
        <v>7.8</v>
      </c>
      <c r="X240" s="614">
        <f>W240*4+V240*9+U240*4</f>
        <v>82.600000000000009</v>
      </c>
      <c r="Y240" s="9"/>
      <c r="Z240" s="9"/>
      <c r="AA240" s="9"/>
      <c r="AB240" s="9"/>
      <c r="AC240" s="9"/>
      <c r="AD240" s="9"/>
      <c r="AE240" s="9"/>
      <c r="AF240" s="9"/>
      <c r="AG240" s="686"/>
      <c r="AH240" s="6"/>
      <c r="AI240" s="6"/>
      <c r="AJ240" s="6"/>
      <c r="AK240" s="6"/>
      <c r="AL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24.95" customHeight="1">
      <c r="A241" s="700" t="s">
        <v>771</v>
      </c>
      <c r="B241" s="743" t="s">
        <v>214</v>
      </c>
      <c r="C241" s="700"/>
      <c r="D241" s="700"/>
      <c r="E241" s="700"/>
      <c r="F241" s="700"/>
      <c r="G241" s="700"/>
      <c r="H241" s="1197" t="s">
        <v>742</v>
      </c>
      <c r="I241" s="1197"/>
      <c r="J241" s="1197"/>
      <c r="K241" s="1197"/>
      <c r="L241" s="1197" t="s">
        <v>58</v>
      </c>
      <c r="M241" s="1197"/>
      <c r="N241" s="1197"/>
      <c r="O241" s="1197"/>
      <c r="P241" s="997"/>
      <c r="Q241" s="997"/>
      <c r="R241" s="688" t="s">
        <v>128</v>
      </c>
      <c r="S241" s="24">
        <v>120</v>
      </c>
      <c r="T241" s="24"/>
      <c r="U241" s="600">
        <v>10.199999999999999</v>
      </c>
      <c r="V241" s="600">
        <v>13.8</v>
      </c>
      <c r="W241" s="600">
        <v>1.6719999999999999</v>
      </c>
      <c r="X241" s="614">
        <v>171.68799999999999</v>
      </c>
      <c r="Y241" s="9"/>
      <c r="Z241" s="9"/>
      <c r="AA241" s="9"/>
      <c r="AB241" s="9"/>
      <c r="AC241" s="9"/>
      <c r="AD241" s="9"/>
      <c r="AE241" s="9"/>
      <c r="AF241" s="9"/>
      <c r="AG241" s="693"/>
      <c r="AL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s="6" customFormat="1" ht="24.95" customHeight="1">
      <c r="A242" s="700"/>
      <c r="B242" s="700"/>
      <c r="C242" s="700"/>
      <c r="D242" s="700"/>
      <c r="E242" s="700"/>
      <c r="F242" s="700"/>
      <c r="G242" s="700"/>
      <c r="H242" s="92" t="s">
        <v>59</v>
      </c>
      <c r="I242" s="92" t="s">
        <v>60</v>
      </c>
      <c r="J242" s="92" t="s">
        <v>215</v>
      </c>
      <c r="K242" s="92" t="s">
        <v>216</v>
      </c>
      <c r="L242" s="92" t="s">
        <v>335</v>
      </c>
      <c r="M242" s="92" t="s">
        <v>421</v>
      </c>
      <c r="N242" s="92" t="s">
        <v>649</v>
      </c>
      <c r="O242" s="92" t="s">
        <v>540</v>
      </c>
      <c r="P242" s="997"/>
      <c r="Q242" s="997"/>
      <c r="R242" s="30" t="s">
        <v>42</v>
      </c>
      <c r="S242" s="482">
        <v>200</v>
      </c>
      <c r="T242" s="482"/>
      <c r="U242" s="601">
        <v>4.5999999999999996</v>
      </c>
      <c r="V242" s="601">
        <v>5.5</v>
      </c>
      <c r="W242" s="601">
        <v>37.700000000000003</v>
      </c>
      <c r="X242" s="614">
        <f>W242*4+V242*9+U242*4</f>
        <v>218.70000000000002</v>
      </c>
      <c r="Y242" s="9"/>
      <c r="Z242" s="9"/>
      <c r="AA242" s="9"/>
      <c r="AB242" s="9"/>
      <c r="AC242" s="9"/>
      <c r="AD242" s="9"/>
      <c r="AE242" s="9"/>
      <c r="AF242" s="9"/>
      <c r="AG242" s="693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  <c r="ID242" s="21"/>
      <c r="IE242" s="21"/>
      <c r="IF242" s="21"/>
      <c r="IG242" s="21"/>
      <c r="IH242" s="21"/>
      <c r="II242" s="21"/>
      <c r="IJ242" s="21"/>
      <c r="IK242" s="21"/>
      <c r="IL242" s="21"/>
      <c r="IM242" s="21"/>
      <c r="IN242" s="21"/>
      <c r="IO242" s="21"/>
      <c r="IP242" s="21"/>
      <c r="IQ242" s="21"/>
      <c r="IR242" s="21"/>
      <c r="IS242" s="21"/>
      <c r="IT242" s="21"/>
      <c r="IU242" s="21"/>
      <c r="IV242" s="21"/>
    </row>
    <row r="243" spans="1:256" s="6" customFormat="1" ht="24.95" customHeight="1">
      <c r="A243" s="700"/>
      <c r="B243" s="700"/>
      <c r="C243" s="700"/>
      <c r="D243" s="700"/>
      <c r="E243" s="700"/>
      <c r="F243" s="700"/>
      <c r="G243" s="700"/>
      <c r="H243" s="678">
        <f t="shared" ref="H243:O243" si="16">H244+H248+H262+H273+H276+H278</f>
        <v>6.2299999999999986</v>
      </c>
      <c r="I243" s="678">
        <f t="shared" si="16"/>
        <v>0.3</v>
      </c>
      <c r="J243" s="678">
        <f t="shared" si="16"/>
        <v>25.509999999999998</v>
      </c>
      <c r="K243" s="678">
        <f t="shared" si="16"/>
        <v>4.5799999999999992</v>
      </c>
      <c r="L243" s="678">
        <f t="shared" si="16"/>
        <v>141.93499999999997</v>
      </c>
      <c r="M243" s="678">
        <f t="shared" si="16"/>
        <v>356.9550000000001</v>
      </c>
      <c r="N243" s="678">
        <f t="shared" si="16"/>
        <v>104.31</v>
      </c>
      <c r="O243" s="678">
        <f t="shared" si="16"/>
        <v>4.5250000000000004</v>
      </c>
      <c r="P243" s="637"/>
      <c r="Q243" s="678" t="e">
        <f>Q244+Q248+Q262+Q273+Q276+Q278</f>
        <v>#REF!</v>
      </c>
      <c r="R243" s="16" t="s">
        <v>289</v>
      </c>
      <c r="S243" s="462"/>
      <c r="T243" s="462"/>
      <c r="U243" s="597"/>
      <c r="V243" s="597"/>
      <c r="W243" s="597"/>
      <c r="X243" s="597"/>
      <c r="Y243" s="744">
        <v>2.9</v>
      </c>
      <c r="Z243" s="744">
        <v>0.1111111111111111</v>
      </c>
      <c r="AA243" s="744">
        <v>17.066666666666666</v>
      </c>
      <c r="AB243" s="744">
        <v>0.22222222222222221</v>
      </c>
      <c r="AC243" s="744">
        <v>47.577777777777776</v>
      </c>
      <c r="AD243" s="744">
        <v>103.52222222222223</v>
      </c>
      <c r="AE243" s="744">
        <v>34.6</v>
      </c>
      <c r="AF243" s="744">
        <v>1.2444444444444447</v>
      </c>
      <c r="AG243" s="686"/>
      <c r="AH243" s="21"/>
      <c r="AI243" s="21"/>
      <c r="AJ243" s="21"/>
      <c r="AK243" s="21"/>
      <c r="AL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  <c r="IC243" s="21"/>
      <c r="ID243" s="21"/>
      <c r="IE243" s="21"/>
      <c r="IF243" s="21"/>
      <c r="IG243" s="21"/>
      <c r="IH243" s="21"/>
      <c r="II243" s="21"/>
      <c r="IJ243" s="21"/>
      <c r="IK243" s="21"/>
      <c r="IL243" s="21"/>
      <c r="IM243" s="21"/>
      <c r="IN243" s="21"/>
      <c r="IO243" s="21"/>
      <c r="IP243" s="21"/>
      <c r="IQ243" s="21"/>
      <c r="IR243" s="21"/>
      <c r="IS243" s="21"/>
      <c r="IT243" s="21"/>
      <c r="IU243" s="21"/>
      <c r="IV243" s="21"/>
    </row>
    <row r="244" spans="1:256" ht="24.95" customHeight="1">
      <c r="A244" s="700"/>
      <c r="B244" s="700"/>
      <c r="C244" s="700"/>
      <c r="D244" s="700"/>
      <c r="E244" s="700"/>
      <c r="F244" s="700"/>
      <c r="G244" s="700"/>
      <c r="H244" s="8">
        <v>1.8900000000000001</v>
      </c>
      <c r="I244" s="8">
        <v>0.01</v>
      </c>
      <c r="J244" s="8">
        <v>0</v>
      </c>
      <c r="K244" s="8">
        <v>2.2799999999999998</v>
      </c>
      <c r="L244" s="8">
        <v>23.820000000000004</v>
      </c>
      <c r="M244" s="8">
        <v>27.429999999999996</v>
      </c>
      <c r="N244" s="8">
        <v>14.2</v>
      </c>
      <c r="O244" s="8">
        <v>0.87</v>
      </c>
      <c r="P244" s="8"/>
      <c r="Q244" s="40" t="e">
        <f>SUM(Q245:Q247)</f>
        <v>#REF!</v>
      </c>
      <c r="R244" s="683" t="s">
        <v>44</v>
      </c>
      <c r="S244" s="24">
        <v>200</v>
      </c>
      <c r="T244" s="24"/>
      <c r="U244" s="25">
        <v>0.6</v>
      </c>
      <c r="V244" s="25">
        <v>0.1</v>
      </c>
      <c r="W244" s="25">
        <v>18.333333333333332</v>
      </c>
      <c r="X244" s="740">
        <v>76.63333333333334</v>
      </c>
      <c r="Y244" s="55"/>
      <c r="Z244" s="55"/>
      <c r="AA244" s="55"/>
      <c r="AB244" s="55"/>
      <c r="AC244" s="55"/>
      <c r="AD244" s="55"/>
      <c r="AE244" s="55"/>
      <c r="AF244" s="55"/>
      <c r="AG244" s="686"/>
      <c r="AH244" s="6"/>
      <c r="AI244" s="6"/>
      <c r="AJ244" s="6"/>
      <c r="AK244" s="6"/>
    </row>
    <row r="245" spans="1:256" ht="24.95" customHeight="1">
      <c r="A245" s="700"/>
      <c r="B245" s="700"/>
      <c r="C245" s="700"/>
      <c r="D245" s="700"/>
      <c r="E245" s="700"/>
      <c r="F245" s="700"/>
      <c r="G245" s="700"/>
      <c r="H245" s="738"/>
      <c r="I245" s="738"/>
      <c r="J245" s="738"/>
      <c r="K245" s="738"/>
      <c r="L245" s="738"/>
      <c r="M245" s="738"/>
      <c r="N245" s="738"/>
      <c r="O245" s="738"/>
      <c r="P245" s="745"/>
      <c r="Q245" s="9" t="e">
        <f>P245*#REF!/1000</f>
        <v>#REF!</v>
      </c>
      <c r="R245" s="694" t="s">
        <v>667</v>
      </c>
      <c r="S245" s="204">
        <v>30</v>
      </c>
      <c r="T245" s="204"/>
      <c r="U245" s="601">
        <v>2.61</v>
      </c>
      <c r="V245" s="601">
        <v>0.45</v>
      </c>
      <c r="W245" s="601">
        <v>14.13</v>
      </c>
      <c r="X245" s="596">
        <v>71.009999999999991</v>
      </c>
      <c r="Y245" s="15"/>
      <c r="Z245" s="15"/>
      <c r="AA245" s="15"/>
      <c r="AB245" s="15"/>
      <c r="AC245" s="15"/>
      <c r="AD245" s="15"/>
      <c r="AE245" s="15"/>
      <c r="AF245" s="15"/>
      <c r="AG245" s="643"/>
      <c r="AL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24.95" customHeight="1">
      <c r="A246" s="700"/>
      <c r="B246" s="700"/>
      <c r="C246" s="700"/>
      <c r="D246" s="700"/>
      <c r="E246" s="700"/>
      <c r="F246" s="700"/>
      <c r="G246" s="700"/>
      <c r="H246" s="746"/>
      <c r="I246" s="746"/>
      <c r="J246" s="746"/>
      <c r="K246" s="746"/>
      <c r="L246" s="746"/>
      <c r="M246" s="746"/>
      <c r="N246" s="746"/>
      <c r="O246" s="746"/>
      <c r="P246" s="68">
        <v>23.4</v>
      </c>
      <c r="Q246" s="9" t="e">
        <f>P246*#REF!/1000</f>
        <v>#REF!</v>
      </c>
      <c r="R246" s="695" t="s">
        <v>466</v>
      </c>
      <c r="S246" s="24">
        <v>40</v>
      </c>
      <c r="T246" s="24"/>
      <c r="U246" s="25">
        <v>2.64</v>
      </c>
      <c r="V246" s="25">
        <v>0.48000000000000004</v>
      </c>
      <c r="W246" s="25">
        <v>13.68</v>
      </c>
      <c r="X246" s="29">
        <v>69.59999999999998</v>
      </c>
      <c r="Y246" s="55"/>
      <c r="Z246" s="55"/>
      <c r="AA246" s="55"/>
      <c r="AB246" s="55"/>
      <c r="AC246" s="55"/>
      <c r="AD246" s="55"/>
      <c r="AE246" s="55"/>
      <c r="AF246" s="55"/>
      <c r="AG246" s="643"/>
    </row>
    <row r="247" spans="1:256" s="6" customFormat="1" ht="24.95" customHeight="1">
      <c r="A247" s="700"/>
      <c r="B247" s="700"/>
      <c r="C247" s="700"/>
      <c r="D247" s="700"/>
      <c r="E247" s="700"/>
      <c r="F247" s="700"/>
      <c r="G247" s="700"/>
      <c r="H247" s="747"/>
      <c r="I247" s="747"/>
      <c r="J247" s="747"/>
      <c r="K247" s="747"/>
      <c r="L247" s="747"/>
      <c r="M247" s="747"/>
      <c r="N247" s="747"/>
      <c r="O247" s="747"/>
      <c r="P247" s="11">
        <v>79.3</v>
      </c>
      <c r="Q247" s="9" t="e">
        <f>#REF!*P247/1000</f>
        <v>#REF!</v>
      </c>
      <c r="R247" s="1260" t="s">
        <v>567</v>
      </c>
      <c r="S247" s="1261"/>
      <c r="T247" s="1262"/>
      <c r="U247" s="678">
        <f>U248+U249</f>
        <v>5.5166666666666657</v>
      </c>
      <c r="V247" s="678">
        <f>V248+V249</f>
        <v>9.4666666666666668</v>
      </c>
      <c r="W247" s="678">
        <f>W248+W249</f>
        <v>39</v>
      </c>
      <c r="X247" s="680">
        <f>X248+X249</f>
        <v>263.26666666666665</v>
      </c>
      <c r="Y247" s="55"/>
      <c r="Z247" s="55"/>
      <c r="AA247" s="55"/>
      <c r="AB247" s="55"/>
      <c r="AC247" s="55"/>
      <c r="AD247" s="55"/>
      <c r="AE247" s="55"/>
      <c r="AF247" s="55"/>
      <c r="AG247" s="686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  <c r="ID247" s="21"/>
      <c r="IE247" s="21"/>
      <c r="IF247" s="21"/>
      <c r="IG247" s="21"/>
      <c r="IH247" s="21"/>
      <c r="II247" s="21"/>
      <c r="IJ247" s="21"/>
      <c r="IK247" s="21"/>
      <c r="IL247" s="21"/>
      <c r="IM247" s="21"/>
      <c r="IN247" s="21"/>
      <c r="IO247" s="21"/>
      <c r="IP247" s="21"/>
      <c r="IQ247" s="21"/>
      <c r="IR247" s="21"/>
      <c r="IS247" s="21"/>
      <c r="IT247" s="21"/>
      <c r="IU247" s="21"/>
      <c r="IV247" s="21"/>
    </row>
    <row r="248" spans="1:256" ht="24.95" customHeight="1">
      <c r="A248" s="700"/>
      <c r="B248" s="700"/>
      <c r="C248" s="700"/>
      <c r="D248" s="700"/>
      <c r="E248" s="700"/>
      <c r="F248" s="700"/>
      <c r="G248" s="700"/>
      <c r="H248" s="8">
        <v>0.13</v>
      </c>
      <c r="I248" s="8">
        <v>0.06</v>
      </c>
      <c r="J248" s="8">
        <v>10.15</v>
      </c>
      <c r="K248" s="8">
        <v>1.67</v>
      </c>
      <c r="L248" s="8">
        <v>56.83</v>
      </c>
      <c r="M248" s="8">
        <v>186.87</v>
      </c>
      <c r="N248" s="8">
        <v>41.05</v>
      </c>
      <c r="O248" s="8">
        <v>0.6</v>
      </c>
      <c r="P248" s="11"/>
      <c r="Q248" s="40" t="e">
        <f>SUM(Q249:Q261)</f>
        <v>#REF!</v>
      </c>
      <c r="R248" s="683" t="s">
        <v>98</v>
      </c>
      <c r="S248" s="24">
        <v>125</v>
      </c>
      <c r="T248" s="24"/>
      <c r="U248" s="25">
        <v>4.0999999999999996</v>
      </c>
      <c r="V248" s="25">
        <v>8.8000000000000007</v>
      </c>
      <c r="W248" s="25">
        <v>12</v>
      </c>
      <c r="X248" s="29">
        <f>W248*4+V248*9+U248*4</f>
        <v>143.6</v>
      </c>
      <c r="Y248" s="55"/>
      <c r="Z248" s="55"/>
      <c r="AA248" s="55"/>
      <c r="AB248" s="55"/>
      <c r="AC248" s="55"/>
      <c r="AD248" s="55"/>
      <c r="AE248" s="55"/>
      <c r="AF248" s="55"/>
      <c r="AG248" s="686"/>
    </row>
    <row r="249" spans="1:256" ht="34.5" customHeight="1">
      <c r="A249" s="700"/>
      <c r="B249" s="700"/>
      <c r="C249" s="700"/>
      <c r="D249" s="700"/>
      <c r="E249" s="700"/>
      <c r="F249" s="700"/>
      <c r="G249" s="700"/>
      <c r="H249" s="601"/>
      <c r="I249" s="601"/>
      <c r="J249" s="601"/>
      <c r="K249" s="601"/>
      <c r="L249" s="601"/>
      <c r="M249" s="601"/>
      <c r="N249" s="601"/>
      <c r="O249" s="601"/>
      <c r="P249" s="86"/>
      <c r="Q249" s="11" t="e">
        <f>#REF!*P249/1000</f>
        <v>#REF!</v>
      </c>
      <c r="R249" s="711" t="s">
        <v>126</v>
      </c>
      <c r="S249" s="205">
        <v>130</v>
      </c>
      <c r="T249" s="205"/>
      <c r="U249" s="600">
        <v>1.4166666666666665</v>
      </c>
      <c r="V249" s="600">
        <v>0.66666666666666652</v>
      </c>
      <c r="W249" s="600">
        <v>27</v>
      </c>
      <c r="X249" s="596">
        <f>U249*4+V249*9+W249*4</f>
        <v>119.66666666666666</v>
      </c>
      <c r="Y249" s="55"/>
      <c r="Z249" s="55"/>
      <c r="AA249" s="55"/>
      <c r="AB249" s="55"/>
      <c r="AC249" s="55"/>
      <c r="AD249" s="55"/>
      <c r="AE249" s="55"/>
      <c r="AF249" s="55"/>
      <c r="AG249" s="643"/>
    </row>
    <row r="250" spans="1:256" ht="32.25" customHeight="1">
      <c r="A250" s="700"/>
      <c r="B250" s="700"/>
      <c r="C250" s="700"/>
      <c r="D250" s="700"/>
      <c r="E250" s="700"/>
      <c r="F250" s="700"/>
      <c r="G250" s="700"/>
      <c r="H250" s="8"/>
      <c r="I250" s="8"/>
      <c r="J250" s="8"/>
      <c r="K250" s="8"/>
      <c r="L250" s="8"/>
      <c r="M250" s="8"/>
      <c r="N250" s="8"/>
      <c r="O250" s="8"/>
      <c r="P250" s="11">
        <v>83.2</v>
      </c>
      <c r="Q250" s="11" t="e">
        <f>#REF!*P250/1000</f>
        <v>#REF!</v>
      </c>
      <c r="R250" s="703" t="s">
        <v>408</v>
      </c>
      <c r="S250" s="704"/>
      <c r="T250" s="705"/>
      <c r="U250" s="699">
        <f>U239+U247</f>
        <v>27.766666666666666</v>
      </c>
      <c r="V250" s="699">
        <f>V239+V247</f>
        <v>34.796666666666667</v>
      </c>
      <c r="W250" s="699">
        <f>W239+W247</f>
        <v>132.31533333333334</v>
      </c>
      <c r="X250" s="699">
        <f>X239+X247</f>
        <v>953.49800000000005</v>
      </c>
      <c r="Y250" s="11"/>
      <c r="Z250" s="11"/>
      <c r="AA250" s="11"/>
      <c r="AB250" s="11"/>
      <c r="AC250" s="11"/>
      <c r="AD250" s="11"/>
      <c r="AE250" s="11"/>
      <c r="AF250" s="11"/>
    </row>
    <row r="251" spans="1:256" ht="24.95" customHeight="1">
      <c r="A251" s="1255" t="s">
        <v>435</v>
      </c>
      <c r="B251" s="1256"/>
      <c r="C251" s="1256"/>
      <c r="D251" s="1256"/>
      <c r="E251" s="1256"/>
      <c r="F251" s="1256"/>
      <c r="G251" s="1256"/>
      <c r="H251" s="1256"/>
      <c r="I251" s="1256"/>
      <c r="J251" s="1256"/>
      <c r="K251" s="1256"/>
      <c r="L251" s="1256"/>
      <c r="M251" s="1256"/>
      <c r="N251" s="1256"/>
      <c r="O251" s="1256"/>
      <c r="P251" s="1256"/>
      <c r="Q251" s="1256"/>
      <c r="R251" s="1256"/>
      <c r="S251" s="1256"/>
      <c r="T251" s="1256"/>
      <c r="U251" s="1256"/>
      <c r="V251" s="1256"/>
      <c r="W251" s="1256"/>
      <c r="X251" s="1257"/>
      <c r="Y251" s="17"/>
      <c r="Z251" s="17"/>
      <c r="AA251" s="17"/>
      <c r="AB251" s="17"/>
      <c r="AC251" s="17"/>
      <c r="AD251" s="17"/>
      <c r="AE251" s="17"/>
      <c r="AF251" s="17"/>
    </row>
    <row r="252" spans="1:256" ht="20.25">
      <c r="A252" s="36" t="s">
        <v>635</v>
      </c>
      <c r="F252" s="1251" t="s">
        <v>733</v>
      </c>
      <c r="G252" s="1251"/>
      <c r="H252" s="1251"/>
      <c r="I252" s="1251"/>
      <c r="J252" s="1251"/>
      <c r="K252" s="1251"/>
      <c r="L252" s="1251"/>
      <c r="M252" s="1251"/>
      <c r="N252" s="1251"/>
      <c r="O252" s="1251"/>
      <c r="P252" s="1251"/>
      <c r="Q252" s="1251"/>
      <c r="R252" s="1251"/>
      <c r="S252" s="1251"/>
      <c r="T252" s="1251"/>
      <c r="U252" s="1251"/>
      <c r="V252" s="1251"/>
      <c r="W252" s="1251"/>
      <c r="X252" s="1251"/>
      <c r="Y252" s="791"/>
      <c r="Z252" s="791"/>
      <c r="AA252" s="791"/>
      <c r="AB252" s="791"/>
      <c r="AC252" s="791"/>
      <c r="AD252" s="791"/>
      <c r="AE252" s="791"/>
      <c r="AF252" s="791"/>
      <c r="AG252" s="791"/>
      <c r="AH252" s="791"/>
    </row>
    <row r="253" spans="1:256" ht="22.5" customHeight="1">
      <c r="A253" s="1254" t="s">
        <v>189</v>
      </c>
      <c r="B253" s="1254"/>
      <c r="C253" s="1254"/>
      <c r="D253" s="1254"/>
      <c r="E253" s="1254"/>
      <c r="F253" s="1254"/>
      <c r="G253" s="1254"/>
      <c r="H253" s="1254"/>
      <c r="I253" s="1254"/>
      <c r="J253" s="1254"/>
      <c r="K253" s="1254"/>
      <c r="L253" s="1254"/>
      <c r="M253" s="1254"/>
      <c r="N253" s="1254"/>
      <c r="O253" s="1254"/>
      <c r="P253" s="1254"/>
      <c r="Q253" s="1254"/>
      <c r="R253" s="1254"/>
      <c r="S253" s="1254"/>
      <c r="T253" s="1254"/>
      <c r="U253" s="1254"/>
      <c r="V253" s="1254"/>
      <c r="W253" s="1254"/>
      <c r="X253" s="1254"/>
      <c r="Y253" s="671"/>
      <c r="Z253" s="671"/>
      <c r="AA253" s="671"/>
      <c r="AB253" s="671"/>
      <c r="AC253" s="671"/>
      <c r="AD253" s="671"/>
      <c r="AE253" s="671"/>
      <c r="AF253" s="671"/>
      <c r="AM253" s="6"/>
      <c r="AN253" s="6"/>
      <c r="AO253" s="6"/>
      <c r="AP253" s="6"/>
      <c r="AQ253" s="6"/>
      <c r="AR253" s="6"/>
      <c r="AS253" s="6"/>
    </row>
    <row r="254" spans="1:256" ht="22.5">
      <c r="Q254" s="669"/>
      <c r="AG254" s="673"/>
      <c r="AM254" s="4"/>
      <c r="AN254" s="4"/>
      <c r="AO254" s="4"/>
      <c r="AP254" s="4"/>
      <c r="AQ254" s="4"/>
      <c r="AR254" s="4"/>
      <c r="AS254" s="4"/>
    </row>
    <row r="255" spans="1:256" ht="15.75">
      <c r="Q255" s="669"/>
      <c r="AG255" s="686"/>
      <c r="AI255" s="4"/>
      <c r="AK255" s="4"/>
      <c r="AM255" s="54"/>
      <c r="AN255" s="54"/>
      <c r="AO255" s="54"/>
      <c r="AP255" s="54"/>
      <c r="AQ255" s="54"/>
      <c r="AR255" s="54"/>
      <c r="AS255" s="54"/>
    </row>
    <row r="256" spans="1:256" ht="21" customHeight="1">
      <c r="A256" s="1252" t="s">
        <v>93</v>
      </c>
      <c r="B256" s="1253"/>
      <c r="C256" s="1253"/>
      <c r="D256" s="1253"/>
      <c r="E256" s="1253"/>
      <c r="F256" s="1253"/>
      <c r="G256" s="1253"/>
      <c r="H256" s="1253"/>
      <c r="I256" s="1253"/>
      <c r="J256" s="1253"/>
      <c r="K256" s="1253"/>
      <c r="L256" s="1253"/>
      <c r="M256" s="1253"/>
      <c r="N256" s="1253"/>
      <c r="O256" s="1253"/>
      <c r="P256" s="1253"/>
      <c r="Q256" s="1253"/>
      <c r="R256" s="1253"/>
      <c r="S256" s="1253"/>
      <c r="T256" s="1253"/>
      <c r="U256" s="1253"/>
      <c r="V256" s="1253"/>
      <c r="W256" s="1253"/>
      <c r="X256" s="1253"/>
      <c r="Y256" s="672"/>
      <c r="Z256" s="672"/>
      <c r="AA256" s="672"/>
      <c r="AB256" s="672"/>
      <c r="AC256" s="672"/>
      <c r="AD256" s="672"/>
      <c r="AE256" s="672"/>
      <c r="AF256" s="672"/>
      <c r="AG256" s="643"/>
      <c r="AH256" s="54"/>
      <c r="AI256" s="54"/>
      <c r="AJ256" s="54"/>
      <c r="AK256" s="502"/>
      <c r="AL256" s="41"/>
      <c r="AM256" s="20"/>
      <c r="AN256" s="20"/>
      <c r="AO256" s="20"/>
      <c r="AP256" s="20"/>
      <c r="AQ256" s="20"/>
      <c r="AR256" s="20"/>
      <c r="AS256" s="20"/>
      <c r="AT256" s="41"/>
      <c r="AU256" s="41"/>
      <c r="AV256" s="41"/>
      <c r="AW256" s="41"/>
      <c r="AX256" s="41"/>
      <c r="AY256" s="41"/>
      <c r="AZ256" s="41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1:256" ht="24.95" customHeight="1">
      <c r="A257" s="1165" t="s">
        <v>503</v>
      </c>
      <c r="B257" s="1166"/>
      <c r="C257" s="1166"/>
      <c r="D257" s="1166"/>
      <c r="E257" s="1166"/>
      <c r="F257" s="1166"/>
      <c r="G257" s="1167"/>
      <c r="H257" s="9"/>
      <c r="I257" s="9"/>
      <c r="J257" s="9"/>
      <c r="K257" s="9"/>
      <c r="L257" s="9"/>
      <c r="M257" s="9"/>
      <c r="N257" s="9"/>
      <c r="O257" s="9"/>
      <c r="P257" s="11">
        <v>79.3</v>
      </c>
      <c r="Q257" s="11" t="e">
        <f>#REF!*P257/1000</f>
        <v>#REF!</v>
      </c>
      <c r="R257" s="1165" t="s">
        <v>562</v>
      </c>
      <c r="S257" s="1166"/>
      <c r="T257" s="1166"/>
      <c r="U257" s="1166"/>
      <c r="V257" s="1166"/>
      <c r="W257" s="1166"/>
      <c r="X257" s="1167"/>
      <c r="Y257" s="11"/>
      <c r="Z257" s="11"/>
      <c r="AA257" s="11"/>
      <c r="AB257" s="11"/>
      <c r="AC257" s="11"/>
      <c r="AD257" s="11"/>
      <c r="AE257" s="11"/>
      <c r="AF257" s="11"/>
      <c r="AG257" s="686"/>
      <c r="AH257" s="1"/>
      <c r="AI257" s="1"/>
      <c r="AJ257" s="1"/>
      <c r="AK257" s="20"/>
      <c r="AL257" s="502"/>
      <c r="AM257" s="20"/>
      <c r="AN257" s="20"/>
      <c r="AO257" s="20"/>
      <c r="AP257" s="20"/>
      <c r="AQ257" s="20"/>
      <c r="AR257" s="20"/>
      <c r="AS257" s="20"/>
      <c r="AT257" s="502"/>
      <c r="AU257" s="502"/>
      <c r="AV257" s="502"/>
      <c r="AW257" s="502"/>
      <c r="AX257" s="502"/>
      <c r="AY257" s="502"/>
      <c r="AZ257" s="502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  <c r="ES257" s="54"/>
      <c r="ET257" s="54"/>
      <c r="EU257" s="54"/>
      <c r="EV257" s="54"/>
      <c r="EW257" s="54"/>
      <c r="EX257" s="54"/>
      <c r="EY257" s="54"/>
      <c r="EZ257" s="54"/>
      <c r="FA257" s="54"/>
      <c r="FB257" s="54"/>
      <c r="FC257" s="54"/>
      <c r="FD257" s="54"/>
      <c r="FE257" s="54"/>
      <c r="FF257" s="54"/>
      <c r="FG257" s="54"/>
      <c r="FH257" s="54"/>
      <c r="FI257" s="54"/>
      <c r="FJ257" s="54"/>
      <c r="FK257" s="54"/>
      <c r="FL257" s="54"/>
      <c r="FM257" s="54"/>
      <c r="FN257" s="54"/>
      <c r="FO257" s="54"/>
      <c r="FP257" s="54"/>
      <c r="FQ257" s="54"/>
      <c r="FR257" s="54"/>
      <c r="FS257" s="54"/>
      <c r="FT257" s="54"/>
      <c r="FU257" s="54"/>
      <c r="FV257" s="54"/>
      <c r="FW257" s="54"/>
      <c r="FX257" s="54"/>
      <c r="FY257" s="54"/>
      <c r="FZ257" s="54"/>
      <c r="GA257" s="54"/>
      <c r="GB257" s="54"/>
      <c r="GC257" s="54"/>
      <c r="GD257" s="54"/>
      <c r="GE257" s="54"/>
      <c r="GF257" s="54"/>
      <c r="GG257" s="54"/>
      <c r="GH257" s="54"/>
      <c r="GI257" s="54"/>
      <c r="GJ257" s="54"/>
      <c r="GK257" s="54"/>
      <c r="GL257" s="54"/>
      <c r="GM257" s="54"/>
      <c r="GN257" s="54"/>
      <c r="GO257" s="54"/>
      <c r="GP257" s="54"/>
      <c r="GQ257" s="54"/>
      <c r="GR257" s="54"/>
      <c r="GS257" s="54"/>
      <c r="GT257" s="54"/>
      <c r="GU257" s="54"/>
      <c r="GV257" s="54"/>
      <c r="GW257" s="54"/>
      <c r="GX257" s="54"/>
      <c r="GY257" s="54"/>
      <c r="GZ257" s="54"/>
      <c r="HA257" s="54"/>
      <c r="HB257" s="54"/>
      <c r="HC257" s="54"/>
      <c r="HD257" s="54"/>
      <c r="HE257" s="54"/>
      <c r="HF257" s="54"/>
      <c r="HG257" s="54"/>
      <c r="HH257" s="54"/>
      <c r="HI257" s="54"/>
      <c r="HJ257" s="54"/>
      <c r="HK257" s="54"/>
      <c r="HL257" s="54"/>
      <c r="HM257" s="54"/>
      <c r="HN257" s="54"/>
      <c r="HO257" s="54"/>
      <c r="HP257" s="54"/>
      <c r="HQ257" s="54"/>
      <c r="HR257" s="54"/>
      <c r="HS257" s="54"/>
      <c r="HT257" s="54"/>
      <c r="HU257" s="54"/>
      <c r="HV257" s="54"/>
      <c r="HW257" s="54"/>
      <c r="HX257" s="54"/>
      <c r="HY257" s="54"/>
      <c r="HZ257" s="54"/>
      <c r="IA257" s="54"/>
      <c r="IB257" s="54"/>
      <c r="IC257" s="54"/>
      <c r="ID257" s="54"/>
      <c r="IE257" s="54"/>
      <c r="IF257" s="54"/>
      <c r="IG257" s="54"/>
      <c r="IH257" s="54"/>
      <c r="II257" s="54"/>
      <c r="IJ257" s="54"/>
      <c r="IK257" s="54"/>
      <c r="IL257" s="54"/>
      <c r="IM257" s="54"/>
      <c r="IN257" s="54"/>
      <c r="IO257" s="54"/>
      <c r="IP257" s="54"/>
      <c r="IQ257" s="54"/>
      <c r="IR257" s="54"/>
      <c r="IS257" s="54"/>
      <c r="IT257" s="54"/>
      <c r="IU257" s="54"/>
      <c r="IV257" s="54"/>
    </row>
    <row r="258" spans="1:256" s="4" customFormat="1" ht="24.95" customHeight="1">
      <c r="A258" s="1135" t="s">
        <v>179</v>
      </c>
      <c r="B258" s="1105" t="s">
        <v>741</v>
      </c>
      <c r="C258" s="1267" t="s">
        <v>67</v>
      </c>
      <c r="D258" s="1268"/>
      <c r="E258" s="1268"/>
      <c r="F258" s="1268"/>
      <c r="G258" s="1269"/>
      <c r="H258" s="9"/>
      <c r="I258" s="9"/>
      <c r="J258" s="9"/>
      <c r="K258" s="9"/>
      <c r="L258" s="9"/>
      <c r="M258" s="9"/>
      <c r="N258" s="9"/>
      <c r="O258" s="9"/>
      <c r="P258" s="11"/>
      <c r="Q258" s="11" t="e">
        <f>#REF!*P258/1000</f>
        <v>#REF!</v>
      </c>
      <c r="R258" s="1135" t="s">
        <v>179</v>
      </c>
      <c r="S258" s="1105" t="s">
        <v>741</v>
      </c>
      <c r="T258" s="1267" t="s">
        <v>67</v>
      </c>
      <c r="U258" s="1268"/>
      <c r="V258" s="1268"/>
      <c r="W258" s="1268"/>
      <c r="X258" s="1269"/>
      <c r="Y258" s="55"/>
      <c r="Z258" s="55"/>
      <c r="AA258" s="55"/>
      <c r="AB258" s="55"/>
      <c r="AC258" s="55"/>
      <c r="AD258" s="55"/>
      <c r="AE258" s="55"/>
      <c r="AF258" s="55"/>
      <c r="AG258" s="686"/>
      <c r="AH258" s="6"/>
      <c r="AI258" s="6"/>
      <c r="AJ258" s="6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485"/>
      <c r="BB258" s="485"/>
      <c r="BC258" s="485"/>
      <c r="BD258" s="485"/>
      <c r="BE258" s="485"/>
      <c r="BF258" s="485"/>
      <c r="BG258" s="485"/>
      <c r="BH258" s="485"/>
      <c r="BI258" s="485"/>
      <c r="BJ258" s="485"/>
      <c r="BK258" s="485"/>
      <c r="BL258" s="485"/>
      <c r="BM258" s="485"/>
      <c r="BN258" s="485"/>
      <c r="BO258" s="485"/>
      <c r="BP258" s="485"/>
      <c r="BQ258" s="485"/>
      <c r="BR258" s="485"/>
      <c r="BS258" s="485"/>
      <c r="BT258" s="485"/>
      <c r="BU258" s="485"/>
      <c r="BV258" s="485"/>
      <c r="BW258" s="485"/>
      <c r="BX258" s="485"/>
      <c r="BY258" s="485"/>
      <c r="BZ258" s="485"/>
      <c r="CA258" s="485"/>
      <c r="CB258" s="485"/>
      <c r="CC258" s="485"/>
      <c r="CD258" s="485"/>
      <c r="CE258" s="485"/>
      <c r="CF258" s="485"/>
      <c r="CG258" s="485"/>
      <c r="CH258" s="485"/>
      <c r="CI258" s="485"/>
      <c r="CJ258" s="485"/>
      <c r="CK258" s="485"/>
      <c r="CL258" s="485"/>
      <c r="CM258" s="485"/>
      <c r="CN258" s="485"/>
      <c r="CO258" s="485"/>
      <c r="CP258" s="485"/>
      <c r="CQ258" s="485"/>
      <c r="CR258" s="485"/>
      <c r="CS258" s="485"/>
      <c r="CT258" s="485"/>
      <c r="CU258" s="485"/>
      <c r="CV258" s="485"/>
      <c r="CW258" s="485"/>
      <c r="CX258" s="485"/>
      <c r="CY258" s="485"/>
      <c r="CZ258" s="485"/>
      <c r="DA258" s="485"/>
      <c r="DB258" s="485"/>
      <c r="DC258" s="485"/>
      <c r="DD258" s="485"/>
      <c r="DE258" s="485"/>
      <c r="DF258" s="485"/>
      <c r="DG258" s="485"/>
      <c r="DH258" s="485"/>
      <c r="DI258" s="485"/>
      <c r="DJ258" s="485"/>
      <c r="DK258" s="485"/>
      <c r="DL258" s="485"/>
      <c r="DM258" s="485"/>
      <c r="DN258" s="485"/>
      <c r="DO258" s="485"/>
      <c r="DP258" s="485"/>
      <c r="DQ258" s="485"/>
      <c r="DR258" s="485"/>
      <c r="DS258" s="485"/>
      <c r="DT258" s="485"/>
      <c r="DU258" s="485"/>
      <c r="DV258" s="485"/>
      <c r="DW258" s="485"/>
      <c r="DX258" s="485"/>
      <c r="DY258" s="485"/>
      <c r="DZ258" s="485"/>
      <c r="EA258" s="485"/>
      <c r="EB258" s="485"/>
      <c r="EC258" s="485"/>
      <c r="ED258" s="485"/>
      <c r="EE258" s="485"/>
      <c r="EF258" s="485"/>
      <c r="EG258" s="485"/>
      <c r="EH258" s="485"/>
      <c r="EI258" s="485"/>
      <c r="EJ258" s="485"/>
      <c r="EK258" s="485"/>
      <c r="EL258" s="485"/>
      <c r="EM258" s="485"/>
      <c r="EN258" s="485"/>
      <c r="EO258" s="485"/>
      <c r="EP258" s="485"/>
      <c r="EQ258" s="485"/>
      <c r="ER258" s="485"/>
      <c r="ES258" s="485"/>
      <c r="ET258" s="485"/>
      <c r="EU258" s="485"/>
      <c r="EV258" s="485"/>
      <c r="EW258" s="485"/>
      <c r="EX258" s="485"/>
      <c r="EY258" s="485"/>
      <c r="EZ258" s="485"/>
      <c r="FA258" s="485"/>
      <c r="FB258" s="485"/>
      <c r="FC258" s="485"/>
      <c r="FD258" s="485"/>
      <c r="FE258" s="485"/>
      <c r="FF258" s="485"/>
      <c r="FG258" s="485"/>
      <c r="FH258" s="485"/>
      <c r="FI258" s="485"/>
      <c r="FJ258" s="485"/>
      <c r="FK258" s="485"/>
      <c r="FL258" s="485"/>
      <c r="FM258" s="485"/>
      <c r="FN258" s="485"/>
      <c r="FO258" s="485"/>
      <c r="FP258" s="485"/>
      <c r="FQ258" s="485"/>
      <c r="FR258" s="485"/>
      <c r="FS258" s="485"/>
      <c r="FT258" s="485"/>
      <c r="FU258" s="485"/>
      <c r="FV258" s="485"/>
      <c r="FW258" s="485"/>
      <c r="FX258" s="485"/>
      <c r="FY258" s="485"/>
      <c r="FZ258" s="485"/>
      <c r="GA258" s="485"/>
      <c r="GB258" s="485"/>
      <c r="GC258" s="485"/>
      <c r="GD258" s="485"/>
      <c r="GE258" s="485"/>
      <c r="GF258" s="485"/>
      <c r="GG258" s="485"/>
      <c r="GH258" s="485"/>
      <c r="GI258" s="485"/>
      <c r="GJ258" s="485"/>
      <c r="GK258" s="485"/>
      <c r="GL258" s="485"/>
      <c r="GM258" s="485"/>
      <c r="GN258" s="485"/>
      <c r="GO258" s="485"/>
      <c r="GP258" s="485"/>
      <c r="GQ258" s="485"/>
      <c r="GR258" s="485"/>
      <c r="GS258" s="485"/>
      <c r="GT258" s="485"/>
      <c r="GU258" s="485"/>
      <c r="GV258" s="485"/>
      <c r="GW258" s="485"/>
      <c r="GX258" s="485"/>
      <c r="GY258" s="485"/>
      <c r="GZ258" s="485"/>
      <c r="HA258" s="485"/>
      <c r="HB258" s="485"/>
      <c r="HC258" s="485"/>
      <c r="HD258" s="485"/>
      <c r="HE258" s="485"/>
      <c r="HF258" s="485"/>
      <c r="HG258" s="485"/>
      <c r="HH258" s="485"/>
      <c r="HI258" s="485"/>
      <c r="HJ258" s="485"/>
      <c r="HK258" s="485"/>
      <c r="HL258" s="485"/>
      <c r="HM258" s="485"/>
      <c r="HN258" s="485"/>
      <c r="HO258" s="485"/>
      <c r="HP258" s="485"/>
      <c r="HQ258" s="485"/>
      <c r="HR258" s="485"/>
      <c r="HS258" s="485"/>
      <c r="HT258" s="485"/>
      <c r="HU258" s="485"/>
      <c r="HV258" s="485"/>
      <c r="HW258" s="485"/>
      <c r="HX258" s="485"/>
      <c r="HY258" s="485"/>
      <c r="HZ258" s="485"/>
      <c r="IA258" s="485"/>
      <c r="IB258" s="485"/>
      <c r="IC258" s="485"/>
      <c r="ID258" s="485"/>
      <c r="IE258" s="485"/>
      <c r="IF258" s="485"/>
      <c r="IG258" s="485"/>
      <c r="IH258" s="485"/>
      <c r="II258" s="485"/>
      <c r="IJ258" s="485"/>
      <c r="IK258" s="485"/>
      <c r="IL258" s="485"/>
      <c r="IM258" s="485"/>
      <c r="IN258" s="485"/>
      <c r="IO258" s="485"/>
      <c r="IP258" s="485"/>
      <c r="IQ258" s="485"/>
      <c r="IR258" s="485"/>
      <c r="IS258" s="485"/>
      <c r="IT258" s="485"/>
      <c r="IU258" s="485"/>
      <c r="IV258" s="485"/>
    </row>
    <row r="259" spans="1:256" s="54" customFormat="1" ht="24.95" customHeight="1">
      <c r="A259" s="1136"/>
      <c r="B259" s="1106"/>
      <c r="C259" s="1105" t="s">
        <v>597</v>
      </c>
      <c r="D259" s="1135" t="s">
        <v>234</v>
      </c>
      <c r="E259" s="1135" t="s">
        <v>630</v>
      </c>
      <c r="F259" s="1135" t="s">
        <v>631</v>
      </c>
      <c r="G259" s="1135" t="s">
        <v>711</v>
      </c>
      <c r="H259" s="9"/>
      <c r="I259" s="9"/>
      <c r="J259" s="9"/>
      <c r="K259" s="9"/>
      <c r="L259" s="9"/>
      <c r="M259" s="9"/>
      <c r="N259" s="9"/>
      <c r="O259" s="9"/>
      <c r="P259" s="11">
        <v>37.57</v>
      </c>
      <c r="Q259" s="11" t="e">
        <f>#REF!*P259/1000</f>
        <v>#REF!</v>
      </c>
      <c r="R259" s="1136"/>
      <c r="S259" s="1106"/>
      <c r="T259" s="1105" t="s">
        <v>597</v>
      </c>
      <c r="U259" s="1135" t="s">
        <v>234</v>
      </c>
      <c r="V259" s="1135" t="s">
        <v>630</v>
      </c>
      <c r="W259" s="1135" t="s">
        <v>631</v>
      </c>
      <c r="X259" s="1135" t="s">
        <v>711</v>
      </c>
      <c r="Y259" s="40">
        <v>1.6</v>
      </c>
      <c r="Z259" s="40">
        <v>0.01</v>
      </c>
      <c r="AA259" s="40">
        <v>0</v>
      </c>
      <c r="AB259" s="40">
        <v>0.08</v>
      </c>
      <c r="AC259" s="40">
        <v>6.79</v>
      </c>
      <c r="AD259" s="40">
        <v>0.91</v>
      </c>
      <c r="AE259" s="40">
        <v>3.42</v>
      </c>
      <c r="AF259" s="40">
        <v>0.91</v>
      </c>
      <c r="AG259" s="686"/>
      <c r="AH259" s="6"/>
      <c r="AI259" s="6"/>
      <c r="AJ259" s="6"/>
      <c r="AK259" s="6"/>
      <c r="AL259" s="6"/>
      <c r="AM259" s="21"/>
      <c r="AN259" s="21"/>
      <c r="AO259" s="21"/>
      <c r="AP259" s="21"/>
      <c r="AQ259" s="21"/>
      <c r="AR259" s="21"/>
      <c r="AS259" s="21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s="485" customFormat="1" ht="9.75" customHeight="1">
      <c r="A260" s="1137"/>
      <c r="B260" s="1107"/>
      <c r="C260" s="1107"/>
      <c r="D260" s="1137"/>
      <c r="E260" s="1137"/>
      <c r="F260" s="1137"/>
      <c r="G260" s="1137"/>
      <c r="H260" s="9"/>
      <c r="I260" s="9"/>
      <c r="J260" s="9"/>
      <c r="K260" s="9"/>
      <c r="L260" s="9"/>
      <c r="M260" s="9"/>
      <c r="N260" s="9"/>
      <c r="O260" s="9"/>
      <c r="P260" s="103">
        <v>356.71</v>
      </c>
      <c r="Q260" s="11" t="e">
        <f>#REF!*P260/1000</f>
        <v>#REF!</v>
      </c>
      <c r="R260" s="1137"/>
      <c r="S260" s="1107"/>
      <c r="T260" s="1107"/>
      <c r="U260" s="1137"/>
      <c r="V260" s="1137"/>
      <c r="W260" s="1137"/>
      <c r="X260" s="1137"/>
      <c r="Y260" s="55"/>
      <c r="Z260" s="55"/>
      <c r="AA260" s="55"/>
      <c r="AB260" s="55"/>
      <c r="AC260" s="55"/>
      <c r="AD260" s="55"/>
      <c r="AE260" s="55"/>
      <c r="AF260" s="55"/>
      <c r="AG260" s="686"/>
      <c r="AH260" s="21"/>
      <c r="AI260" s="21"/>
      <c r="AJ260" s="21"/>
      <c r="AK260" s="21"/>
      <c r="AL260" s="6"/>
      <c r="AM260" s="21"/>
      <c r="AN260" s="21"/>
      <c r="AO260" s="21"/>
      <c r="AP260" s="21"/>
      <c r="AQ260" s="21"/>
      <c r="AR260" s="21"/>
      <c r="AS260" s="21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s="6" customFormat="1" ht="24.95" customHeight="1">
      <c r="A261" s="1260" t="s">
        <v>541</v>
      </c>
      <c r="B261" s="1261"/>
      <c r="C261" s="1262"/>
      <c r="D261" s="678">
        <f>D262+D263+D264+D265</f>
        <v>30.929444444444442</v>
      </c>
      <c r="E261" s="678">
        <f>E262+E263+E264+E265</f>
        <v>19.294444444444441</v>
      </c>
      <c r="F261" s="678">
        <f>F262+F263+F264+F265</f>
        <v>76.62</v>
      </c>
      <c r="G261" s="680">
        <f>G262+G263+G264+G265</f>
        <v>601.24777777777786</v>
      </c>
      <c r="H261" s="9"/>
      <c r="I261" s="9"/>
      <c r="J261" s="9"/>
      <c r="K261" s="9"/>
      <c r="L261" s="9"/>
      <c r="M261" s="9"/>
      <c r="N261" s="9"/>
      <c r="O261" s="9"/>
      <c r="P261" s="11">
        <v>23.4</v>
      </c>
      <c r="Q261" s="11" t="e">
        <f>#REF!*P261/1000</f>
        <v>#REF!</v>
      </c>
      <c r="R261" s="1260" t="s">
        <v>351</v>
      </c>
      <c r="S261" s="1261"/>
      <c r="T261" s="1262"/>
      <c r="U261" s="678">
        <f>U262+U263+U264+U265+U266</f>
        <v>37.560000000000009</v>
      </c>
      <c r="V261" s="678">
        <f>V262+V263+V264+V265+V266</f>
        <v>22.439999999999998</v>
      </c>
      <c r="W261" s="678">
        <f>W262+W263+W264+W265+W266</f>
        <v>88.160000000000011</v>
      </c>
      <c r="X261" s="680">
        <f>X262+X263+X264+X265+X266</f>
        <v>702.24</v>
      </c>
      <c r="Y261" s="55"/>
      <c r="Z261" s="55"/>
      <c r="AA261" s="55"/>
      <c r="AB261" s="55"/>
      <c r="AC261" s="55"/>
      <c r="AD261" s="55"/>
      <c r="AE261" s="55"/>
      <c r="AF261" s="55"/>
      <c r="AG261" s="686"/>
      <c r="AH261" s="21"/>
      <c r="AI261" s="21"/>
      <c r="AJ261" s="21"/>
      <c r="AK261" s="21"/>
      <c r="AL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  <c r="ID261" s="21"/>
      <c r="IE261" s="21"/>
      <c r="IF261" s="21"/>
      <c r="IG261" s="21"/>
      <c r="IH261" s="21"/>
      <c r="II261" s="21"/>
      <c r="IJ261" s="21"/>
      <c r="IK261" s="21"/>
      <c r="IL261" s="21"/>
      <c r="IM261" s="21"/>
      <c r="IN261" s="21"/>
      <c r="IO261" s="21"/>
      <c r="IP261" s="21"/>
      <c r="IQ261" s="21"/>
      <c r="IR261" s="21"/>
      <c r="IS261" s="21"/>
      <c r="IT261" s="21"/>
      <c r="IU261" s="21"/>
      <c r="IV261" s="21"/>
    </row>
    <row r="262" spans="1:256" s="6" customFormat="1" ht="24.95" customHeight="1">
      <c r="A262" s="683" t="s">
        <v>257</v>
      </c>
      <c r="B262" s="476" t="s">
        <v>568</v>
      </c>
      <c r="C262" s="476"/>
      <c r="D262" s="204">
        <v>4.2</v>
      </c>
      <c r="E262" s="204">
        <v>2.7</v>
      </c>
      <c r="F262" s="204">
        <v>11.5</v>
      </c>
      <c r="G262" s="596">
        <f>D262*4+E262*9+F262*4</f>
        <v>87.1</v>
      </c>
      <c r="H262" s="18">
        <v>2.6099999999999994</v>
      </c>
      <c r="I262" s="18">
        <v>0.1</v>
      </c>
      <c r="J262" s="18">
        <v>15.36</v>
      </c>
      <c r="K262" s="18">
        <v>0.2</v>
      </c>
      <c r="L262" s="18">
        <v>42.819999999999993</v>
      </c>
      <c r="M262" s="18">
        <v>93.17</v>
      </c>
      <c r="N262" s="18">
        <v>31.14</v>
      </c>
      <c r="O262" s="18">
        <v>1.1200000000000001</v>
      </c>
      <c r="P262" s="18"/>
      <c r="Q262" s="744" t="e">
        <f>SUM(Q263:Q272)</f>
        <v>#REF!</v>
      </c>
      <c r="R262" s="683" t="s">
        <v>24</v>
      </c>
      <c r="S262" s="476" t="s">
        <v>543</v>
      </c>
      <c r="T262" s="476"/>
      <c r="U262" s="204">
        <v>4.2</v>
      </c>
      <c r="V262" s="204">
        <v>2.9</v>
      </c>
      <c r="W262" s="204">
        <v>13</v>
      </c>
      <c r="X262" s="596">
        <f>U262*4+V262*9+W262*4</f>
        <v>94.9</v>
      </c>
      <c r="Y262" s="8">
        <v>0</v>
      </c>
      <c r="Z262" s="8">
        <v>0.1</v>
      </c>
      <c r="AA262" s="8">
        <v>0</v>
      </c>
      <c r="AB262" s="8">
        <v>0</v>
      </c>
      <c r="AC262" s="8">
        <v>4.0999999999999996</v>
      </c>
      <c r="AD262" s="8">
        <v>13.3</v>
      </c>
      <c r="AE262" s="8">
        <v>4</v>
      </c>
      <c r="AF262" s="8">
        <v>0.1</v>
      </c>
      <c r="AG262" s="693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21"/>
      <c r="IH262" s="21"/>
      <c r="II262" s="21"/>
      <c r="IJ262" s="21"/>
      <c r="IK262" s="21"/>
      <c r="IL262" s="21"/>
      <c r="IM262" s="21"/>
      <c r="IN262" s="21"/>
      <c r="IO262" s="21"/>
      <c r="IP262" s="21"/>
      <c r="IQ262" s="21"/>
      <c r="IR262" s="21"/>
      <c r="IS262" s="21"/>
      <c r="IT262" s="21"/>
      <c r="IU262" s="21"/>
      <c r="IV262" s="21"/>
    </row>
    <row r="263" spans="1:256" ht="24.95" customHeight="1">
      <c r="A263" s="711" t="s">
        <v>164</v>
      </c>
      <c r="B263" s="204" t="s">
        <v>172</v>
      </c>
      <c r="C263" s="204"/>
      <c r="D263" s="601">
        <v>25.585000000000001</v>
      </c>
      <c r="E263" s="601">
        <v>16.149999999999999</v>
      </c>
      <c r="F263" s="601">
        <v>38.42</v>
      </c>
      <c r="G263" s="596">
        <f>D263*4+E263*9+F263*4</f>
        <v>401.37</v>
      </c>
      <c r="H263" s="748"/>
      <c r="I263" s="748"/>
      <c r="J263" s="748"/>
      <c r="K263" s="748"/>
      <c r="L263" s="748"/>
      <c r="M263" s="748"/>
      <c r="N263" s="748"/>
      <c r="O263" s="748"/>
      <c r="P263" s="749"/>
      <c r="Q263" s="750" t="e">
        <f>#REF!*P263/1000</f>
        <v>#REF!</v>
      </c>
      <c r="R263" s="688" t="s">
        <v>164</v>
      </c>
      <c r="S263" s="24" t="s">
        <v>90</v>
      </c>
      <c r="T263" s="24"/>
      <c r="U263" s="25">
        <v>30.1</v>
      </c>
      <c r="V263" s="25">
        <v>19</v>
      </c>
      <c r="W263" s="25">
        <v>45.2</v>
      </c>
      <c r="X263" s="596">
        <f>U263*4+V263*9+W263*4</f>
        <v>472.2</v>
      </c>
      <c r="Y263" s="710"/>
      <c r="Z263" s="710"/>
      <c r="AA263" s="710"/>
      <c r="AB263" s="710"/>
      <c r="AC263" s="710"/>
      <c r="AD263" s="710"/>
      <c r="AE263" s="710"/>
      <c r="AF263" s="710"/>
      <c r="AG263" s="693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24.95" customHeight="1">
      <c r="A264" s="683" t="s">
        <v>282</v>
      </c>
      <c r="B264" s="24">
        <v>200</v>
      </c>
      <c r="C264" s="24"/>
      <c r="D264" s="24">
        <v>0.2</v>
      </c>
      <c r="E264" s="25">
        <v>0</v>
      </c>
      <c r="F264" s="24">
        <v>13.7</v>
      </c>
      <c r="G264" s="24">
        <v>53</v>
      </c>
      <c r="H264" s="15"/>
      <c r="I264" s="15"/>
      <c r="J264" s="15"/>
      <c r="K264" s="15"/>
      <c r="L264" s="15"/>
      <c r="M264" s="15"/>
      <c r="N264" s="15"/>
      <c r="O264" s="15"/>
      <c r="P264" s="11"/>
      <c r="Q264" s="9" t="e">
        <f>#REF!*P264/1000</f>
        <v>#REF!</v>
      </c>
      <c r="R264" s="683" t="s">
        <v>282</v>
      </c>
      <c r="S264" s="24">
        <v>200</v>
      </c>
      <c r="T264" s="24"/>
      <c r="U264" s="24">
        <v>0.2</v>
      </c>
      <c r="V264" s="25">
        <v>0</v>
      </c>
      <c r="W264" s="24">
        <v>13.7</v>
      </c>
      <c r="X264" s="24">
        <v>53</v>
      </c>
      <c r="Y264" s="40">
        <v>0</v>
      </c>
      <c r="Z264" s="40">
        <v>5.6250000000000001E-2</v>
      </c>
      <c r="AA264" s="40">
        <v>0</v>
      </c>
      <c r="AB264" s="40">
        <v>0.4375</v>
      </c>
      <c r="AC264" s="40">
        <v>10.75</v>
      </c>
      <c r="AD264" s="40">
        <v>48.25</v>
      </c>
      <c r="AE264" s="40">
        <v>14.374999999999996</v>
      </c>
      <c r="AF264" s="40">
        <v>1.1875</v>
      </c>
      <c r="AG264" s="624"/>
      <c r="AH264" s="6"/>
      <c r="AI264" s="6"/>
      <c r="AJ264" s="6"/>
      <c r="AK264" s="6"/>
      <c r="AM264" s="6"/>
      <c r="AN264" s="6"/>
      <c r="AO264" s="6"/>
      <c r="AP264" s="6"/>
      <c r="AQ264" s="6"/>
      <c r="AR264" s="6"/>
      <c r="AS264" s="6"/>
    </row>
    <row r="265" spans="1:256" s="6" customFormat="1" ht="24.95" customHeight="1">
      <c r="A265" s="711" t="s">
        <v>444</v>
      </c>
      <c r="B265" s="205">
        <v>100</v>
      </c>
      <c r="C265" s="205"/>
      <c r="D265" s="600">
        <v>0.94444444444444442</v>
      </c>
      <c r="E265" s="600">
        <v>0.44444444444444436</v>
      </c>
      <c r="F265" s="600">
        <v>13</v>
      </c>
      <c r="G265" s="596">
        <v>59.777777777777771</v>
      </c>
      <c r="H265" s="17"/>
      <c r="I265" s="17"/>
      <c r="J265" s="17"/>
      <c r="K265" s="17"/>
      <c r="L265" s="17"/>
      <c r="M265" s="17"/>
      <c r="N265" s="17"/>
      <c r="O265" s="17"/>
      <c r="P265" s="68">
        <v>19.5</v>
      </c>
      <c r="Q265" s="9" t="e">
        <f>#REF!*P265/1000</f>
        <v>#REF!</v>
      </c>
      <c r="R265" s="694" t="s">
        <v>667</v>
      </c>
      <c r="S265" s="204">
        <v>20</v>
      </c>
      <c r="T265" s="204"/>
      <c r="U265" s="601">
        <v>1.7399999999999998</v>
      </c>
      <c r="V265" s="601">
        <v>0.3</v>
      </c>
      <c r="W265" s="601">
        <v>9.42</v>
      </c>
      <c r="X265" s="596">
        <v>47.339999999999996</v>
      </c>
      <c r="Y265" s="678">
        <f t="shared" ref="Y265:AF265" si="17">Y266+Y267</f>
        <v>1.22</v>
      </c>
      <c r="Z265" s="678">
        <f t="shared" si="17"/>
        <v>0.192</v>
      </c>
      <c r="AA265" s="678">
        <f t="shared" si="17"/>
        <v>48.768000000000001</v>
      </c>
      <c r="AB265" s="678">
        <f t="shared" si="17"/>
        <v>1.2</v>
      </c>
      <c r="AC265" s="678">
        <f t="shared" si="17"/>
        <v>266.64</v>
      </c>
      <c r="AD265" s="678">
        <f t="shared" si="17"/>
        <v>261.51599999999996</v>
      </c>
      <c r="AE265" s="678">
        <f t="shared" si="17"/>
        <v>42.072000000000003</v>
      </c>
      <c r="AF265" s="678">
        <f t="shared" si="17"/>
        <v>1.2979999999999998</v>
      </c>
      <c r="AG265" s="643"/>
      <c r="AM265" s="21"/>
      <c r="AN265" s="21"/>
      <c r="AO265" s="21"/>
      <c r="AP265" s="21"/>
      <c r="AQ265" s="21"/>
      <c r="AR265" s="21"/>
      <c r="AS265" s="21"/>
    </row>
    <row r="266" spans="1:256" ht="24.95" customHeight="1">
      <c r="A266" s="262"/>
      <c r="B266" s="72"/>
      <c r="C266" s="205"/>
      <c r="D266" s="600"/>
      <c r="E266" s="600"/>
      <c r="F266" s="600"/>
      <c r="G266" s="596"/>
      <c r="H266" s="17"/>
      <c r="I266" s="17"/>
      <c r="J266" s="17"/>
      <c r="K266" s="17"/>
      <c r="L266" s="17"/>
      <c r="M266" s="17"/>
      <c r="N266" s="17"/>
      <c r="O266" s="17"/>
      <c r="P266" s="11"/>
      <c r="Q266" s="9" t="e">
        <f>#REF!*P266/1000</f>
        <v>#REF!</v>
      </c>
      <c r="R266" s="695" t="s">
        <v>466</v>
      </c>
      <c r="S266" s="24">
        <v>20</v>
      </c>
      <c r="T266" s="24"/>
      <c r="U266" s="25">
        <v>1.32</v>
      </c>
      <c r="V266" s="25">
        <v>0.24</v>
      </c>
      <c r="W266" s="25">
        <v>6.84</v>
      </c>
      <c r="X266" s="29">
        <v>34.799999999999997</v>
      </c>
      <c r="Y266" s="40">
        <v>0.18</v>
      </c>
      <c r="Z266" s="40">
        <v>0.13200000000000001</v>
      </c>
      <c r="AA266" s="40">
        <v>24.768000000000001</v>
      </c>
      <c r="AB266" s="40">
        <v>1.2</v>
      </c>
      <c r="AC266" s="40">
        <v>55.44</v>
      </c>
      <c r="AD266" s="40">
        <v>104.916</v>
      </c>
      <c r="AE266" s="40">
        <v>17.712</v>
      </c>
      <c r="AF266" s="40">
        <v>1.1279999999999999</v>
      </c>
      <c r="AG266" s="643"/>
      <c r="AL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s="6" customFormat="1" ht="24.95" customHeight="1">
      <c r="A267" s="1258" t="s">
        <v>764</v>
      </c>
      <c r="B267" s="1258"/>
      <c r="C267" s="1258"/>
      <c r="D267" s="678">
        <f>D268+D269</f>
        <v>7.1885714285714286</v>
      </c>
      <c r="E267" s="678">
        <f>E268+E269</f>
        <v>8.9714285714285715</v>
      </c>
      <c r="F267" s="678">
        <f>F268+F269</f>
        <v>33.914285714285718</v>
      </c>
      <c r="G267" s="680">
        <f>G268+G269</f>
        <v>245.15428571428572</v>
      </c>
      <c r="H267" s="17"/>
      <c r="I267" s="17"/>
      <c r="J267" s="17"/>
      <c r="K267" s="17"/>
      <c r="L267" s="17"/>
      <c r="M267" s="17"/>
      <c r="N267" s="17"/>
      <c r="O267" s="17"/>
      <c r="P267" s="11">
        <v>37.57</v>
      </c>
      <c r="Q267" s="9" t="e">
        <f>#REF!*P267/1000</f>
        <v>#REF!</v>
      </c>
      <c r="R267" s="1260" t="s">
        <v>429</v>
      </c>
      <c r="S267" s="1261"/>
      <c r="T267" s="1262"/>
      <c r="U267" s="678">
        <f>U268+U269</f>
        <v>7.7200000000000006</v>
      </c>
      <c r="V267" s="678">
        <f>V268+V269</f>
        <v>9.4</v>
      </c>
      <c r="W267" s="678">
        <f>W268+W269</f>
        <v>38</v>
      </c>
      <c r="X267" s="680">
        <f>X268+X269</f>
        <v>267.48</v>
      </c>
      <c r="Y267" s="8">
        <v>1.04</v>
      </c>
      <c r="Z267" s="8">
        <v>0.06</v>
      </c>
      <c r="AA267" s="8">
        <v>24</v>
      </c>
      <c r="AB267" s="8">
        <v>0</v>
      </c>
      <c r="AC267" s="8">
        <v>211.2</v>
      </c>
      <c r="AD267" s="8">
        <v>156.6</v>
      </c>
      <c r="AE267" s="8">
        <v>24.36</v>
      </c>
      <c r="AF267" s="8">
        <v>0.17</v>
      </c>
      <c r="AG267" s="643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  <c r="ID267" s="21"/>
      <c r="IE267" s="21"/>
      <c r="IF267" s="21"/>
      <c r="IG267" s="21"/>
      <c r="IH267" s="21"/>
      <c r="II267" s="21"/>
      <c r="IJ267" s="21"/>
      <c r="IK267" s="21"/>
      <c r="IL267" s="21"/>
      <c r="IM267" s="21"/>
      <c r="IN267" s="21"/>
      <c r="IO267" s="21"/>
      <c r="IP267" s="21"/>
      <c r="IQ267" s="21"/>
      <c r="IR267" s="21"/>
      <c r="IS267" s="21"/>
      <c r="IT267" s="21"/>
      <c r="IU267" s="21"/>
      <c r="IV267" s="21"/>
    </row>
    <row r="268" spans="1:256" s="6" customFormat="1" ht="24.95" customHeight="1">
      <c r="A268" s="697" t="s">
        <v>299</v>
      </c>
      <c r="B268" s="482">
        <v>70</v>
      </c>
      <c r="C268" s="482"/>
      <c r="D268" s="25">
        <v>3.1885714285714286</v>
      </c>
      <c r="E268" s="25">
        <v>2.5714285714285716</v>
      </c>
      <c r="F268" s="25">
        <v>24.514285714285716</v>
      </c>
      <c r="G268" s="614">
        <v>133.9542857142857</v>
      </c>
      <c r="H268" s="17"/>
      <c r="I268" s="17"/>
      <c r="J268" s="17"/>
      <c r="K268" s="17"/>
      <c r="L268" s="17"/>
      <c r="M268" s="17"/>
      <c r="N268" s="17"/>
      <c r="O268" s="17"/>
      <c r="P268" s="11"/>
      <c r="Q268" s="9" t="e">
        <f>#REF!*P268/1000</f>
        <v>#REF!</v>
      </c>
      <c r="R268" s="697" t="s">
        <v>299</v>
      </c>
      <c r="S268" s="482">
        <v>80</v>
      </c>
      <c r="T268" s="482"/>
      <c r="U268" s="25">
        <v>3.72</v>
      </c>
      <c r="V268" s="25">
        <v>3</v>
      </c>
      <c r="W268" s="25">
        <v>28.6</v>
      </c>
      <c r="X268" s="614">
        <f>W268*4+V268*9+U268*4</f>
        <v>156.28</v>
      </c>
      <c r="Y268" s="8"/>
      <c r="Z268" s="8"/>
      <c r="AA268" s="8"/>
      <c r="AB268" s="8"/>
      <c r="AC268" s="8"/>
      <c r="AD268" s="8"/>
      <c r="AE268" s="8"/>
      <c r="AF268" s="8"/>
      <c r="AG268" s="68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  <c r="ID268" s="21"/>
      <c r="IE268" s="21"/>
      <c r="IF268" s="21"/>
      <c r="IG268" s="21"/>
      <c r="IH268" s="21"/>
      <c r="II268" s="21"/>
      <c r="IJ268" s="21"/>
      <c r="IK268" s="21"/>
      <c r="IL268" s="21"/>
      <c r="IM268" s="21"/>
      <c r="IN268" s="21"/>
      <c r="IO268" s="21"/>
      <c r="IP268" s="21"/>
      <c r="IQ268" s="21"/>
      <c r="IR268" s="21"/>
      <c r="IS268" s="21"/>
      <c r="IT268" s="21"/>
      <c r="IU268" s="21"/>
      <c r="IV268" s="21"/>
    </row>
    <row r="269" spans="1:256" ht="24.95" customHeight="1">
      <c r="A269" s="35" t="s">
        <v>430</v>
      </c>
      <c r="B269" s="204">
        <v>200</v>
      </c>
      <c r="C269" s="204"/>
      <c r="D269" s="598">
        <v>4</v>
      </c>
      <c r="E269" s="598">
        <v>6.4</v>
      </c>
      <c r="F269" s="725">
        <v>9.4</v>
      </c>
      <c r="G269" s="614">
        <f>F269*4+E269*9+D269*4</f>
        <v>111.2</v>
      </c>
      <c r="H269" s="17"/>
      <c r="I269" s="17"/>
      <c r="J269" s="17"/>
      <c r="K269" s="17"/>
      <c r="L269" s="17"/>
      <c r="M269" s="17"/>
      <c r="N269" s="17"/>
      <c r="O269" s="17"/>
      <c r="P269" s="11"/>
      <c r="Q269" s="9" t="e">
        <f>#REF!*P269/1000</f>
        <v>#REF!</v>
      </c>
      <c r="R269" s="35" t="s">
        <v>430</v>
      </c>
      <c r="S269" s="204">
        <v>200</v>
      </c>
      <c r="T269" s="204"/>
      <c r="U269" s="598">
        <v>4</v>
      </c>
      <c r="V269" s="598">
        <v>6.4</v>
      </c>
      <c r="W269" s="725">
        <v>9.4</v>
      </c>
      <c r="X269" s="614">
        <f>W269*4+V269*9+U269*4</f>
        <v>111.2</v>
      </c>
      <c r="Y269" s="712">
        <f t="shared" ref="Y269:AF269" si="18">Y224+Y265</f>
        <v>8.2125000000000004</v>
      </c>
      <c r="Z269" s="712">
        <f t="shared" si="18"/>
        <v>0.54186111111111113</v>
      </c>
      <c r="AA269" s="712">
        <f t="shared" si="18"/>
        <v>75.984666666666669</v>
      </c>
      <c r="AB269" s="712">
        <f t="shared" si="18"/>
        <v>6.4597222222222221</v>
      </c>
      <c r="AC269" s="712">
        <f t="shared" si="18"/>
        <v>422.46277777777777</v>
      </c>
      <c r="AD269" s="712">
        <f t="shared" si="18"/>
        <v>648.65572222222227</v>
      </c>
      <c r="AE269" s="712">
        <f t="shared" si="18"/>
        <v>157.267</v>
      </c>
      <c r="AF269" s="712">
        <f t="shared" si="18"/>
        <v>6.4274444444444452</v>
      </c>
      <c r="AG269" s="707"/>
    </row>
    <row r="270" spans="1:256" ht="24.95" customHeight="1">
      <c r="A270" s="700" t="s">
        <v>408</v>
      </c>
      <c r="B270" s="700"/>
      <c r="C270" s="700"/>
      <c r="D270" s="712">
        <f>D261+D267</f>
        <v>38.118015873015871</v>
      </c>
      <c r="E270" s="712">
        <f>E261+E267</f>
        <v>28.265873015873012</v>
      </c>
      <c r="F270" s="712">
        <f>F261+F267</f>
        <v>110.53428571428572</v>
      </c>
      <c r="G270" s="712">
        <f>G261+G267</f>
        <v>846.40206349206358</v>
      </c>
      <c r="H270" s="11"/>
      <c r="I270" s="11"/>
      <c r="J270" s="11"/>
      <c r="K270" s="11"/>
      <c r="L270" s="11"/>
      <c r="M270" s="11"/>
      <c r="N270" s="11"/>
      <c r="O270" s="11"/>
      <c r="P270" s="11"/>
      <c r="Q270" s="9" t="e">
        <f>#REF!*P270/1000</f>
        <v>#REF!</v>
      </c>
      <c r="R270" s="1270" t="s">
        <v>408</v>
      </c>
      <c r="S270" s="1271"/>
      <c r="T270" s="1272"/>
      <c r="U270" s="712">
        <f>U261+U267</f>
        <v>45.280000000000008</v>
      </c>
      <c r="V270" s="712">
        <f>V261+V267</f>
        <v>31.839999999999996</v>
      </c>
      <c r="W270" s="712">
        <f>W261+W267</f>
        <v>126.16000000000001</v>
      </c>
      <c r="X270" s="712">
        <f>X261+X267</f>
        <v>969.72</v>
      </c>
      <c r="Y270" s="707"/>
      <c r="Z270" s="707"/>
      <c r="AA270" s="707"/>
      <c r="AB270" s="707"/>
      <c r="AC270" s="707"/>
      <c r="AD270" s="707"/>
      <c r="AE270" s="707"/>
      <c r="AF270" s="707"/>
    </row>
    <row r="271" spans="1:256" ht="24.95" customHeight="1">
      <c r="A271" s="155"/>
      <c r="B271" s="155"/>
      <c r="C271" s="155"/>
      <c r="D271" s="155"/>
      <c r="E271" s="155"/>
      <c r="F271" s="155"/>
      <c r="G271" s="155"/>
      <c r="H271" s="11"/>
      <c r="I271" s="11"/>
      <c r="J271" s="11"/>
      <c r="K271" s="11"/>
      <c r="L271" s="11"/>
      <c r="M271" s="11"/>
      <c r="N271" s="11"/>
      <c r="O271" s="11"/>
      <c r="P271" s="11"/>
      <c r="Q271" s="9" t="e">
        <f>#REF!*P271/1000</f>
        <v>#REF!</v>
      </c>
      <c r="R271" s="1260" t="s">
        <v>184</v>
      </c>
      <c r="S271" s="1261"/>
      <c r="T271" s="1262"/>
      <c r="U271" s="678">
        <f>U272+U273+U274+U275+U276</f>
        <v>37.560000000000009</v>
      </c>
      <c r="V271" s="678">
        <f>V272+V273+V274+V275+V276</f>
        <v>22.439999999999998</v>
      </c>
      <c r="W271" s="678">
        <f>W272+W273+W274+W275+W276</f>
        <v>88.160000000000011</v>
      </c>
      <c r="X271" s="680">
        <f>X272+X273+X274+X275+X276</f>
        <v>702.24</v>
      </c>
      <c r="Y271" s="1197" t="s">
        <v>740</v>
      </c>
      <c r="Z271" s="1197"/>
      <c r="AA271" s="1197"/>
      <c r="AB271" s="1197"/>
      <c r="AC271" s="1197"/>
      <c r="AD271" s="1197"/>
      <c r="AE271" s="1197"/>
      <c r="AF271" s="1197"/>
      <c r="AG271" s="693"/>
    </row>
    <row r="272" spans="1:256" ht="24.95" customHeight="1">
      <c r="A272" s="1260" t="s">
        <v>185</v>
      </c>
      <c r="B272" s="1261"/>
      <c r="C272" s="1261"/>
      <c r="D272" s="1261"/>
      <c r="E272" s="1261"/>
      <c r="F272" s="1261"/>
      <c r="G272" s="1262"/>
      <c r="H272" s="17"/>
      <c r="I272" s="17"/>
      <c r="J272" s="17"/>
      <c r="K272" s="17"/>
      <c r="L272" s="17"/>
      <c r="M272" s="17"/>
      <c r="N272" s="17"/>
      <c r="O272" s="17"/>
      <c r="P272" s="103">
        <v>356.71</v>
      </c>
      <c r="Q272" s="9" t="e">
        <f>#REF!*P272/1000</f>
        <v>#REF!</v>
      </c>
      <c r="R272" s="683" t="s">
        <v>24</v>
      </c>
      <c r="S272" s="476" t="s">
        <v>543</v>
      </c>
      <c r="T272" s="476"/>
      <c r="U272" s="204">
        <v>4.2</v>
      </c>
      <c r="V272" s="204">
        <v>2.9</v>
      </c>
      <c r="W272" s="204">
        <v>13</v>
      </c>
      <c r="X272" s="596">
        <f>U272*4+V272*9+W272*4</f>
        <v>94.9</v>
      </c>
      <c r="Y272" s="1197" t="s">
        <v>742</v>
      </c>
      <c r="Z272" s="1197"/>
      <c r="AA272" s="1197"/>
      <c r="AB272" s="1197"/>
      <c r="AC272" s="1197" t="s">
        <v>58</v>
      </c>
      <c r="AD272" s="1197"/>
      <c r="AE272" s="1197"/>
      <c r="AF272" s="1197"/>
    </row>
    <row r="273" spans="1:45" ht="24.95" customHeight="1">
      <c r="A273" s="700" t="s">
        <v>136</v>
      </c>
      <c r="B273" s="700" t="s">
        <v>214</v>
      </c>
      <c r="C273" s="700"/>
      <c r="D273" s="700"/>
      <c r="E273" s="700"/>
      <c r="F273" s="700"/>
      <c r="G273" s="700"/>
      <c r="H273" s="40">
        <v>1.6</v>
      </c>
      <c r="I273" s="40">
        <v>0.01</v>
      </c>
      <c r="J273" s="40">
        <v>0</v>
      </c>
      <c r="K273" s="40">
        <v>0.08</v>
      </c>
      <c r="L273" s="40">
        <v>6.79</v>
      </c>
      <c r="M273" s="40">
        <v>0.91</v>
      </c>
      <c r="N273" s="40">
        <v>3.42</v>
      </c>
      <c r="O273" s="40">
        <v>0.91</v>
      </c>
      <c r="P273" s="8"/>
      <c r="Q273" s="40" t="e">
        <f>SUM(Q274:Q275)</f>
        <v>#REF!</v>
      </c>
      <c r="R273" s="688" t="s">
        <v>164</v>
      </c>
      <c r="S273" s="24" t="s">
        <v>90</v>
      </c>
      <c r="T273" s="24"/>
      <c r="U273" s="25">
        <v>30.1</v>
      </c>
      <c r="V273" s="25">
        <v>19</v>
      </c>
      <c r="W273" s="25">
        <v>45.2</v>
      </c>
      <c r="X273" s="596">
        <f>U273*4+V273*9+W273*4</f>
        <v>472.2</v>
      </c>
      <c r="Y273" s="92" t="s">
        <v>59</v>
      </c>
      <c r="Z273" s="92" t="s">
        <v>60</v>
      </c>
      <c r="AA273" s="92" t="s">
        <v>215</v>
      </c>
      <c r="AB273" s="92" t="s">
        <v>216</v>
      </c>
      <c r="AC273" s="92" t="s">
        <v>335</v>
      </c>
      <c r="AD273" s="92" t="s">
        <v>421</v>
      </c>
      <c r="AE273" s="92" t="s">
        <v>649</v>
      </c>
      <c r="AF273" s="92" t="s">
        <v>540</v>
      </c>
    </row>
    <row r="274" spans="1:45" ht="24.95" customHeight="1">
      <c r="A274" s="700"/>
      <c r="B274" s="700"/>
      <c r="C274" s="700"/>
      <c r="D274" s="700"/>
      <c r="E274" s="700"/>
      <c r="F274" s="700"/>
      <c r="G274" s="700"/>
      <c r="H274" s="55"/>
      <c r="I274" s="55"/>
      <c r="J274" s="55"/>
      <c r="K274" s="55"/>
      <c r="L274" s="55"/>
      <c r="M274" s="55"/>
      <c r="N274" s="55"/>
      <c r="O274" s="55"/>
      <c r="P274" s="17">
        <v>58.5</v>
      </c>
      <c r="Q274" s="9" t="e">
        <f>#REF!*P274/1000</f>
        <v>#REF!</v>
      </c>
      <c r="R274" s="683" t="s">
        <v>282</v>
      </c>
      <c r="S274" s="24">
        <v>200</v>
      </c>
      <c r="T274" s="24"/>
      <c r="U274" s="24">
        <v>0.2</v>
      </c>
      <c r="V274" s="25">
        <v>0</v>
      </c>
      <c r="W274" s="24">
        <v>13.7</v>
      </c>
      <c r="X274" s="24">
        <v>53</v>
      </c>
      <c r="Y274" s="678" t="e">
        <f>Y277+Y304+Y275+Y312+#REF!+Y276</f>
        <v>#REF!</v>
      </c>
      <c r="Z274" s="678" t="e">
        <f>Z277+Z304+Z275+Z312+#REF!+Z276</f>
        <v>#REF!</v>
      </c>
      <c r="AA274" s="678" t="e">
        <f>AA277+AA304+AA275+AA312+#REF!+AA276</f>
        <v>#REF!</v>
      </c>
      <c r="AB274" s="678" t="e">
        <f>AB277+AB304+AB275+AB312+#REF!+AB276</f>
        <v>#REF!</v>
      </c>
      <c r="AC274" s="678" t="e">
        <f>AC277+AC304+AC275+AC312+#REF!+AC276</f>
        <v>#REF!</v>
      </c>
      <c r="AD274" s="678" t="e">
        <f>AD277+AD304+AD275+AD312+#REF!+AD276</f>
        <v>#REF!</v>
      </c>
      <c r="AE274" s="678" t="e">
        <f>AE277+AE304+AE275+AE312+#REF!+AE276</f>
        <v>#REF!</v>
      </c>
      <c r="AF274" s="678" t="e">
        <f>AF277+AF304+AF275+AF312+#REF!+AF276</f>
        <v>#REF!</v>
      </c>
    </row>
    <row r="275" spans="1:45" ht="24.95" customHeight="1">
      <c r="A275" s="700"/>
      <c r="B275" s="700"/>
      <c r="C275" s="700"/>
      <c r="D275" s="700"/>
      <c r="E275" s="700"/>
      <c r="F275" s="700"/>
      <c r="G275" s="700"/>
      <c r="H275" s="55"/>
      <c r="I275" s="55"/>
      <c r="J275" s="55"/>
      <c r="K275" s="55"/>
      <c r="L275" s="55"/>
      <c r="M275" s="55"/>
      <c r="N275" s="55"/>
      <c r="O275" s="55"/>
      <c r="P275" s="606">
        <v>37.049999999999997</v>
      </c>
      <c r="Q275" s="9" t="e">
        <f>#REF!*P275/1000</f>
        <v>#REF!</v>
      </c>
      <c r="R275" s="694" t="s">
        <v>667</v>
      </c>
      <c r="S275" s="204">
        <v>20</v>
      </c>
      <c r="T275" s="204"/>
      <c r="U275" s="601">
        <v>1.7399999999999998</v>
      </c>
      <c r="V275" s="601">
        <v>0.3</v>
      </c>
      <c r="W275" s="601">
        <v>9.42</v>
      </c>
      <c r="X275" s="596">
        <v>47.339999999999996</v>
      </c>
      <c r="Y275" s="8">
        <v>0.1</v>
      </c>
      <c r="Z275" s="8">
        <v>0</v>
      </c>
      <c r="AA275" s="8">
        <v>30.87</v>
      </c>
      <c r="AB275" s="8">
        <v>0.06</v>
      </c>
      <c r="AC275" s="8">
        <v>147</v>
      </c>
      <c r="AD275" s="8">
        <v>88.2</v>
      </c>
      <c r="AE275" s="8">
        <v>8.09</v>
      </c>
      <c r="AF275" s="8">
        <v>0.1</v>
      </c>
      <c r="AG275" s="643"/>
    </row>
    <row r="276" spans="1:45" ht="24.95" customHeight="1">
      <c r="A276" s="700"/>
      <c r="B276" s="700"/>
      <c r="C276" s="700"/>
      <c r="D276" s="700"/>
      <c r="E276" s="700"/>
      <c r="F276" s="700"/>
      <c r="G276" s="700"/>
      <c r="H276" s="8">
        <v>0</v>
      </c>
      <c r="I276" s="8">
        <v>7.4999999999999997E-2</v>
      </c>
      <c r="J276" s="8">
        <v>0</v>
      </c>
      <c r="K276" s="8">
        <v>0</v>
      </c>
      <c r="L276" s="8">
        <v>3.0750000000000002</v>
      </c>
      <c r="M276" s="8">
        <v>9.9749999999999996</v>
      </c>
      <c r="N276" s="8">
        <v>3</v>
      </c>
      <c r="O276" s="8">
        <v>7.4999999999999997E-2</v>
      </c>
      <c r="P276" s="11">
        <v>40.299999999999997</v>
      </c>
      <c r="Q276" s="8">
        <f>P276*C124/1000</f>
        <v>0</v>
      </c>
      <c r="R276" s="695" t="s">
        <v>466</v>
      </c>
      <c r="S276" s="24">
        <v>20</v>
      </c>
      <c r="T276" s="24"/>
      <c r="U276" s="25">
        <v>1.32</v>
      </c>
      <c r="V276" s="25">
        <v>0.24</v>
      </c>
      <c r="W276" s="25">
        <v>6.84</v>
      </c>
      <c r="X276" s="29">
        <v>34.799999999999997</v>
      </c>
      <c r="Y276" s="25">
        <v>0</v>
      </c>
      <c r="Z276" s="25">
        <v>0</v>
      </c>
      <c r="AA276" s="25">
        <v>40</v>
      </c>
      <c r="AB276" s="25">
        <v>0.01</v>
      </c>
      <c r="AC276" s="25">
        <v>2.4</v>
      </c>
      <c r="AD276" s="641">
        <v>3</v>
      </c>
      <c r="AE276" s="641">
        <v>0</v>
      </c>
      <c r="AF276" s="641">
        <v>0.02</v>
      </c>
    </row>
    <row r="277" spans="1:45" ht="24.95" customHeight="1">
      <c r="A277" s="700"/>
      <c r="B277" s="700"/>
      <c r="C277" s="700"/>
      <c r="D277" s="700"/>
      <c r="E277" s="700"/>
      <c r="F277" s="700"/>
      <c r="G277" s="700"/>
      <c r="H277" s="710"/>
      <c r="I277" s="710"/>
      <c r="J277" s="710"/>
      <c r="K277" s="710"/>
      <c r="L277" s="710"/>
      <c r="M277" s="710"/>
      <c r="N277" s="710"/>
      <c r="O277" s="710"/>
      <c r="P277" s="8"/>
      <c r="Q277" s="8"/>
      <c r="R277" s="1260" t="s">
        <v>137</v>
      </c>
      <c r="S277" s="1261"/>
      <c r="T277" s="1262"/>
      <c r="U277" s="678">
        <f>U278+U279</f>
        <v>7.7200000000000006</v>
      </c>
      <c r="V277" s="678">
        <f>V278+V279</f>
        <v>9.4</v>
      </c>
      <c r="W277" s="678">
        <f>W278+W279</f>
        <v>38</v>
      </c>
      <c r="X277" s="680">
        <f>X278+X279</f>
        <v>267.48</v>
      </c>
      <c r="Y277" s="8">
        <v>0.46</v>
      </c>
      <c r="Z277" s="8">
        <v>7.0000000000000007E-2</v>
      </c>
      <c r="AA277" s="8">
        <v>50.4</v>
      </c>
      <c r="AB277" s="8">
        <v>0.26</v>
      </c>
      <c r="AC277" s="8">
        <v>230.28</v>
      </c>
      <c r="AD277" s="8">
        <v>210.14</v>
      </c>
      <c r="AE277" s="8">
        <v>41.57</v>
      </c>
      <c r="AF277" s="8">
        <v>0.55000000000000004</v>
      </c>
    </row>
    <row r="278" spans="1:45" ht="24.95" customHeight="1">
      <c r="A278" s="700"/>
      <c r="B278" s="700"/>
      <c r="C278" s="700"/>
      <c r="D278" s="700"/>
      <c r="E278" s="700"/>
      <c r="F278" s="700"/>
      <c r="G278" s="700"/>
      <c r="H278" s="40">
        <v>0</v>
      </c>
      <c r="I278" s="40">
        <v>4.4999999999999998E-2</v>
      </c>
      <c r="J278" s="40">
        <v>0</v>
      </c>
      <c r="K278" s="40">
        <v>0.35</v>
      </c>
      <c r="L278" s="40">
        <v>8.6</v>
      </c>
      <c r="M278" s="40">
        <v>38.6</v>
      </c>
      <c r="N278" s="40">
        <v>11.499999999999998</v>
      </c>
      <c r="O278" s="40">
        <v>0.95</v>
      </c>
      <c r="P278" s="11">
        <v>32.5</v>
      </c>
      <c r="Q278" s="8">
        <f>P278*C125/1000</f>
        <v>0</v>
      </c>
      <c r="R278" s="697" t="s">
        <v>299</v>
      </c>
      <c r="S278" s="482">
        <v>80</v>
      </c>
      <c r="T278" s="482"/>
      <c r="U278" s="25">
        <v>3.72</v>
      </c>
      <c r="V278" s="25">
        <v>3</v>
      </c>
      <c r="W278" s="25">
        <v>28.6</v>
      </c>
      <c r="X278" s="614">
        <f>W278*4+V278*9+U278*4</f>
        <v>156.28</v>
      </c>
      <c r="Y278" s="40"/>
      <c r="Z278" s="40"/>
      <c r="AA278" s="40"/>
      <c r="AB278" s="40"/>
      <c r="AC278" s="40"/>
      <c r="AD278" s="40"/>
      <c r="AE278" s="40"/>
      <c r="AF278" s="40"/>
    </row>
    <row r="279" spans="1:45" ht="24.95" customHeight="1">
      <c r="A279" s="700"/>
      <c r="B279" s="700"/>
      <c r="C279" s="700"/>
      <c r="D279" s="700"/>
      <c r="E279" s="700"/>
      <c r="F279" s="700"/>
      <c r="G279" s="700"/>
      <c r="H279" s="678">
        <f t="shared" ref="H279:O279" si="19">H280+H286</f>
        <v>1.1942857142857144</v>
      </c>
      <c r="I279" s="678">
        <f t="shared" si="19"/>
        <v>0.17314285714285715</v>
      </c>
      <c r="J279" s="678">
        <f t="shared" si="19"/>
        <v>45.22971428571428</v>
      </c>
      <c r="K279" s="678">
        <f t="shared" si="19"/>
        <v>1.0285714285714285</v>
      </c>
      <c r="L279" s="678">
        <f t="shared" si="19"/>
        <v>258.71999999999997</v>
      </c>
      <c r="M279" s="678">
        <f t="shared" si="19"/>
        <v>246.52799999999999</v>
      </c>
      <c r="N279" s="678">
        <f t="shared" si="19"/>
        <v>39.541714285714285</v>
      </c>
      <c r="O279" s="678">
        <f t="shared" si="19"/>
        <v>1.1368571428571428</v>
      </c>
      <c r="P279" s="637"/>
      <c r="Q279" s="679" t="e">
        <f>Q280+Q286</f>
        <v>#REF!</v>
      </c>
      <c r="R279" s="35" t="s">
        <v>430</v>
      </c>
      <c r="S279" s="204">
        <v>200</v>
      </c>
      <c r="T279" s="204"/>
      <c r="U279" s="598">
        <v>4</v>
      </c>
      <c r="V279" s="598">
        <v>6.4</v>
      </c>
      <c r="W279" s="725">
        <v>9.4</v>
      </c>
      <c r="X279" s="614">
        <f>W279*4+V279*9+U279*4</f>
        <v>111.2</v>
      </c>
      <c r="Y279" s="24"/>
      <c r="Z279" s="24"/>
      <c r="AA279" s="24"/>
      <c r="AB279" s="24"/>
      <c r="AC279" s="24"/>
      <c r="AD279" s="24"/>
      <c r="AE279" s="24"/>
      <c r="AF279" s="24"/>
      <c r="AG279" s="643"/>
    </row>
    <row r="280" spans="1:45" ht="36.75" customHeight="1">
      <c r="A280" s="700"/>
      <c r="B280" s="700"/>
      <c r="C280" s="700"/>
      <c r="D280" s="700"/>
      <c r="E280" s="700"/>
      <c r="F280" s="700"/>
      <c r="G280" s="700"/>
      <c r="H280" s="40">
        <v>0.15428571428571428</v>
      </c>
      <c r="I280" s="40">
        <v>0.11314285714285714</v>
      </c>
      <c r="J280" s="40">
        <v>21.229714285714284</v>
      </c>
      <c r="K280" s="40">
        <v>1.0285714285714285</v>
      </c>
      <c r="L280" s="40">
        <v>47.519999999999996</v>
      </c>
      <c r="M280" s="40">
        <v>89.927999999999997</v>
      </c>
      <c r="N280" s="40">
        <v>15.181714285714285</v>
      </c>
      <c r="O280" s="40">
        <v>0.96685714285714275</v>
      </c>
      <c r="P280" s="8">
        <v>15</v>
      </c>
      <c r="Q280" s="40">
        <f>P280</f>
        <v>15</v>
      </c>
      <c r="R280" s="1270" t="s">
        <v>408</v>
      </c>
      <c r="S280" s="1271"/>
      <c r="T280" s="1272"/>
      <c r="U280" s="712">
        <f>U271+U277</f>
        <v>45.280000000000008</v>
      </c>
      <c r="V280" s="712">
        <f>V271+V277</f>
        <v>31.839999999999996</v>
      </c>
      <c r="W280" s="712">
        <f>W271+W277</f>
        <v>126.16000000000001</v>
      </c>
      <c r="X280" s="712">
        <f>X271+X277</f>
        <v>969.72</v>
      </c>
      <c r="Y280" s="9"/>
      <c r="Z280" s="9"/>
      <c r="AA280" s="9"/>
      <c r="AB280" s="9"/>
      <c r="AC280" s="9"/>
      <c r="AD280" s="9"/>
      <c r="AE280" s="9"/>
      <c r="AF280" s="9"/>
    </row>
    <row r="281" spans="1:45" ht="24.95" customHeight="1">
      <c r="A281" s="1255" t="s">
        <v>2</v>
      </c>
      <c r="B281" s="1256"/>
      <c r="C281" s="1256"/>
      <c r="D281" s="1256"/>
      <c r="E281" s="1256"/>
      <c r="F281" s="1256"/>
      <c r="G281" s="1256"/>
      <c r="H281" s="1256"/>
      <c r="I281" s="1256"/>
      <c r="J281" s="1256"/>
      <c r="K281" s="1256"/>
      <c r="L281" s="1256"/>
      <c r="M281" s="1256"/>
      <c r="N281" s="1256"/>
      <c r="O281" s="1256"/>
      <c r="P281" s="1256"/>
      <c r="Q281" s="1256"/>
      <c r="R281" s="1256"/>
      <c r="S281" s="1256"/>
      <c r="T281" s="1256"/>
      <c r="U281" s="1256"/>
      <c r="V281" s="1256"/>
      <c r="W281" s="1256"/>
      <c r="X281" s="1257"/>
      <c r="Y281" s="17"/>
      <c r="Z281" s="17"/>
      <c r="AA281" s="17"/>
      <c r="AB281" s="17"/>
      <c r="AC281" s="17"/>
      <c r="AD281" s="17"/>
      <c r="AE281" s="17"/>
      <c r="AF281" s="17"/>
    </row>
    <row r="282" spans="1:45" ht="20.25">
      <c r="A282" s="36" t="s">
        <v>635</v>
      </c>
      <c r="F282" s="1251" t="s">
        <v>733</v>
      </c>
      <c r="G282" s="1251"/>
      <c r="H282" s="1251"/>
      <c r="I282" s="1251"/>
      <c r="J282" s="1251"/>
      <c r="K282" s="1251"/>
      <c r="L282" s="1251"/>
      <c r="M282" s="1251"/>
      <c r="N282" s="1251"/>
      <c r="O282" s="1251"/>
      <c r="P282" s="1251"/>
      <c r="Q282" s="1251"/>
      <c r="R282" s="1251"/>
      <c r="S282" s="1251"/>
      <c r="T282" s="1251"/>
      <c r="U282" s="1251"/>
      <c r="V282" s="1251"/>
      <c r="W282" s="1251"/>
      <c r="X282" s="1251"/>
      <c r="Y282" s="791"/>
      <c r="Z282" s="791"/>
      <c r="AA282" s="791"/>
      <c r="AB282" s="791"/>
      <c r="AC282" s="791"/>
      <c r="AD282" s="791"/>
      <c r="AE282" s="791"/>
      <c r="AF282" s="791"/>
      <c r="AG282" s="791"/>
      <c r="AH282" s="791"/>
    </row>
    <row r="283" spans="1:45" ht="22.5" customHeight="1">
      <c r="A283" s="1254" t="s">
        <v>189</v>
      </c>
      <c r="B283" s="1254"/>
      <c r="C283" s="1254"/>
      <c r="D283" s="1254"/>
      <c r="E283" s="1254"/>
      <c r="F283" s="1254"/>
      <c r="G283" s="1254"/>
      <c r="H283" s="1254"/>
      <c r="I283" s="1254"/>
      <c r="J283" s="1254"/>
      <c r="K283" s="1254"/>
      <c r="L283" s="1254"/>
      <c r="M283" s="1254"/>
      <c r="N283" s="1254"/>
      <c r="O283" s="1254"/>
      <c r="P283" s="1254"/>
      <c r="Q283" s="1254"/>
      <c r="R283" s="1254"/>
      <c r="S283" s="1254"/>
      <c r="T283" s="1254"/>
      <c r="U283" s="1254"/>
      <c r="V283" s="1254"/>
      <c r="W283" s="1254"/>
      <c r="X283" s="1254"/>
      <c r="Y283" s="671"/>
      <c r="Z283" s="671"/>
      <c r="AA283" s="671"/>
      <c r="AB283" s="671"/>
      <c r="AC283" s="671"/>
      <c r="AD283" s="671"/>
      <c r="AE283" s="671"/>
      <c r="AF283" s="671"/>
      <c r="AM283" s="6"/>
      <c r="AN283" s="6"/>
      <c r="AO283" s="6"/>
      <c r="AP283" s="6"/>
      <c r="AQ283" s="6"/>
      <c r="AR283" s="6"/>
      <c r="AS283" s="6"/>
    </row>
    <row r="284" spans="1:45">
      <c r="Q284" s="669"/>
    </row>
    <row r="285" spans="1:45" ht="21" customHeight="1">
      <c r="A285" s="1252" t="s">
        <v>93</v>
      </c>
      <c r="B285" s="1253"/>
      <c r="C285" s="1253"/>
      <c r="D285" s="1253"/>
      <c r="E285" s="1253"/>
      <c r="F285" s="1253"/>
      <c r="G285" s="1253"/>
      <c r="H285" s="1253"/>
      <c r="I285" s="1253"/>
      <c r="J285" s="1253"/>
      <c r="K285" s="1253"/>
      <c r="L285" s="1253"/>
      <c r="M285" s="1253"/>
      <c r="N285" s="1253"/>
      <c r="O285" s="1253"/>
      <c r="P285" s="1253"/>
      <c r="Q285" s="1253"/>
      <c r="R285" s="1253"/>
      <c r="S285" s="1253"/>
      <c r="T285" s="1253"/>
      <c r="U285" s="1253"/>
      <c r="V285" s="1253"/>
      <c r="W285" s="1253"/>
      <c r="X285" s="1253"/>
      <c r="Y285" s="672"/>
      <c r="Z285" s="672"/>
      <c r="AA285" s="672"/>
      <c r="AB285" s="672"/>
      <c r="AC285" s="672"/>
      <c r="AD285" s="672"/>
      <c r="AE285" s="672"/>
      <c r="AF285" s="672"/>
    </row>
    <row r="286" spans="1:45" ht="24.95" customHeight="1">
      <c r="A286" s="1108" t="s">
        <v>300</v>
      </c>
      <c r="B286" s="1109"/>
      <c r="C286" s="1109"/>
      <c r="D286" s="1109"/>
      <c r="E286" s="1109"/>
      <c r="F286" s="1109"/>
      <c r="G286" s="1110"/>
      <c r="H286" s="8">
        <v>1.04</v>
      </c>
      <c r="I286" s="8">
        <v>0.06</v>
      </c>
      <c r="J286" s="8">
        <v>24</v>
      </c>
      <c r="K286" s="8">
        <v>0</v>
      </c>
      <c r="L286" s="8">
        <v>211.2</v>
      </c>
      <c r="M286" s="8">
        <v>156.6</v>
      </c>
      <c r="N286" s="8">
        <v>24.36</v>
      </c>
      <c r="O286" s="8">
        <v>0.17</v>
      </c>
      <c r="P286" s="11">
        <v>37.57</v>
      </c>
      <c r="Q286" s="8" t="e">
        <f>#REF!*P286/1000</f>
        <v>#REF!</v>
      </c>
      <c r="R286" s="1108" t="s">
        <v>97</v>
      </c>
      <c r="S286" s="1109"/>
      <c r="T286" s="1109"/>
      <c r="U286" s="1109"/>
      <c r="V286" s="1109"/>
      <c r="W286" s="1109"/>
      <c r="X286" s="1110"/>
      <c r="Y286" s="9"/>
      <c r="Z286" s="9"/>
      <c r="AA286" s="9"/>
      <c r="AB286" s="9"/>
      <c r="AC286" s="9"/>
      <c r="AD286" s="9"/>
      <c r="AE286" s="9"/>
      <c r="AF286" s="9"/>
    </row>
    <row r="287" spans="1:45" ht="36" customHeight="1">
      <c r="A287" s="1135" t="s">
        <v>179</v>
      </c>
      <c r="B287" s="1105" t="s">
        <v>741</v>
      </c>
      <c r="C287" s="1267" t="s">
        <v>67</v>
      </c>
      <c r="D287" s="1268"/>
      <c r="E287" s="1268"/>
      <c r="F287" s="1268"/>
      <c r="G287" s="1269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1135" t="s">
        <v>179</v>
      </c>
      <c r="S287" s="1105" t="s">
        <v>741</v>
      </c>
      <c r="T287" s="1267" t="s">
        <v>67</v>
      </c>
      <c r="U287" s="1268"/>
      <c r="V287" s="1268"/>
      <c r="W287" s="1268"/>
      <c r="X287" s="1269"/>
      <c r="Y287" s="11"/>
      <c r="Z287" s="11"/>
      <c r="AA287" s="11"/>
      <c r="AB287" s="11"/>
      <c r="AC287" s="11"/>
      <c r="AD287" s="11"/>
      <c r="AE287" s="11"/>
      <c r="AF287" s="11"/>
    </row>
    <row r="288" spans="1:45" ht="24.95" customHeight="1">
      <c r="A288" s="1136"/>
      <c r="B288" s="1106"/>
      <c r="C288" s="1105" t="s">
        <v>597</v>
      </c>
      <c r="D288" s="1135" t="s">
        <v>234</v>
      </c>
      <c r="E288" s="1135" t="s">
        <v>630</v>
      </c>
      <c r="F288" s="1135" t="s">
        <v>631</v>
      </c>
      <c r="G288" s="1135" t="s">
        <v>711</v>
      </c>
      <c r="H288" s="712">
        <f t="shared" ref="H288:O288" si="20">H243+H279</f>
        <v>7.4242857142857126</v>
      </c>
      <c r="I288" s="712">
        <f t="shared" si="20"/>
        <v>0.47314285714285714</v>
      </c>
      <c r="J288" s="712">
        <f t="shared" si="20"/>
        <v>70.739714285714285</v>
      </c>
      <c r="K288" s="712">
        <f t="shared" si="20"/>
        <v>5.6085714285714277</v>
      </c>
      <c r="L288" s="712">
        <f t="shared" si="20"/>
        <v>400.65499999999997</v>
      </c>
      <c r="M288" s="712">
        <f t="shared" si="20"/>
        <v>603.48300000000006</v>
      </c>
      <c r="N288" s="712">
        <f t="shared" si="20"/>
        <v>143.85171428571428</v>
      </c>
      <c r="O288" s="712">
        <f t="shared" si="20"/>
        <v>5.6618571428571434</v>
      </c>
      <c r="P288" s="505"/>
      <c r="Q288" s="751" t="e">
        <f>Q243+Q279</f>
        <v>#REF!</v>
      </c>
      <c r="R288" s="1136"/>
      <c r="S288" s="1106"/>
      <c r="T288" s="1105" t="s">
        <v>597</v>
      </c>
      <c r="U288" s="1135" t="s">
        <v>234</v>
      </c>
      <c r="V288" s="1135" t="s">
        <v>630</v>
      </c>
      <c r="W288" s="1135" t="s">
        <v>631</v>
      </c>
      <c r="X288" s="1135" t="s">
        <v>711</v>
      </c>
      <c r="Y288" s="11"/>
      <c r="Z288" s="11"/>
      <c r="AA288" s="11"/>
      <c r="AB288" s="11"/>
      <c r="AC288" s="11"/>
      <c r="AD288" s="11"/>
      <c r="AE288" s="11"/>
      <c r="AF288" s="11"/>
    </row>
    <row r="289" spans="1:256" ht="0.75" customHeight="1">
      <c r="A289" s="1137"/>
      <c r="B289" s="1107"/>
      <c r="C289" s="1107"/>
      <c r="D289" s="1137"/>
      <c r="E289" s="1137"/>
      <c r="F289" s="1137"/>
      <c r="G289" s="1137"/>
      <c r="H289" s="617"/>
      <c r="I289" s="617"/>
      <c r="J289" s="617"/>
      <c r="K289" s="617"/>
      <c r="L289" s="617"/>
      <c r="M289" s="617"/>
      <c r="N289" s="617"/>
      <c r="O289" s="617"/>
      <c r="P289" s="617"/>
      <c r="Q289" s="618"/>
      <c r="R289" s="1137"/>
      <c r="S289" s="1107"/>
      <c r="T289" s="1107"/>
      <c r="U289" s="1137"/>
      <c r="V289" s="1137"/>
      <c r="W289" s="1137"/>
      <c r="X289" s="1137"/>
      <c r="Y289" s="9"/>
      <c r="Z289" s="9"/>
      <c r="AA289" s="9"/>
      <c r="AB289" s="9"/>
      <c r="AC289" s="9"/>
      <c r="AD289" s="9"/>
      <c r="AE289" s="9"/>
      <c r="AF289" s="9"/>
      <c r="AM289" s="6"/>
      <c r="AN289" s="6"/>
      <c r="AO289" s="6"/>
      <c r="AP289" s="6"/>
      <c r="AQ289" s="6"/>
      <c r="AR289" s="6"/>
      <c r="AS289" s="6"/>
    </row>
    <row r="290" spans="1:256" ht="24.95" customHeight="1">
      <c r="A290" s="1260" t="s">
        <v>541</v>
      </c>
      <c r="B290" s="1261"/>
      <c r="C290" s="1262"/>
      <c r="D290" s="678">
        <f>D291+D292+D294+D295+D296+D297</f>
        <v>25.041428571428572</v>
      </c>
      <c r="E290" s="678">
        <f>E291+E292+E294+E295+E296+E297</f>
        <v>22.36</v>
      </c>
      <c r="F290" s="678">
        <f>F291+F292+F294+F295+F296+F297</f>
        <v>70.540000000000006</v>
      </c>
      <c r="G290" s="680">
        <f>G291+G292+G294+G295+G296+G297</f>
        <v>583.49571428571426</v>
      </c>
      <c r="H290" s="1155" t="s">
        <v>740</v>
      </c>
      <c r="I290" s="1156"/>
      <c r="J290" s="1156"/>
      <c r="K290" s="1156"/>
      <c r="L290" s="1156"/>
      <c r="M290" s="1156"/>
      <c r="N290" s="1156"/>
      <c r="O290" s="1157"/>
      <c r="P290" s="997" t="s">
        <v>663</v>
      </c>
      <c r="Q290" s="997" t="s">
        <v>515</v>
      </c>
      <c r="R290" s="1260" t="s">
        <v>351</v>
      </c>
      <c r="S290" s="1261"/>
      <c r="T290" s="1262"/>
      <c r="U290" s="678">
        <f>U291+U292+U294+U295+U296+U297</f>
        <v>27.66</v>
      </c>
      <c r="V290" s="678">
        <f>V291+V292+V294+V295+V296+V297</f>
        <v>23.272222222222226</v>
      </c>
      <c r="W290" s="678">
        <f>W291+W292+W294+W295+W296+W297</f>
        <v>88.323333333333323</v>
      </c>
      <c r="X290" s="680">
        <f>X291+X292+X294+X295+X296+X297</f>
        <v>673.31333333333328</v>
      </c>
      <c r="Y290" s="40"/>
      <c r="Z290" s="40"/>
      <c r="AA290" s="40"/>
      <c r="AB290" s="40"/>
      <c r="AC290" s="40"/>
      <c r="AD290" s="40"/>
      <c r="AE290" s="40"/>
      <c r="AF290" s="40"/>
      <c r="AH290" s="6"/>
      <c r="AI290" s="6"/>
      <c r="AJ290" s="6"/>
      <c r="AK290" s="6"/>
      <c r="AM290" s="6"/>
      <c r="AN290" s="6"/>
      <c r="AO290" s="6"/>
      <c r="AP290" s="6"/>
      <c r="AQ290" s="6"/>
      <c r="AR290" s="6"/>
      <c r="AS290" s="6"/>
    </row>
    <row r="291" spans="1:256" ht="24.95" customHeight="1">
      <c r="A291" s="688" t="s">
        <v>148</v>
      </c>
      <c r="B291" s="24">
        <v>40</v>
      </c>
      <c r="C291" s="24"/>
      <c r="D291" s="25">
        <v>4.78</v>
      </c>
      <c r="E291" s="25">
        <v>4.05</v>
      </c>
      <c r="F291" s="25">
        <v>0.25</v>
      </c>
      <c r="G291" s="29">
        <v>56.5</v>
      </c>
      <c r="H291" s="1155" t="s">
        <v>742</v>
      </c>
      <c r="I291" s="1156"/>
      <c r="J291" s="1156"/>
      <c r="K291" s="1157"/>
      <c r="L291" s="1155" t="s">
        <v>58</v>
      </c>
      <c r="M291" s="1156"/>
      <c r="N291" s="1156"/>
      <c r="O291" s="1157"/>
      <c r="P291" s="997"/>
      <c r="Q291" s="997"/>
      <c r="R291" s="688" t="s">
        <v>148</v>
      </c>
      <c r="S291" s="24">
        <v>40</v>
      </c>
      <c r="T291" s="24"/>
      <c r="U291" s="25">
        <v>4.78</v>
      </c>
      <c r="V291" s="25">
        <v>4.05</v>
      </c>
      <c r="W291" s="25">
        <v>0.25</v>
      </c>
      <c r="X291" s="29">
        <v>56.5</v>
      </c>
      <c r="Y291" s="40"/>
      <c r="Z291" s="40"/>
      <c r="AA291" s="40"/>
      <c r="AB291" s="40"/>
      <c r="AC291" s="40"/>
      <c r="AD291" s="40"/>
      <c r="AE291" s="40"/>
      <c r="AF291" s="40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24.95" customHeight="1">
      <c r="A292" s="688" t="s">
        <v>545</v>
      </c>
      <c r="B292" s="204">
        <v>120</v>
      </c>
      <c r="C292" s="204"/>
      <c r="D292" s="601">
        <v>11.7</v>
      </c>
      <c r="E292" s="601">
        <v>12.8</v>
      </c>
      <c r="F292" s="601">
        <v>14.2</v>
      </c>
      <c r="G292" s="596">
        <f>F292*4+E292*9+D292*4</f>
        <v>218.8</v>
      </c>
      <c r="H292" s="92" t="s">
        <v>59</v>
      </c>
      <c r="I292" s="92" t="s">
        <v>60</v>
      </c>
      <c r="J292" s="92" t="s">
        <v>215</v>
      </c>
      <c r="K292" s="92" t="s">
        <v>216</v>
      </c>
      <c r="L292" s="92" t="s">
        <v>335</v>
      </c>
      <c r="M292" s="92" t="s">
        <v>421</v>
      </c>
      <c r="N292" s="92" t="s">
        <v>649</v>
      </c>
      <c r="O292" s="92" t="s">
        <v>540</v>
      </c>
      <c r="P292" s="997"/>
      <c r="Q292" s="997"/>
      <c r="R292" s="688" t="s">
        <v>737</v>
      </c>
      <c r="S292" s="24">
        <v>120</v>
      </c>
      <c r="T292" s="24"/>
      <c r="U292" s="601">
        <v>11.7</v>
      </c>
      <c r="V292" s="601">
        <v>12.8</v>
      </c>
      <c r="W292" s="601">
        <v>14.2</v>
      </c>
      <c r="X292" s="596">
        <f>W292*4+V292*9+U292*4</f>
        <v>218.8</v>
      </c>
      <c r="Y292" s="752"/>
      <c r="Z292" s="752"/>
      <c r="AA292" s="752"/>
      <c r="AB292" s="752"/>
      <c r="AC292" s="752"/>
      <c r="AD292" s="752"/>
      <c r="AE292" s="752"/>
      <c r="AF292" s="752"/>
      <c r="AG292" s="707"/>
      <c r="AH292" s="6"/>
      <c r="AI292" s="6"/>
      <c r="AJ292" s="6"/>
      <c r="AK292" s="6"/>
      <c r="AL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s="6" customFormat="1" ht="24.95" customHeight="1">
      <c r="A293" s="683" t="s">
        <v>570</v>
      </c>
      <c r="B293" s="24">
        <v>180</v>
      </c>
      <c r="C293" s="24"/>
      <c r="D293" s="25">
        <v>4.0999999999999996</v>
      </c>
      <c r="E293" s="25">
        <v>4.2</v>
      </c>
      <c r="F293" s="25">
        <v>12.9</v>
      </c>
      <c r="G293" s="29">
        <v>106</v>
      </c>
      <c r="H293" s="678">
        <f t="shared" ref="H293:O293" si="21">H296+H322+H294+H330+H332+H295</f>
        <v>1.2946666666666666</v>
      </c>
      <c r="I293" s="678">
        <f t="shared" si="21"/>
        <v>0.16537499999999999</v>
      </c>
      <c r="J293" s="678">
        <f t="shared" si="21"/>
        <v>111.1</v>
      </c>
      <c r="K293" s="678">
        <f t="shared" si="21"/>
        <v>0.56425000000000003</v>
      </c>
      <c r="L293" s="678">
        <f t="shared" si="21"/>
        <v>352.83899999999994</v>
      </c>
      <c r="M293" s="678">
        <f t="shared" si="21"/>
        <v>312.87699999999995</v>
      </c>
      <c r="N293" s="678">
        <f t="shared" si="21"/>
        <v>57.451833333333333</v>
      </c>
      <c r="O293" s="678">
        <f t="shared" si="21"/>
        <v>1.4979166666666668</v>
      </c>
      <c r="P293" s="678"/>
      <c r="Q293" s="679" t="e">
        <f>Q296+Q322+Q294+Q330+Q332+Q295</f>
        <v>#REF!</v>
      </c>
      <c r="R293" s="683" t="s">
        <v>277</v>
      </c>
      <c r="S293" s="24">
        <v>200</v>
      </c>
      <c r="T293" s="24"/>
      <c r="U293" s="25">
        <v>4.5555555555555554</v>
      </c>
      <c r="V293" s="25">
        <v>4.666666666666667</v>
      </c>
      <c r="W293" s="25">
        <v>14.333333333333334</v>
      </c>
      <c r="X293" s="29">
        <v>117.77777777777777</v>
      </c>
      <c r="Y293" s="25">
        <v>0.78749999999999998</v>
      </c>
      <c r="Z293" s="25">
        <v>0.22500000000000001</v>
      </c>
      <c r="AA293" s="25">
        <v>82.625</v>
      </c>
      <c r="AB293" s="25">
        <v>0.36249999999999999</v>
      </c>
      <c r="AC293" s="25">
        <v>196.08750000000001</v>
      </c>
      <c r="AD293" s="25">
        <v>237.96250000000001</v>
      </c>
      <c r="AE293" s="25">
        <v>59.975000000000001</v>
      </c>
      <c r="AF293" s="25">
        <v>1.5375000000000001</v>
      </c>
      <c r="AG293" s="670"/>
      <c r="AH293" s="21"/>
      <c r="AI293" s="21"/>
      <c r="AJ293" s="21"/>
      <c r="AK293" s="21"/>
      <c r="AM293" s="21"/>
      <c r="AN293" s="21"/>
      <c r="AO293" s="21"/>
      <c r="AP293" s="21"/>
      <c r="AQ293" s="21"/>
      <c r="AR293" s="21"/>
      <c r="AS293" s="21"/>
    </row>
    <row r="294" spans="1:256" s="6" customFormat="1" ht="24.95" customHeight="1">
      <c r="A294" s="683" t="s">
        <v>638</v>
      </c>
      <c r="B294" s="24">
        <v>180</v>
      </c>
      <c r="C294" s="24"/>
      <c r="D294" s="601">
        <v>3.6</v>
      </c>
      <c r="E294" s="601">
        <v>4.7</v>
      </c>
      <c r="F294" s="601">
        <v>16.5</v>
      </c>
      <c r="G294" s="614">
        <v>122.70000000000003</v>
      </c>
      <c r="H294" s="8">
        <v>6.6666666666666666E-2</v>
      </c>
      <c r="I294" s="8">
        <v>0</v>
      </c>
      <c r="J294" s="8">
        <v>20.58</v>
      </c>
      <c r="K294" s="8">
        <v>0.04</v>
      </c>
      <c r="L294" s="8">
        <v>98</v>
      </c>
      <c r="M294" s="8">
        <v>58.8</v>
      </c>
      <c r="N294" s="8">
        <v>5.3933333333333335</v>
      </c>
      <c r="O294" s="8">
        <v>6.6666666666666666E-2</v>
      </c>
      <c r="P294" s="606">
        <v>380.78</v>
      </c>
      <c r="Q294" s="40" t="e">
        <f>#REF!*P294/1000</f>
        <v>#REF!</v>
      </c>
      <c r="R294" s="683" t="s">
        <v>738</v>
      </c>
      <c r="S294" s="24">
        <v>200</v>
      </c>
      <c r="T294" s="24"/>
      <c r="U294" s="601">
        <v>4</v>
      </c>
      <c r="V294" s="601">
        <v>5.2222222222222223</v>
      </c>
      <c r="W294" s="601">
        <v>18.333333333333332</v>
      </c>
      <c r="X294" s="596">
        <v>136.33333333333334</v>
      </c>
      <c r="Y294" s="40"/>
      <c r="Z294" s="40"/>
      <c r="AA294" s="40"/>
      <c r="AB294" s="40"/>
      <c r="AC294" s="40"/>
      <c r="AD294" s="40"/>
      <c r="AE294" s="40"/>
      <c r="AF294" s="40"/>
      <c r="AG294" s="693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21"/>
      <c r="IH294" s="21"/>
      <c r="II294" s="21"/>
      <c r="IJ294" s="21"/>
      <c r="IK294" s="21"/>
      <c r="IL294" s="21"/>
      <c r="IM294" s="21"/>
      <c r="IN294" s="21"/>
      <c r="IO294" s="21"/>
      <c r="IP294" s="21"/>
      <c r="IQ294" s="21"/>
      <c r="IR294" s="21"/>
      <c r="IS294" s="21"/>
      <c r="IT294" s="21"/>
      <c r="IU294" s="21"/>
      <c r="IV294" s="21"/>
    </row>
    <row r="295" spans="1:256" s="6" customFormat="1" ht="24.95" customHeight="1">
      <c r="A295" s="697" t="s">
        <v>484</v>
      </c>
      <c r="B295" s="482">
        <v>200</v>
      </c>
      <c r="C295" s="482"/>
      <c r="D295" s="600">
        <v>0.37142857142857144</v>
      </c>
      <c r="E295" s="600">
        <v>0</v>
      </c>
      <c r="F295" s="600">
        <v>15.2</v>
      </c>
      <c r="G295" s="596">
        <f>D295*4+E295*9+F295*4</f>
        <v>62.285714285714285</v>
      </c>
      <c r="H295" s="25">
        <v>0</v>
      </c>
      <c r="I295" s="25">
        <v>0</v>
      </c>
      <c r="J295" s="25">
        <v>40</v>
      </c>
      <c r="K295" s="25">
        <v>0.01</v>
      </c>
      <c r="L295" s="25">
        <v>2.4</v>
      </c>
      <c r="M295" s="641">
        <v>3</v>
      </c>
      <c r="N295" s="641">
        <v>0</v>
      </c>
      <c r="O295" s="641">
        <v>0.02</v>
      </c>
      <c r="P295" s="103">
        <v>356.71</v>
      </c>
      <c r="Q295" s="40" t="e">
        <f>#REF!*P295/1000</f>
        <v>#REF!</v>
      </c>
      <c r="R295" s="697" t="s">
        <v>484</v>
      </c>
      <c r="S295" s="482">
        <v>200</v>
      </c>
      <c r="T295" s="482"/>
      <c r="U295" s="205">
        <v>0.4</v>
      </c>
      <c r="V295" s="600">
        <v>0</v>
      </c>
      <c r="W295" s="600">
        <v>19.600000000000001</v>
      </c>
      <c r="X295" s="596">
        <f>U295*4+V295*9+W295*4</f>
        <v>80</v>
      </c>
      <c r="Y295" s="29"/>
      <c r="Z295" s="29"/>
      <c r="AA295" s="29"/>
      <c r="AB295" s="29"/>
      <c r="AC295" s="29"/>
      <c r="AD295" s="29"/>
      <c r="AE295" s="29"/>
      <c r="AF295" s="29"/>
      <c r="AG295" s="670"/>
      <c r="AH295" s="21"/>
      <c r="AI295" s="21"/>
      <c r="AJ295" s="21"/>
      <c r="AK295" s="21"/>
      <c r="AL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  <c r="IB295" s="21"/>
      <c r="IC295" s="21"/>
      <c r="ID295" s="21"/>
      <c r="IE295" s="21"/>
      <c r="IF295" s="21"/>
      <c r="IG295" s="21"/>
      <c r="IH295" s="21"/>
      <c r="II295" s="21"/>
      <c r="IJ295" s="21"/>
      <c r="IK295" s="21"/>
      <c r="IL295" s="21"/>
      <c r="IM295" s="21"/>
      <c r="IN295" s="21"/>
      <c r="IO295" s="21"/>
      <c r="IP295" s="21"/>
      <c r="IQ295" s="21"/>
      <c r="IR295" s="21"/>
      <c r="IS295" s="21"/>
      <c r="IT295" s="21"/>
      <c r="IU295" s="21"/>
      <c r="IV295" s="21"/>
    </row>
    <row r="296" spans="1:256" ht="24.95" customHeight="1">
      <c r="A296" s="694" t="s">
        <v>667</v>
      </c>
      <c r="B296" s="204">
        <v>30</v>
      </c>
      <c r="C296" s="204"/>
      <c r="D296" s="601">
        <v>2.61</v>
      </c>
      <c r="E296" s="601">
        <v>0.45</v>
      </c>
      <c r="F296" s="601">
        <v>14.13</v>
      </c>
      <c r="G296" s="596">
        <v>71.009999999999991</v>
      </c>
      <c r="H296" s="8">
        <v>0.36799999999999999</v>
      </c>
      <c r="I296" s="8">
        <v>5.6000000000000008E-2</v>
      </c>
      <c r="J296" s="8">
        <v>40.32</v>
      </c>
      <c r="K296" s="8">
        <v>0.20799999999999999</v>
      </c>
      <c r="L296" s="8">
        <v>184.22399999999999</v>
      </c>
      <c r="M296" s="8">
        <v>168.11199999999999</v>
      </c>
      <c r="N296" s="8">
        <v>33.256</v>
      </c>
      <c r="O296" s="8">
        <v>0.44000000000000006</v>
      </c>
      <c r="P296" s="8"/>
      <c r="Q296" s="40" t="e">
        <f>SUM(Q297:Q305)</f>
        <v>#REF!</v>
      </c>
      <c r="R296" s="694" t="s">
        <v>667</v>
      </c>
      <c r="S296" s="204">
        <v>40</v>
      </c>
      <c r="T296" s="204"/>
      <c r="U296" s="601">
        <v>3.48</v>
      </c>
      <c r="V296" s="601">
        <v>0.6</v>
      </c>
      <c r="W296" s="601">
        <v>18.84</v>
      </c>
      <c r="X296" s="596">
        <v>94.679999999999978</v>
      </c>
      <c r="Y296" s="9"/>
      <c r="Z296" s="9"/>
      <c r="AA296" s="9"/>
      <c r="AB296" s="9"/>
      <c r="AC296" s="9"/>
      <c r="AD296" s="9"/>
      <c r="AE296" s="9"/>
      <c r="AF296" s="9"/>
      <c r="AH296" s="6"/>
      <c r="AI296" s="6"/>
      <c r="AJ296" s="6"/>
      <c r="AK296" s="6"/>
      <c r="AM296" s="6"/>
      <c r="AN296" s="6"/>
      <c r="AO296" s="6"/>
      <c r="AP296" s="6"/>
      <c r="AQ296" s="6"/>
      <c r="AR296" s="6"/>
      <c r="AS296" s="6"/>
    </row>
    <row r="297" spans="1:256" ht="24.95" customHeight="1">
      <c r="A297" s="695" t="s">
        <v>466</v>
      </c>
      <c r="B297" s="24">
        <v>30</v>
      </c>
      <c r="C297" s="24"/>
      <c r="D297" s="25">
        <v>1.98</v>
      </c>
      <c r="E297" s="25">
        <v>0.36</v>
      </c>
      <c r="F297" s="25">
        <v>10.26</v>
      </c>
      <c r="G297" s="29">
        <v>52.199999999999989</v>
      </c>
      <c r="H297" s="40"/>
      <c r="I297" s="40"/>
      <c r="J297" s="40"/>
      <c r="K297" s="40"/>
      <c r="L297" s="40"/>
      <c r="M297" s="40"/>
      <c r="N297" s="40"/>
      <c r="O297" s="40"/>
      <c r="P297" s="606">
        <v>51.1</v>
      </c>
      <c r="Q297" s="9" t="e">
        <f>#REF!*P297/1000</f>
        <v>#REF!</v>
      </c>
      <c r="R297" s="695" t="s">
        <v>466</v>
      </c>
      <c r="S297" s="24">
        <v>50</v>
      </c>
      <c r="T297" s="24"/>
      <c r="U297" s="25">
        <v>3.3</v>
      </c>
      <c r="V297" s="25">
        <v>0.60000000000000009</v>
      </c>
      <c r="W297" s="25">
        <v>17.100000000000001</v>
      </c>
      <c r="X297" s="29">
        <v>86.999999999999986</v>
      </c>
      <c r="Y297" s="9"/>
      <c r="Z297" s="9"/>
      <c r="AA297" s="9"/>
      <c r="AB297" s="9"/>
      <c r="AC297" s="9"/>
      <c r="AD297" s="9"/>
      <c r="AE297" s="9"/>
      <c r="AF297" s="9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24.95" customHeight="1">
      <c r="A298" s="1258" t="s">
        <v>764</v>
      </c>
      <c r="B298" s="1258"/>
      <c r="C298" s="1258"/>
      <c r="D298" s="678">
        <f>D299+D300</f>
        <v>5.280555555555555</v>
      </c>
      <c r="E298" s="678">
        <f>E299+E300</f>
        <v>9.3555555555555561</v>
      </c>
      <c r="F298" s="678">
        <f>F299+F300</f>
        <v>34.5</v>
      </c>
      <c r="G298" s="680">
        <f>G299+G300</f>
        <v>243.32222222222219</v>
      </c>
      <c r="H298" s="24"/>
      <c r="I298" s="24"/>
      <c r="J298" s="24"/>
      <c r="K298" s="24"/>
      <c r="L298" s="24"/>
      <c r="M298" s="24"/>
      <c r="N298" s="24"/>
      <c r="O298" s="24"/>
      <c r="P298" s="606">
        <v>37.57</v>
      </c>
      <c r="Q298" s="9" t="e">
        <f>#REF!*P298/1000</f>
        <v>#REF!</v>
      </c>
      <c r="R298" s="1260" t="s">
        <v>318</v>
      </c>
      <c r="S298" s="1261"/>
      <c r="T298" s="1262"/>
      <c r="U298" s="678">
        <f>U299+U300</f>
        <v>5.5166666666666657</v>
      </c>
      <c r="V298" s="678">
        <f>V299+V300</f>
        <v>9.4666666666666668</v>
      </c>
      <c r="W298" s="678">
        <f>W299+W300</f>
        <v>39</v>
      </c>
      <c r="X298" s="680">
        <f>X299+X300</f>
        <v>263.26666666666665</v>
      </c>
      <c r="Y298" s="11"/>
      <c r="Z298" s="11"/>
      <c r="AA298" s="11"/>
      <c r="AB298" s="11"/>
      <c r="AC298" s="11"/>
      <c r="AD298" s="11"/>
      <c r="AE298" s="11"/>
      <c r="AF298" s="11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s="6" customFormat="1" ht="24.95" customHeight="1">
      <c r="A299" s="711" t="s">
        <v>444</v>
      </c>
      <c r="B299" s="205">
        <v>100</v>
      </c>
      <c r="C299" s="205"/>
      <c r="D299" s="600">
        <v>1.1805555555555556</v>
      </c>
      <c r="E299" s="600">
        <v>0.55555555555555547</v>
      </c>
      <c r="F299" s="600">
        <v>22.5</v>
      </c>
      <c r="G299" s="596">
        <v>99.722222222222214</v>
      </c>
      <c r="H299" s="9"/>
      <c r="I299" s="9"/>
      <c r="J299" s="9"/>
      <c r="K299" s="9"/>
      <c r="L299" s="9"/>
      <c r="M299" s="9"/>
      <c r="N299" s="9"/>
      <c r="O299" s="9"/>
      <c r="P299" s="11"/>
      <c r="Q299" s="9" t="e">
        <f>#REF!*P299/1000</f>
        <v>#REF!</v>
      </c>
      <c r="R299" s="711" t="s">
        <v>126</v>
      </c>
      <c r="S299" s="205">
        <v>130</v>
      </c>
      <c r="T299" s="205"/>
      <c r="U299" s="600">
        <v>1.4166666666666665</v>
      </c>
      <c r="V299" s="600">
        <v>0.66666666666666652</v>
      </c>
      <c r="W299" s="600">
        <v>27</v>
      </c>
      <c r="X299" s="596">
        <f>U299*4+V299*9+W299*4</f>
        <v>119.66666666666666</v>
      </c>
      <c r="Y299" s="11"/>
      <c r="Z299" s="11"/>
      <c r="AA299" s="11"/>
      <c r="AB299" s="11"/>
      <c r="AC299" s="11"/>
      <c r="AD299" s="11"/>
      <c r="AE299" s="11"/>
      <c r="AF299" s="11"/>
      <c r="AG299" s="670"/>
      <c r="AM299" s="21"/>
      <c r="AN299" s="21"/>
      <c r="AO299" s="21"/>
      <c r="AP299" s="21"/>
      <c r="AQ299" s="21"/>
      <c r="AR299" s="21"/>
      <c r="AS299" s="21"/>
    </row>
    <row r="300" spans="1:256" s="6" customFormat="1" ht="24.95" customHeight="1">
      <c r="A300" s="683" t="s">
        <v>98</v>
      </c>
      <c r="B300" s="24">
        <v>125</v>
      </c>
      <c r="C300" s="24"/>
      <c r="D300" s="25">
        <v>4.0999999999999996</v>
      </c>
      <c r="E300" s="25">
        <v>8.8000000000000007</v>
      </c>
      <c r="F300" s="25">
        <v>12</v>
      </c>
      <c r="G300" s="29">
        <f>F300*4+E300*9+D300*4</f>
        <v>143.6</v>
      </c>
      <c r="H300" s="9"/>
      <c r="I300" s="9"/>
      <c r="J300" s="9"/>
      <c r="K300" s="9"/>
      <c r="L300" s="9"/>
      <c r="M300" s="9"/>
      <c r="N300" s="9"/>
      <c r="O300" s="9"/>
      <c r="P300" s="11"/>
      <c r="Q300" s="9" t="e">
        <f>#REF!*P300/1000</f>
        <v>#REF!</v>
      </c>
      <c r="R300" s="683" t="s">
        <v>98</v>
      </c>
      <c r="S300" s="24">
        <v>125</v>
      </c>
      <c r="T300" s="24"/>
      <c r="U300" s="25">
        <v>4.0999999999999996</v>
      </c>
      <c r="V300" s="25">
        <v>8.8000000000000007</v>
      </c>
      <c r="W300" s="25">
        <v>12</v>
      </c>
      <c r="X300" s="29">
        <f>W300*4+V300*9+U300*4</f>
        <v>143.6</v>
      </c>
      <c r="Y300" s="11"/>
      <c r="Z300" s="11"/>
      <c r="AA300" s="11"/>
      <c r="AB300" s="11"/>
      <c r="AC300" s="11"/>
      <c r="AD300" s="11"/>
      <c r="AE300" s="11"/>
      <c r="AF300" s="11"/>
      <c r="AG300" s="670"/>
      <c r="AH300" s="21"/>
      <c r="AI300" s="21"/>
      <c r="AJ300" s="21"/>
      <c r="AK300" s="21"/>
    </row>
    <row r="301" spans="1:256" s="6" customFormat="1" ht="24.95" customHeight="1">
      <c r="A301" s="700" t="s">
        <v>408</v>
      </c>
      <c r="B301" s="700"/>
      <c r="C301" s="700"/>
      <c r="D301" s="680">
        <f>D290+D298</f>
        <v>30.321984126984127</v>
      </c>
      <c r="E301" s="680">
        <f>E290+E298</f>
        <v>31.715555555555554</v>
      </c>
      <c r="F301" s="680">
        <f>F290+F298</f>
        <v>105.04</v>
      </c>
      <c r="G301" s="680">
        <f>G290+G298</f>
        <v>826.81793650793645</v>
      </c>
      <c r="H301" s="11"/>
      <c r="I301" s="11"/>
      <c r="J301" s="11"/>
      <c r="K301" s="11"/>
      <c r="L301" s="11"/>
      <c r="M301" s="11"/>
      <c r="N301" s="11"/>
      <c r="O301" s="11"/>
      <c r="P301" s="11"/>
      <c r="Q301" s="9" t="e">
        <f>#REF!*P301/1000</f>
        <v>#REF!</v>
      </c>
      <c r="R301" s="1270" t="s">
        <v>408</v>
      </c>
      <c r="S301" s="1271"/>
      <c r="T301" s="1272"/>
      <c r="U301" s="680">
        <f>U290+U298</f>
        <v>33.176666666666662</v>
      </c>
      <c r="V301" s="680">
        <f>V290+V298</f>
        <v>32.738888888888894</v>
      </c>
      <c r="W301" s="680">
        <f>W290+W298</f>
        <v>127.32333333333332</v>
      </c>
      <c r="X301" s="680">
        <f>X290+X298</f>
        <v>936.57999999999993</v>
      </c>
      <c r="Y301" s="11"/>
      <c r="Z301" s="11"/>
      <c r="AA301" s="11"/>
      <c r="AB301" s="11"/>
      <c r="AC301" s="11"/>
      <c r="AD301" s="11"/>
      <c r="AE301" s="11"/>
      <c r="AF301" s="11"/>
      <c r="AG301" s="753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  <c r="IL301" s="21"/>
      <c r="IM301" s="21"/>
      <c r="IN301" s="21"/>
      <c r="IO301" s="21"/>
      <c r="IP301" s="21"/>
      <c r="IQ301" s="21"/>
      <c r="IR301" s="21"/>
      <c r="IS301" s="21"/>
      <c r="IT301" s="21"/>
      <c r="IU301" s="21"/>
      <c r="IV301" s="21"/>
    </row>
    <row r="302" spans="1:256" s="6" customFormat="1" ht="24.95" customHeight="1">
      <c r="A302" s="700"/>
      <c r="B302" s="700"/>
      <c r="C302" s="700"/>
      <c r="D302" s="700"/>
      <c r="E302" s="700"/>
      <c r="F302" s="700"/>
      <c r="G302" s="700"/>
      <c r="H302" s="11"/>
      <c r="I302" s="11"/>
      <c r="J302" s="11"/>
      <c r="K302" s="11"/>
      <c r="L302" s="11"/>
      <c r="M302" s="11"/>
      <c r="N302" s="11"/>
      <c r="O302" s="11"/>
      <c r="P302" s="11"/>
      <c r="Q302" s="9" t="e">
        <f>#REF!*P302/1000</f>
        <v>#REF!</v>
      </c>
      <c r="R302" s="1260" t="s">
        <v>184</v>
      </c>
      <c r="S302" s="1261"/>
      <c r="T302" s="1262"/>
      <c r="U302" s="678">
        <f>U303+U304+U306+U307+U308+U309</f>
        <v>27.66</v>
      </c>
      <c r="V302" s="678">
        <f>V303+V304+V306+V307+V308+V309</f>
        <v>23.272222222222226</v>
      </c>
      <c r="W302" s="678">
        <f>W303+W304+W306+W307+W308+W309</f>
        <v>88.323333333333323</v>
      </c>
      <c r="X302" s="680">
        <f>X303+X304+X306+X307+X308+X309</f>
        <v>673.31333333333328</v>
      </c>
      <c r="Y302" s="9"/>
      <c r="Z302" s="9"/>
      <c r="AA302" s="9"/>
      <c r="AB302" s="9"/>
      <c r="AC302" s="9"/>
      <c r="AD302" s="9"/>
      <c r="AE302" s="9"/>
      <c r="AF302" s="9"/>
      <c r="AG302" s="753"/>
      <c r="AH302" s="21"/>
      <c r="AI302" s="21"/>
      <c r="AJ302" s="21"/>
      <c r="AK302" s="21"/>
      <c r="AM302" s="21"/>
      <c r="AN302" s="21"/>
      <c r="AO302" s="21"/>
      <c r="AP302" s="21"/>
      <c r="AQ302" s="21"/>
      <c r="AR302" s="21"/>
      <c r="AS302" s="21"/>
    </row>
    <row r="303" spans="1:256" ht="24.95" customHeight="1">
      <c r="A303" s="1260" t="s">
        <v>185</v>
      </c>
      <c r="B303" s="1261"/>
      <c r="C303" s="1261"/>
      <c r="D303" s="1261"/>
      <c r="E303" s="1261"/>
      <c r="F303" s="1261"/>
      <c r="G303" s="1262"/>
      <c r="H303" s="9"/>
      <c r="I303" s="9"/>
      <c r="J303" s="9"/>
      <c r="K303" s="9"/>
      <c r="L303" s="9"/>
      <c r="M303" s="9"/>
      <c r="N303" s="9"/>
      <c r="O303" s="9"/>
      <c r="P303" s="606">
        <v>37.049999999999997</v>
      </c>
      <c r="Q303" s="9" t="e">
        <f>#REF!*P303/1000</f>
        <v>#REF!</v>
      </c>
      <c r="R303" s="688" t="s">
        <v>148</v>
      </c>
      <c r="S303" s="24">
        <v>40</v>
      </c>
      <c r="T303" s="24"/>
      <c r="U303" s="25">
        <v>4.78</v>
      </c>
      <c r="V303" s="25">
        <v>4.05</v>
      </c>
      <c r="W303" s="25">
        <v>0.25</v>
      </c>
      <c r="X303" s="29">
        <v>56.5</v>
      </c>
      <c r="Y303" s="40"/>
      <c r="Z303" s="40"/>
      <c r="AA303" s="40"/>
      <c r="AB303" s="40"/>
      <c r="AC303" s="40"/>
      <c r="AD303" s="40"/>
      <c r="AE303" s="40"/>
      <c r="AF303" s="40"/>
      <c r="AG303" s="753"/>
    </row>
    <row r="304" spans="1:256" s="6" customFormat="1" ht="24.95" customHeight="1">
      <c r="A304" s="700" t="s">
        <v>21</v>
      </c>
      <c r="B304" s="700" t="s">
        <v>527</v>
      </c>
      <c r="C304" s="700"/>
      <c r="D304" s="700">
        <v>6.8</v>
      </c>
      <c r="E304" s="700">
        <v>3.9</v>
      </c>
      <c r="F304" s="700">
        <v>10.199999999999999</v>
      </c>
      <c r="G304" s="700">
        <v>103</v>
      </c>
      <c r="H304" s="40"/>
      <c r="I304" s="40"/>
      <c r="J304" s="40"/>
      <c r="K304" s="40"/>
      <c r="L304" s="40"/>
      <c r="M304" s="40"/>
      <c r="N304" s="40"/>
      <c r="O304" s="40"/>
      <c r="P304" s="606">
        <v>12.48</v>
      </c>
      <c r="Q304" s="9" t="e">
        <f>#REF!*P304/1000</f>
        <v>#REF!</v>
      </c>
      <c r="R304" s="688" t="s">
        <v>737</v>
      </c>
      <c r="S304" s="24">
        <v>120</v>
      </c>
      <c r="T304" s="24"/>
      <c r="U304" s="601">
        <v>11.7</v>
      </c>
      <c r="V304" s="601">
        <v>12.8</v>
      </c>
      <c r="W304" s="601">
        <v>14.2</v>
      </c>
      <c r="X304" s="596">
        <f>W304*4+V304*9+U304*4</f>
        <v>218.8</v>
      </c>
      <c r="Y304" s="40">
        <v>0.86</v>
      </c>
      <c r="Z304" s="40">
        <v>0.02</v>
      </c>
      <c r="AA304" s="40">
        <v>10.199999999999999</v>
      </c>
      <c r="AB304" s="40">
        <v>0</v>
      </c>
      <c r="AC304" s="40">
        <v>58.64</v>
      </c>
      <c r="AD304" s="40">
        <v>42.54</v>
      </c>
      <c r="AE304" s="40">
        <v>6.74</v>
      </c>
      <c r="AF304" s="40">
        <v>0.09</v>
      </c>
      <c r="AG304" s="670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  <c r="IB304" s="21"/>
      <c r="IC304" s="21"/>
      <c r="ID304" s="21"/>
      <c r="IE304" s="21"/>
      <c r="IF304" s="21"/>
      <c r="IG304" s="21"/>
      <c r="IH304" s="21"/>
      <c r="II304" s="21"/>
      <c r="IJ304" s="21"/>
      <c r="IK304" s="21"/>
      <c r="IL304" s="21"/>
      <c r="IM304" s="21"/>
      <c r="IN304" s="21"/>
      <c r="IO304" s="21"/>
      <c r="IP304" s="21"/>
      <c r="IQ304" s="21"/>
      <c r="IR304" s="21"/>
      <c r="IS304" s="21"/>
      <c r="IT304" s="21"/>
      <c r="IU304" s="21"/>
      <c r="IV304" s="21"/>
    </row>
    <row r="305" spans="1:256" ht="24.95" customHeight="1">
      <c r="A305" s="700"/>
      <c r="B305" s="700"/>
      <c r="C305" s="700"/>
      <c r="D305" s="700"/>
      <c r="E305" s="700"/>
      <c r="F305" s="700"/>
      <c r="G305" s="700"/>
      <c r="H305" s="40"/>
      <c r="I305" s="40"/>
      <c r="J305" s="40"/>
      <c r="K305" s="40"/>
      <c r="L305" s="40"/>
      <c r="M305" s="40"/>
      <c r="N305" s="40"/>
      <c r="O305" s="40"/>
      <c r="P305" s="754">
        <v>356.71</v>
      </c>
      <c r="Q305" s="9" t="e">
        <f>#REF!*P305/1000</f>
        <v>#REF!</v>
      </c>
      <c r="R305" s="683" t="s">
        <v>277</v>
      </c>
      <c r="S305" s="24">
        <v>200</v>
      </c>
      <c r="T305" s="24"/>
      <c r="U305" s="25">
        <v>4.5555555555555554</v>
      </c>
      <c r="V305" s="25">
        <v>4.666666666666667</v>
      </c>
      <c r="W305" s="25">
        <v>14.333333333333334</v>
      </c>
      <c r="X305" s="29">
        <v>117.77777777777777</v>
      </c>
      <c r="Y305" s="55"/>
      <c r="Z305" s="55"/>
      <c r="AA305" s="55"/>
      <c r="AB305" s="55"/>
      <c r="AC305" s="55"/>
      <c r="AD305" s="55"/>
      <c r="AE305" s="55"/>
      <c r="AF305" s="55"/>
      <c r="AG305" s="753"/>
    </row>
    <row r="306" spans="1:256" ht="24.95" customHeight="1">
      <c r="A306" s="700"/>
      <c r="B306" s="700"/>
      <c r="C306" s="700"/>
      <c r="D306" s="700"/>
      <c r="E306" s="700"/>
      <c r="F306" s="700"/>
      <c r="G306" s="700"/>
      <c r="H306" s="24"/>
      <c r="I306" s="24"/>
      <c r="J306" s="24"/>
      <c r="K306" s="24"/>
      <c r="L306" s="24"/>
      <c r="M306" s="24"/>
      <c r="N306" s="24"/>
      <c r="O306" s="24"/>
      <c r="P306" s="11"/>
      <c r="Q306" s="11"/>
      <c r="R306" s="683" t="s">
        <v>738</v>
      </c>
      <c r="S306" s="24">
        <v>200</v>
      </c>
      <c r="T306" s="24"/>
      <c r="U306" s="601">
        <v>4</v>
      </c>
      <c r="V306" s="601">
        <v>5.2222222222222223</v>
      </c>
      <c r="W306" s="601">
        <v>18.333333333333332</v>
      </c>
      <c r="X306" s="596">
        <v>136.33333333333334</v>
      </c>
      <c r="Y306" s="40"/>
      <c r="Z306" s="40"/>
      <c r="AA306" s="40"/>
      <c r="AB306" s="40"/>
      <c r="AC306" s="40"/>
      <c r="AD306" s="40"/>
      <c r="AE306" s="40"/>
      <c r="AF306" s="40"/>
      <c r="AG306" s="753"/>
    </row>
    <row r="307" spans="1:256" ht="24.95" customHeight="1">
      <c r="A307" s="700"/>
      <c r="B307" s="700"/>
      <c r="C307" s="700"/>
      <c r="D307" s="700"/>
      <c r="E307" s="700"/>
      <c r="F307" s="700"/>
      <c r="G307" s="700"/>
      <c r="H307" s="25">
        <v>0.63</v>
      </c>
      <c r="I307" s="25">
        <v>0.18</v>
      </c>
      <c r="J307" s="25">
        <v>66.099999999999994</v>
      </c>
      <c r="K307" s="25">
        <v>0.28999999999999998</v>
      </c>
      <c r="L307" s="25">
        <v>156.87</v>
      </c>
      <c r="M307" s="25">
        <v>190.37</v>
      </c>
      <c r="N307" s="25">
        <v>47.98</v>
      </c>
      <c r="O307" s="25">
        <v>1.23</v>
      </c>
      <c r="P307" s="601"/>
      <c r="Q307" s="40" t="e">
        <f>SUM(Q308:Q321)</f>
        <v>#REF!</v>
      </c>
      <c r="R307" s="697" t="s">
        <v>484</v>
      </c>
      <c r="S307" s="482">
        <v>200</v>
      </c>
      <c r="T307" s="482"/>
      <c r="U307" s="205">
        <v>0.4</v>
      </c>
      <c r="V307" s="600">
        <v>0</v>
      </c>
      <c r="W307" s="600">
        <v>19.600000000000001</v>
      </c>
      <c r="X307" s="596">
        <f>U307*4+V307*9+W307*4</f>
        <v>80</v>
      </c>
      <c r="Y307" s="40"/>
      <c r="Z307" s="40"/>
      <c r="AA307" s="40"/>
      <c r="AB307" s="40"/>
      <c r="AC307" s="40"/>
      <c r="AD307" s="40"/>
      <c r="AE307" s="40"/>
      <c r="AF307" s="40"/>
      <c r="AG307" s="753"/>
    </row>
    <row r="308" spans="1:256" ht="24.95" customHeight="1">
      <c r="A308" s="700"/>
      <c r="B308" s="700"/>
      <c r="C308" s="700"/>
      <c r="D308" s="700"/>
      <c r="E308" s="700"/>
      <c r="F308" s="700"/>
      <c r="G308" s="700"/>
      <c r="H308" s="40"/>
      <c r="I308" s="40"/>
      <c r="J308" s="40"/>
      <c r="K308" s="40"/>
      <c r="L308" s="40"/>
      <c r="M308" s="40"/>
      <c r="N308" s="40"/>
      <c r="O308" s="40"/>
      <c r="P308" s="606">
        <v>37.57</v>
      </c>
      <c r="Q308" s="9" t="e">
        <f>#REF!*P308/1000</f>
        <v>#REF!</v>
      </c>
      <c r="R308" s="694" t="s">
        <v>667</v>
      </c>
      <c r="S308" s="204">
        <v>40</v>
      </c>
      <c r="T308" s="204"/>
      <c r="U308" s="601">
        <v>3.48</v>
      </c>
      <c r="V308" s="601">
        <v>0.6</v>
      </c>
      <c r="W308" s="601">
        <v>18.84</v>
      </c>
      <c r="X308" s="596">
        <v>94.679999999999978</v>
      </c>
      <c r="Y308" s="40"/>
      <c r="Z308" s="40"/>
      <c r="AA308" s="40"/>
      <c r="AB308" s="40"/>
      <c r="AC308" s="40"/>
      <c r="AD308" s="40"/>
      <c r="AE308" s="40"/>
      <c r="AF308" s="40"/>
      <c r="AG308" s="753"/>
      <c r="AM308" s="6"/>
      <c r="AN308" s="6"/>
      <c r="AO308" s="6"/>
      <c r="AP308" s="6"/>
      <c r="AQ308" s="6"/>
      <c r="AR308" s="6"/>
      <c r="AS308" s="6"/>
    </row>
    <row r="309" spans="1:256" ht="24.95" customHeight="1">
      <c r="A309" s="700"/>
      <c r="B309" s="700"/>
      <c r="C309" s="700"/>
      <c r="D309" s="700"/>
      <c r="E309" s="700"/>
      <c r="F309" s="700"/>
      <c r="G309" s="700"/>
      <c r="H309" s="29"/>
      <c r="I309" s="29"/>
      <c r="J309" s="29"/>
      <c r="K309" s="29"/>
      <c r="L309" s="29"/>
      <c r="M309" s="29"/>
      <c r="N309" s="29"/>
      <c r="O309" s="29"/>
      <c r="P309" s="606">
        <v>51.1</v>
      </c>
      <c r="Q309" s="9" t="e">
        <f>#REF!*P309/1000</f>
        <v>#REF!</v>
      </c>
      <c r="R309" s="695" t="s">
        <v>466</v>
      </c>
      <c r="S309" s="24">
        <v>50</v>
      </c>
      <c r="T309" s="24"/>
      <c r="U309" s="25">
        <v>3.3</v>
      </c>
      <c r="V309" s="25">
        <v>0.60000000000000009</v>
      </c>
      <c r="W309" s="25">
        <v>17.100000000000001</v>
      </c>
      <c r="X309" s="29">
        <v>86.999999999999986</v>
      </c>
      <c r="Y309" s="40"/>
      <c r="Z309" s="40"/>
      <c r="AA309" s="40"/>
      <c r="AB309" s="40"/>
      <c r="AC309" s="40"/>
      <c r="AD309" s="40"/>
      <c r="AE309" s="40"/>
      <c r="AF309" s="40"/>
      <c r="AG309" s="753"/>
      <c r="AH309" s="6"/>
      <c r="AI309" s="6"/>
      <c r="AJ309" s="616"/>
      <c r="AK309" s="6"/>
      <c r="AM309" s="6"/>
      <c r="AN309" s="6"/>
      <c r="AO309" s="6"/>
      <c r="AP309" s="6"/>
      <c r="AQ309" s="6"/>
      <c r="AR309" s="6"/>
      <c r="AS309" s="6"/>
    </row>
    <row r="310" spans="1:256" ht="24.95" customHeight="1">
      <c r="A310" s="700"/>
      <c r="B310" s="700"/>
      <c r="C310" s="700"/>
      <c r="D310" s="700"/>
      <c r="E310" s="700"/>
      <c r="F310" s="700"/>
      <c r="G310" s="700"/>
      <c r="H310" s="596"/>
      <c r="I310" s="596"/>
      <c r="J310" s="596"/>
      <c r="K310" s="596"/>
      <c r="L310" s="596"/>
      <c r="M310" s="596"/>
      <c r="N310" s="596"/>
      <c r="O310" s="596"/>
      <c r="P310" s="606">
        <v>37.57</v>
      </c>
      <c r="Q310" s="9" t="e">
        <f>#REF!*P310/1000</f>
        <v>#REF!</v>
      </c>
      <c r="R310" s="1260" t="s">
        <v>567</v>
      </c>
      <c r="S310" s="1261"/>
      <c r="T310" s="1262"/>
      <c r="U310" s="678">
        <f>U311+U312</f>
        <v>5.5166666666666657</v>
      </c>
      <c r="V310" s="678">
        <f>V311+V312</f>
        <v>9.4666666666666668</v>
      </c>
      <c r="W310" s="678">
        <f>W311+W312</f>
        <v>39</v>
      </c>
      <c r="X310" s="680">
        <f>X311+X312</f>
        <v>263.26666666666665</v>
      </c>
      <c r="Y310" s="11"/>
      <c r="Z310" s="11"/>
      <c r="AA310" s="11"/>
      <c r="AB310" s="11"/>
      <c r="AC310" s="11"/>
      <c r="AD310" s="11"/>
      <c r="AE310" s="11"/>
      <c r="AF310" s="11"/>
      <c r="AG310" s="707"/>
      <c r="AH310" s="6"/>
      <c r="AI310" s="6"/>
      <c r="AJ310" s="6"/>
      <c r="AK310" s="6"/>
      <c r="AL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24.95" customHeight="1">
      <c r="A311" s="700"/>
      <c r="B311" s="700"/>
      <c r="C311" s="700"/>
      <c r="D311" s="700"/>
      <c r="E311" s="700"/>
      <c r="F311" s="700"/>
      <c r="G311" s="700"/>
      <c r="H311" s="9"/>
      <c r="I311" s="9"/>
      <c r="J311" s="9"/>
      <c r="K311" s="9"/>
      <c r="L311" s="9"/>
      <c r="M311" s="9"/>
      <c r="N311" s="9"/>
      <c r="O311" s="9"/>
      <c r="P311" s="11"/>
      <c r="Q311" s="9" t="e">
        <f>#REF!*P311/1000</f>
        <v>#REF!</v>
      </c>
      <c r="R311" s="711" t="s">
        <v>126</v>
      </c>
      <c r="S311" s="205">
        <v>130</v>
      </c>
      <c r="T311" s="205"/>
      <c r="U311" s="600">
        <v>1.4166666666666665</v>
      </c>
      <c r="V311" s="600">
        <v>0.66666666666666652</v>
      </c>
      <c r="W311" s="600">
        <v>27</v>
      </c>
      <c r="X311" s="596">
        <f>U311*4+V311*9+W311*4</f>
        <v>119.66666666666666</v>
      </c>
      <c r="Y311" s="11"/>
      <c r="Z311" s="11"/>
      <c r="AA311" s="11"/>
      <c r="AB311" s="11"/>
      <c r="AC311" s="11"/>
      <c r="AD311" s="11"/>
      <c r="AE311" s="11"/>
      <c r="AF311" s="11"/>
      <c r="AL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s="6" customFormat="1" ht="24.95" customHeight="1">
      <c r="A312" s="700"/>
      <c r="B312" s="700"/>
      <c r="C312" s="700"/>
      <c r="D312" s="700"/>
      <c r="E312" s="700"/>
      <c r="F312" s="700"/>
      <c r="G312" s="700"/>
      <c r="H312" s="11"/>
      <c r="I312" s="11"/>
      <c r="J312" s="11"/>
      <c r="K312" s="11"/>
      <c r="L312" s="11"/>
      <c r="M312" s="11"/>
      <c r="N312" s="11"/>
      <c r="O312" s="11"/>
      <c r="P312" s="11"/>
      <c r="Q312" s="9" t="e">
        <f>#REF!*P312/1000</f>
        <v>#REF!</v>
      </c>
      <c r="R312" s="683" t="s">
        <v>98</v>
      </c>
      <c r="S312" s="24">
        <v>125</v>
      </c>
      <c r="T312" s="24"/>
      <c r="U312" s="25">
        <v>4.0999999999999996</v>
      </c>
      <c r="V312" s="25">
        <v>8.8000000000000007</v>
      </c>
      <c r="W312" s="25">
        <v>12</v>
      </c>
      <c r="X312" s="29">
        <f>W312*4+V312*9+U312*4</f>
        <v>143.6</v>
      </c>
      <c r="Y312" s="8">
        <v>0</v>
      </c>
      <c r="Z312" s="8">
        <v>0.1</v>
      </c>
      <c r="AA312" s="8">
        <v>0</v>
      </c>
      <c r="AB312" s="8">
        <v>0</v>
      </c>
      <c r="AC312" s="8">
        <v>4.0999999999999996</v>
      </c>
      <c r="AD312" s="8">
        <v>13.3</v>
      </c>
      <c r="AE312" s="8">
        <v>4</v>
      </c>
      <c r="AF312" s="8">
        <v>0.1</v>
      </c>
      <c r="AG312" s="643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  <c r="ID312" s="21"/>
      <c r="IE312" s="21"/>
      <c r="IF312" s="21"/>
      <c r="IG312" s="21"/>
      <c r="IH312" s="21"/>
      <c r="II312" s="21"/>
      <c r="IJ312" s="21"/>
      <c r="IK312" s="21"/>
      <c r="IL312" s="21"/>
      <c r="IM312" s="21"/>
      <c r="IN312" s="21"/>
      <c r="IO312" s="21"/>
      <c r="IP312" s="21"/>
      <c r="IQ312" s="21"/>
      <c r="IR312" s="21"/>
      <c r="IS312" s="21"/>
      <c r="IT312" s="21"/>
      <c r="IU312" s="21"/>
      <c r="IV312" s="21"/>
    </row>
    <row r="313" spans="1:256" s="6" customFormat="1" ht="24.95" customHeight="1">
      <c r="A313" s="700"/>
      <c r="B313" s="700"/>
      <c r="C313" s="700"/>
      <c r="D313" s="700"/>
      <c r="E313" s="700"/>
      <c r="F313" s="700"/>
      <c r="G313" s="700"/>
      <c r="H313" s="11"/>
      <c r="I313" s="11"/>
      <c r="J313" s="11"/>
      <c r="K313" s="11"/>
      <c r="L313" s="11"/>
      <c r="M313" s="11"/>
      <c r="N313" s="11"/>
      <c r="O313" s="11"/>
      <c r="P313" s="11"/>
      <c r="Q313" s="9" t="e">
        <f>#REF!*P313/1000</f>
        <v>#REF!</v>
      </c>
      <c r="R313" s="1270" t="s">
        <v>408</v>
      </c>
      <c r="S313" s="1271"/>
      <c r="T313" s="1272"/>
      <c r="U313" s="680">
        <f>U302+U310</f>
        <v>33.176666666666662</v>
      </c>
      <c r="V313" s="680">
        <f>V302+V310</f>
        <v>32.738888888888894</v>
      </c>
      <c r="W313" s="680">
        <f>W302+W310</f>
        <v>127.32333333333332</v>
      </c>
      <c r="X313" s="680">
        <f>X302+X310</f>
        <v>936.57999999999993</v>
      </c>
      <c r="Y313" s="710"/>
      <c r="Z313" s="710"/>
      <c r="AA313" s="710"/>
      <c r="AB313" s="710"/>
      <c r="AC313" s="710"/>
      <c r="AD313" s="710"/>
      <c r="AE313" s="710"/>
      <c r="AF313" s="710"/>
      <c r="AG313" s="670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21"/>
      <c r="IH313" s="21"/>
      <c r="II313" s="21"/>
      <c r="IJ313" s="21"/>
      <c r="IK313" s="21"/>
      <c r="IL313" s="21"/>
      <c r="IM313" s="21"/>
      <c r="IN313" s="21"/>
      <c r="IO313" s="21"/>
      <c r="IP313" s="21"/>
      <c r="IQ313" s="21"/>
      <c r="IR313" s="21"/>
      <c r="IS313" s="21"/>
      <c r="IT313" s="21"/>
      <c r="IU313" s="21"/>
      <c r="IV313" s="21"/>
    </row>
    <row r="314" spans="1:256" ht="24.95" customHeight="1">
      <c r="A314" s="1255" t="s">
        <v>110</v>
      </c>
      <c r="B314" s="1256"/>
      <c r="C314" s="1256"/>
      <c r="D314" s="1256"/>
      <c r="E314" s="1256"/>
      <c r="F314" s="1256"/>
      <c r="G314" s="1256"/>
      <c r="H314" s="1256"/>
      <c r="I314" s="1256"/>
      <c r="J314" s="1256"/>
      <c r="K314" s="1256"/>
      <c r="L314" s="1256"/>
      <c r="M314" s="1256"/>
      <c r="N314" s="1256"/>
      <c r="O314" s="1256"/>
      <c r="P314" s="1256"/>
      <c r="Q314" s="1256"/>
      <c r="R314" s="1256"/>
      <c r="S314" s="1256"/>
      <c r="T314" s="1256"/>
      <c r="U314" s="1256"/>
      <c r="V314" s="1256"/>
      <c r="W314" s="1256"/>
      <c r="X314" s="1257"/>
      <c r="Y314" s="17"/>
      <c r="Z314" s="17"/>
      <c r="AA314" s="17"/>
      <c r="AB314" s="17"/>
      <c r="AC314" s="17"/>
      <c r="AD314" s="17"/>
      <c r="AE314" s="17"/>
      <c r="AF314" s="17"/>
      <c r="AG314" s="671"/>
    </row>
    <row r="315" spans="1:256" ht="20.25">
      <c r="A315" s="36" t="s">
        <v>635</v>
      </c>
      <c r="F315" s="1251" t="s">
        <v>733</v>
      </c>
      <c r="G315" s="1251"/>
      <c r="H315" s="1251"/>
      <c r="I315" s="1251"/>
      <c r="J315" s="1251"/>
      <c r="K315" s="1251"/>
      <c r="L315" s="1251"/>
      <c r="M315" s="1251"/>
      <c r="N315" s="1251"/>
      <c r="O315" s="1251"/>
      <c r="P315" s="1251"/>
      <c r="Q315" s="1251"/>
      <c r="R315" s="1251"/>
      <c r="S315" s="1251"/>
      <c r="T315" s="1251"/>
      <c r="U315" s="1251"/>
      <c r="V315" s="1251"/>
      <c r="W315" s="1251"/>
      <c r="X315" s="1251"/>
      <c r="Y315" s="791"/>
      <c r="Z315" s="791"/>
      <c r="AA315" s="791"/>
      <c r="AB315" s="791"/>
      <c r="AC315" s="791"/>
      <c r="AD315" s="791"/>
      <c r="AE315" s="791"/>
      <c r="AF315" s="791"/>
      <c r="AG315" s="791"/>
      <c r="AH315" s="791"/>
    </row>
    <row r="316" spans="1:256" ht="22.5" customHeight="1">
      <c r="A316" s="1254" t="s">
        <v>189</v>
      </c>
      <c r="B316" s="1254"/>
      <c r="C316" s="1254"/>
      <c r="D316" s="1254"/>
      <c r="E316" s="1254"/>
      <c r="F316" s="1254"/>
      <c r="G316" s="1254"/>
      <c r="H316" s="1254"/>
      <c r="I316" s="1254"/>
      <c r="J316" s="1254"/>
      <c r="K316" s="1254"/>
      <c r="L316" s="1254"/>
      <c r="M316" s="1254"/>
      <c r="N316" s="1254"/>
      <c r="O316" s="1254"/>
      <c r="P316" s="1254"/>
      <c r="Q316" s="1254"/>
      <c r="R316" s="1254"/>
      <c r="S316" s="1254"/>
      <c r="T316" s="1254"/>
      <c r="U316" s="1254"/>
      <c r="V316" s="1254"/>
      <c r="W316" s="1254"/>
      <c r="X316" s="1254"/>
      <c r="Y316" s="671"/>
      <c r="Z316" s="671"/>
      <c r="AA316" s="671"/>
      <c r="AB316" s="671"/>
      <c r="AC316" s="671"/>
      <c r="AD316" s="671"/>
      <c r="AE316" s="671"/>
      <c r="AF316" s="671"/>
      <c r="AM316" s="6"/>
      <c r="AN316" s="6"/>
      <c r="AO316" s="6"/>
      <c r="AP316" s="6"/>
      <c r="AQ316" s="6"/>
      <c r="AR316" s="6"/>
      <c r="AS316" s="6"/>
    </row>
    <row r="317" spans="1:256">
      <c r="Q317" s="669"/>
      <c r="AG317" s="693"/>
      <c r="AL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21" customHeight="1">
      <c r="A318" s="1252" t="s">
        <v>93</v>
      </c>
      <c r="B318" s="1253"/>
      <c r="C318" s="1253"/>
      <c r="D318" s="1253"/>
      <c r="E318" s="1253"/>
      <c r="F318" s="1253"/>
      <c r="G318" s="1253"/>
      <c r="H318" s="1253"/>
      <c r="I318" s="1253"/>
      <c r="J318" s="1253"/>
      <c r="K318" s="1253"/>
      <c r="L318" s="1253"/>
      <c r="M318" s="1253"/>
      <c r="N318" s="1253"/>
      <c r="O318" s="1253"/>
      <c r="P318" s="1253"/>
      <c r="Q318" s="1253"/>
      <c r="R318" s="1253"/>
      <c r="S318" s="1253"/>
      <c r="T318" s="1253"/>
      <c r="U318" s="1253"/>
      <c r="V318" s="1253"/>
      <c r="W318" s="1253"/>
      <c r="X318" s="1253"/>
      <c r="Y318" s="672"/>
      <c r="Z318" s="672"/>
      <c r="AA318" s="672"/>
      <c r="AB318" s="672"/>
      <c r="AC318" s="672"/>
      <c r="AD318" s="672"/>
      <c r="AE318" s="672"/>
      <c r="AF318" s="672"/>
      <c r="AG318" s="707"/>
    </row>
    <row r="319" spans="1:256" s="6" customFormat="1" ht="24.95" customHeight="1">
      <c r="A319" s="1108" t="s">
        <v>557</v>
      </c>
      <c r="B319" s="1109"/>
      <c r="C319" s="1109"/>
      <c r="D319" s="1109"/>
      <c r="E319" s="1109"/>
      <c r="F319" s="1109"/>
      <c r="G319" s="1110"/>
      <c r="H319" s="11"/>
      <c r="I319" s="11"/>
      <c r="J319" s="11"/>
      <c r="K319" s="11"/>
      <c r="L319" s="11"/>
      <c r="M319" s="11"/>
      <c r="N319" s="11"/>
      <c r="O319" s="11"/>
      <c r="P319" s="606">
        <v>37.049999999999997</v>
      </c>
      <c r="Q319" s="9" t="e">
        <f>#REF!*P319/1000</f>
        <v>#REF!</v>
      </c>
      <c r="R319" s="1108" t="s">
        <v>558</v>
      </c>
      <c r="S319" s="1109"/>
      <c r="T319" s="1109"/>
      <c r="U319" s="1109"/>
      <c r="V319" s="1109"/>
      <c r="W319" s="1109"/>
      <c r="X319" s="1110"/>
      <c r="Y319" s="678">
        <f t="shared" ref="Y319:AF319" si="22">Y320+Y321</f>
        <v>13.2</v>
      </c>
      <c r="Z319" s="678">
        <f t="shared" si="22"/>
        <v>7.0000000000000007E-2</v>
      </c>
      <c r="AA319" s="678">
        <f t="shared" si="22"/>
        <v>10</v>
      </c>
      <c r="AB319" s="678">
        <f t="shared" si="22"/>
        <v>0.55000000000000004</v>
      </c>
      <c r="AC319" s="678">
        <f t="shared" si="22"/>
        <v>143</v>
      </c>
      <c r="AD319" s="678">
        <f t="shared" si="22"/>
        <v>113.6</v>
      </c>
      <c r="AE319" s="678">
        <f t="shared" si="22"/>
        <v>50.6</v>
      </c>
      <c r="AF319" s="678">
        <f t="shared" si="22"/>
        <v>1.9500000000000002</v>
      </c>
      <c r="AG319" s="670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  <c r="IL319" s="21"/>
      <c r="IM319" s="21"/>
      <c r="IN319" s="21"/>
      <c r="IO319" s="21"/>
      <c r="IP319" s="21"/>
      <c r="IQ319" s="21"/>
      <c r="IR319" s="21"/>
      <c r="IS319" s="21"/>
      <c r="IT319" s="21"/>
      <c r="IU319" s="21"/>
      <c r="IV319" s="21"/>
    </row>
    <row r="320" spans="1:256" ht="24.95" customHeight="1">
      <c r="A320" s="1081" t="s">
        <v>179</v>
      </c>
      <c r="B320" s="1105" t="s">
        <v>741</v>
      </c>
      <c r="C320" s="1081" t="s">
        <v>67</v>
      </c>
      <c r="D320" s="1081"/>
      <c r="E320" s="1081"/>
      <c r="F320" s="1081"/>
      <c r="G320" s="1081"/>
      <c r="H320" s="9"/>
      <c r="I320" s="9"/>
      <c r="J320" s="9"/>
      <c r="K320" s="9"/>
      <c r="L320" s="9"/>
      <c r="M320" s="9"/>
      <c r="N320" s="9"/>
      <c r="O320" s="9"/>
      <c r="P320" s="606">
        <v>12.48</v>
      </c>
      <c r="Q320" s="9" t="e">
        <f>#REF!*P320/1000</f>
        <v>#REF!</v>
      </c>
      <c r="R320" s="1081" t="s">
        <v>179</v>
      </c>
      <c r="S320" s="1074" t="s">
        <v>741</v>
      </c>
      <c r="T320" s="1081" t="s">
        <v>67</v>
      </c>
      <c r="U320" s="1081"/>
      <c r="V320" s="1081"/>
      <c r="W320" s="1081"/>
      <c r="X320" s="1081"/>
      <c r="Y320" s="601">
        <v>12.6</v>
      </c>
      <c r="Z320" s="8">
        <v>0.04</v>
      </c>
      <c r="AA320" s="601">
        <v>0</v>
      </c>
      <c r="AB320" s="8">
        <v>0.55000000000000004</v>
      </c>
      <c r="AC320" s="601">
        <v>19</v>
      </c>
      <c r="AD320" s="601">
        <v>18.600000000000001</v>
      </c>
      <c r="AE320" s="601">
        <v>35.6</v>
      </c>
      <c r="AF320" s="601">
        <v>1.85</v>
      </c>
      <c r="AG320" s="693"/>
    </row>
    <row r="321" spans="1:256" ht="23.25" customHeight="1">
      <c r="A321" s="1081"/>
      <c r="B321" s="1106"/>
      <c r="C321" s="1074" t="s">
        <v>597</v>
      </c>
      <c r="D321" s="1081" t="s">
        <v>234</v>
      </c>
      <c r="E321" s="1081" t="s">
        <v>630</v>
      </c>
      <c r="F321" s="1081" t="s">
        <v>631</v>
      </c>
      <c r="G321" s="1081" t="s">
        <v>711</v>
      </c>
      <c r="H321" s="40"/>
      <c r="I321" s="40"/>
      <c r="J321" s="40"/>
      <c r="K321" s="40"/>
      <c r="L321" s="40"/>
      <c r="M321" s="40"/>
      <c r="N321" s="40"/>
      <c r="O321" s="40"/>
      <c r="P321" s="754">
        <v>356.71</v>
      </c>
      <c r="Q321" s="9" t="e">
        <f>#REF!*P321/1000</f>
        <v>#REF!</v>
      </c>
      <c r="R321" s="1081"/>
      <c r="S321" s="1074"/>
      <c r="T321" s="1074" t="s">
        <v>597</v>
      </c>
      <c r="U321" s="1081" t="s">
        <v>234</v>
      </c>
      <c r="V321" s="1081" t="s">
        <v>630</v>
      </c>
      <c r="W321" s="1081" t="s">
        <v>631</v>
      </c>
      <c r="X321" s="1081" t="s">
        <v>711</v>
      </c>
      <c r="Y321" s="40">
        <v>0.6</v>
      </c>
      <c r="Z321" s="40">
        <v>0.03</v>
      </c>
      <c r="AA321" s="40">
        <v>10</v>
      </c>
      <c r="AB321" s="40">
        <v>0</v>
      </c>
      <c r="AC321" s="40">
        <v>124</v>
      </c>
      <c r="AD321" s="40">
        <v>95</v>
      </c>
      <c r="AE321" s="40">
        <v>15</v>
      </c>
      <c r="AF321" s="40">
        <v>0.1</v>
      </c>
      <c r="AG321" s="707"/>
    </row>
    <row r="322" spans="1:256" ht="5.25" hidden="1" customHeight="1">
      <c r="A322" s="1081"/>
      <c r="B322" s="1107"/>
      <c r="C322" s="1074"/>
      <c r="D322" s="1081"/>
      <c r="E322" s="1081"/>
      <c r="F322" s="1081"/>
      <c r="G322" s="1081"/>
      <c r="H322" s="40">
        <v>0.86</v>
      </c>
      <c r="I322" s="40">
        <v>0.02</v>
      </c>
      <c r="J322" s="40">
        <v>10.199999999999999</v>
      </c>
      <c r="K322" s="40">
        <v>0</v>
      </c>
      <c r="L322" s="40">
        <v>58.64</v>
      </c>
      <c r="M322" s="40">
        <v>42.54</v>
      </c>
      <c r="N322" s="40">
        <v>6.74</v>
      </c>
      <c r="O322" s="40">
        <v>0.09</v>
      </c>
      <c r="P322" s="8"/>
      <c r="Q322" s="40" t="e">
        <f>SUM(Q323:Q329)</f>
        <v>#REF!</v>
      </c>
      <c r="R322" s="1081"/>
      <c r="S322" s="1074"/>
      <c r="T322" s="1074"/>
      <c r="U322" s="1081"/>
      <c r="V322" s="1081"/>
      <c r="W322" s="1081"/>
      <c r="X322" s="1081"/>
      <c r="Y322" s="699" t="e">
        <f t="shared" ref="Y322:AF322" si="23">Y274+Y319</f>
        <v>#REF!</v>
      </c>
      <c r="Z322" s="699" t="e">
        <f t="shared" si="23"/>
        <v>#REF!</v>
      </c>
      <c r="AA322" s="699" t="e">
        <f t="shared" si="23"/>
        <v>#REF!</v>
      </c>
      <c r="AB322" s="699" t="e">
        <f t="shared" si="23"/>
        <v>#REF!</v>
      </c>
      <c r="AC322" s="699" t="e">
        <f t="shared" si="23"/>
        <v>#REF!</v>
      </c>
      <c r="AD322" s="699" t="e">
        <f t="shared" si="23"/>
        <v>#REF!</v>
      </c>
      <c r="AE322" s="699" t="e">
        <f t="shared" si="23"/>
        <v>#REF!</v>
      </c>
      <c r="AF322" s="699" t="e">
        <f t="shared" si="23"/>
        <v>#REF!</v>
      </c>
      <c r="AG322" s="707"/>
    </row>
    <row r="323" spans="1:256" ht="30" customHeight="1">
      <c r="A323" s="1258" t="s">
        <v>541</v>
      </c>
      <c r="B323" s="1258"/>
      <c r="C323" s="1258"/>
      <c r="D323" s="678">
        <f>D324+D325+D326+D327+D328+D329</f>
        <v>25.490000000000002</v>
      </c>
      <c r="E323" s="678">
        <f>E324+E325+E326+E327+E328+E329</f>
        <v>15.31</v>
      </c>
      <c r="F323" s="678">
        <f>F324+F325+F326+F327+F328+F329</f>
        <v>83.43</v>
      </c>
      <c r="G323" s="680">
        <f>G324+G325+G326+G327+G328+G329</f>
        <v>573.39</v>
      </c>
      <c r="H323" s="55"/>
      <c r="I323" s="55"/>
      <c r="J323" s="55"/>
      <c r="K323" s="55"/>
      <c r="L323" s="55"/>
      <c r="M323" s="55"/>
      <c r="N323" s="55"/>
      <c r="O323" s="55"/>
      <c r="P323" s="125">
        <v>230.1</v>
      </c>
      <c r="Q323" s="9" t="e">
        <f>#REF!*P323/1000</f>
        <v>#REF!</v>
      </c>
      <c r="R323" s="1260" t="s">
        <v>541</v>
      </c>
      <c r="S323" s="1261"/>
      <c r="T323" s="1262"/>
      <c r="U323" s="678">
        <v>23.7</v>
      </c>
      <c r="V323" s="678">
        <v>19.7</v>
      </c>
      <c r="W323" s="678">
        <v>94.2</v>
      </c>
      <c r="X323" s="680">
        <v>649</v>
      </c>
      <c r="Y323" s="456"/>
      <c r="Z323" s="456"/>
      <c r="AA323" s="456"/>
      <c r="AB323" s="456"/>
      <c r="AC323" s="456"/>
      <c r="AD323" s="456"/>
      <c r="AE323" s="456"/>
      <c r="AF323" s="456"/>
      <c r="AG323" s="707"/>
    </row>
    <row r="324" spans="1:256" ht="30" customHeight="1">
      <c r="A324" s="479" t="s">
        <v>559</v>
      </c>
      <c r="B324" s="24">
        <v>80</v>
      </c>
      <c r="C324" s="24"/>
      <c r="D324" s="25">
        <v>0.64</v>
      </c>
      <c r="E324" s="25">
        <v>0.08</v>
      </c>
      <c r="F324" s="25">
        <v>2</v>
      </c>
      <c r="G324" s="29">
        <v>11.2</v>
      </c>
      <c r="H324" s="40"/>
      <c r="I324" s="40"/>
      <c r="J324" s="40"/>
      <c r="K324" s="40"/>
      <c r="L324" s="40"/>
      <c r="M324" s="40"/>
      <c r="N324" s="40"/>
      <c r="O324" s="40"/>
      <c r="P324" s="606">
        <v>37.049999999999997</v>
      </c>
      <c r="Q324" s="9" t="e">
        <f>#REF!*P324/1000</f>
        <v>#REF!</v>
      </c>
      <c r="R324" s="479" t="s">
        <v>559</v>
      </c>
      <c r="S324" s="24">
        <v>100</v>
      </c>
      <c r="T324" s="24"/>
      <c r="U324" s="25">
        <v>0.8</v>
      </c>
      <c r="V324" s="25">
        <v>0.1</v>
      </c>
      <c r="W324" s="25">
        <v>2.5</v>
      </c>
      <c r="X324" s="29">
        <v>14</v>
      </c>
      <c r="Y324" s="1197" t="s">
        <v>740</v>
      </c>
      <c r="Z324" s="1197"/>
      <c r="AA324" s="1197"/>
      <c r="AB324" s="1197"/>
      <c r="AC324" s="1197"/>
      <c r="AD324" s="1197"/>
      <c r="AE324" s="1197"/>
      <c r="AF324" s="1197"/>
      <c r="AM324" s="6"/>
      <c r="AN324" s="6"/>
      <c r="AO324" s="6"/>
      <c r="AP324" s="6"/>
      <c r="AQ324" s="6"/>
      <c r="AR324" s="6"/>
      <c r="AS324" s="6"/>
    </row>
    <row r="325" spans="1:256" ht="30" customHeight="1">
      <c r="A325" s="723" t="s">
        <v>284</v>
      </c>
      <c r="B325" s="261">
        <v>110</v>
      </c>
      <c r="C325" s="261"/>
      <c r="D325" s="601">
        <v>16</v>
      </c>
      <c r="E325" s="601">
        <v>9.8000000000000007</v>
      </c>
      <c r="F325" s="601">
        <v>4.5</v>
      </c>
      <c r="G325" s="614">
        <f>F325*4+E325*9+D325*4</f>
        <v>170.2</v>
      </c>
      <c r="H325" s="40"/>
      <c r="I325" s="40"/>
      <c r="J325" s="40"/>
      <c r="K325" s="40"/>
      <c r="L325" s="40"/>
      <c r="M325" s="40"/>
      <c r="N325" s="40"/>
      <c r="O325" s="40"/>
      <c r="P325" s="606">
        <v>37.57</v>
      </c>
      <c r="Q325" s="9" t="e">
        <f>#REF!*P325/1000</f>
        <v>#REF!</v>
      </c>
      <c r="R325" s="723" t="s">
        <v>284</v>
      </c>
      <c r="S325" s="261" t="s">
        <v>620</v>
      </c>
      <c r="T325" s="261"/>
      <c r="U325" s="601">
        <v>17.5</v>
      </c>
      <c r="V325" s="601">
        <v>10.199999999999999</v>
      </c>
      <c r="W325" s="601">
        <v>4.8</v>
      </c>
      <c r="X325" s="614">
        <f>W325*4+V325*9+U325*4</f>
        <v>181</v>
      </c>
      <c r="Y325" s="1197" t="s">
        <v>742</v>
      </c>
      <c r="Z325" s="1197"/>
      <c r="AA325" s="1197"/>
      <c r="AB325" s="1197"/>
      <c r="AC325" s="1197" t="s">
        <v>58</v>
      </c>
      <c r="AD325" s="1197"/>
      <c r="AE325" s="1197"/>
      <c r="AF325" s="1197"/>
      <c r="AG325" s="707"/>
      <c r="AH325" s="6"/>
      <c r="AI325" s="6"/>
      <c r="AJ325" s="6"/>
      <c r="AK325" s="6"/>
      <c r="AM325" s="6"/>
      <c r="AN325" s="6"/>
      <c r="AO325" s="6"/>
      <c r="AP325" s="6"/>
      <c r="AQ325" s="6"/>
      <c r="AR325" s="6"/>
      <c r="AS325" s="6"/>
    </row>
    <row r="326" spans="1:256" ht="30" customHeight="1">
      <c r="A326" s="724" t="s">
        <v>32</v>
      </c>
      <c r="B326" s="482">
        <v>180</v>
      </c>
      <c r="C326" s="482"/>
      <c r="D326" s="605">
        <v>3.6</v>
      </c>
      <c r="E326" s="605">
        <v>4.5</v>
      </c>
      <c r="F326" s="605">
        <v>24.120000000000005</v>
      </c>
      <c r="G326" s="29">
        <v>151.38</v>
      </c>
      <c r="H326" s="40"/>
      <c r="I326" s="40"/>
      <c r="J326" s="40"/>
      <c r="K326" s="40"/>
      <c r="L326" s="40"/>
      <c r="M326" s="40"/>
      <c r="N326" s="40"/>
      <c r="O326" s="40"/>
      <c r="P326" s="8"/>
      <c r="Q326" s="9" t="e">
        <f>#REF!*P326/1000</f>
        <v>#REF!</v>
      </c>
      <c r="R326" s="724" t="s">
        <v>32</v>
      </c>
      <c r="S326" s="482">
        <v>200</v>
      </c>
      <c r="T326" s="482"/>
      <c r="U326" s="605">
        <v>4</v>
      </c>
      <c r="V326" s="605">
        <v>5</v>
      </c>
      <c r="W326" s="605">
        <v>25.666666666666668</v>
      </c>
      <c r="X326" s="29">
        <v>163.66666666666669</v>
      </c>
      <c r="Y326" s="92" t="s">
        <v>59</v>
      </c>
      <c r="Z326" s="92" t="s">
        <v>60</v>
      </c>
      <c r="AA326" s="92" t="s">
        <v>215</v>
      </c>
      <c r="AB326" s="92" t="s">
        <v>216</v>
      </c>
      <c r="AC326" s="92" t="s">
        <v>335</v>
      </c>
      <c r="AD326" s="92" t="s">
        <v>421</v>
      </c>
      <c r="AE326" s="92" t="s">
        <v>649</v>
      </c>
      <c r="AF326" s="92" t="s">
        <v>540</v>
      </c>
      <c r="AG326" s="632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30" customHeight="1">
      <c r="A327" s="688" t="s">
        <v>288</v>
      </c>
      <c r="B327" s="24">
        <v>200</v>
      </c>
      <c r="C327" s="24"/>
      <c r="D327" s="25">
        <v>0</v>
      </c>
      <c r="E327" s="25">
        <v>0</v>
      </c>
      <c r="F327" s="25">
        <v>25</v>
      </c>
      <c r="G327" s="595">
        <f>F327*4+E327*9+D327*4</f>
        <v>100</v>
      </c>
      <c r="H327" s="40"/>
      <c r="I327" s="40"/>
      <c r="J327" s="40"/>
      <c r="K327" s="40"/>
      <c r="L327" s="40"/>
      <c r="M327" s="40"/>
      <c r="N327" s="40"/>
      <c r="O327" s="40"/>
      <c r="P327" s="8"/>
      <c r="Q327" s="9" t="e">
        <f>#REF!*P327/1000</f>
        <v>#REF!</v>
      </c>
      <c r="R327" s="688" t="s">
        <v>634</v>
      </c>
      <c r="S327" s="24">
        <v>200</v>
      </c>
      <c r="T327" s="24"/>
      <c r="U327" s="25">
        <v>0</v>
      </c>
      <c r="V327" s="25">
        <v>0</v>
      </c>
      <c r="W327" s="25">
        <v>22</v>
      </c>
      <c r="X327" s="595">
        <f>W327*4+V327*9+U327*4</f>
        <v>88</v>
      </c>
      <c r="Y327" s="678">
        <f t="shared" ref="Y327:AF327" si="24">Y328+Y329+Y342+Y345+Y347</f>
        <v>84.2</v>
      </c>
      <c r="Z327" s="678">
        <f t="shared" si="24"/>
        <v>0.245</v>
      </c>
      <c r="AA327" s="678">
        <f t="shared" si="24"/>
        <v>74.400000000000006</v>
      </c>
      <c r="AB327" s="678">
        <f t="shared" si="24"/>
        <v>3.8199999999999994</v>
      </c>
      <c r="AC327" s="678">
        <f t="shared" si="24"/>
        <v>60.564999999999998</v>
      </c>
      <c r="AD327" s="678">
        <f t="shared" si="24"/>
        <v>257.67499999999995</v>
      </c>
      <c r="AE327" s="678">
        <f t="shared" si="24"/>
        <v>54.379999999999995</v>
      </c>
      <c r="AF327" s="678">
        <f t="shared" si="24"/>
        <v>4.1550000000000002</v>
      </c>
      <c r="AG327" s="676"/>
      <c r="AH327" s="6"/>
      <c r="AI327" s="6"/>
      <c r="AJ327" s="6"/>
      <c r="AK327" s="6"/>
      <c r="AL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s="6" customFormat="1" ht="30" customHeight="1">
      <c r="A328" s="694" t="s">
        <v>667</v>
      </c>
      <c r="B328" s="204">
        <v>30</v>
      </c>
      <c r="C328" s="204"/>
      <c r="D328" s="601">
        <v>2.61</v>
      </c>
      <c r="E328" s="601">
        <v>0.45</v>
      </c>
      <c r="F328" s="601">
        <v>14.129999999999995</v>
      </c>
      <c r="G328" s="596">
        <v>71.010000000000005</v>
      </c>
      <c r="H328" s="11"/>
      <c r="I328" s="11"/>
      <c r="J328" s="11"/>
      <c r="K328" s="11"/>
      <c r="L328" s="11"/>
      <c r="M328" s="11"/>
      <c r="N328" s="11"/>
      <c r="O328" s="11"/>
      <c r="P328" s="11"/>
      <c r="Q328" s="9" t="e">
        <f>#REF!*P328/1000</f>
        <v>#REF!</v>
      </c>
      <c r="R328" s="694" t="s">
        <v>667</v>
      </c>
      <c r="S328" s="204">
        <v>40</v>
      </c>
      <c r="T328" s="204"/>
      <c r="U328" s="601">
        <v>3.48</v>
      </c>
      <c r="V328" s="601">
        <v>0.6</v>
      </c>
      <c r="W328" s="601">
        <v>18.84</v>
      </c>
      <c r="X328" s="596">
        <v>94.679999999999978</v>
      </c>
      <c r="Y328" s="40">
        <v>0.02</v>
      </c>
      <c r="Z328" s="40">
        <v>0</v>
      </c>
      <c r="AA328" s="40">
        <v>60</v>
      </c>
      <c r="AB328" s="40">
        <v>0.24</v>
      </c>
      <c r="AC328" s="40">
        <v>19.36</v>
      </c>
      <c r="AD328" s="40">
        <v>66.819999999999993</v>
      </c>
      <c r="AE328" s="40">
        <v>4.18</v>
      </c>
      <c r="AF328" s="40">
        <v>0.87</v>
      </c>
      <c r="AG328" s="715"/>
      <c r="AH328" s="21"/>
      <c r="AI328" s="21"/>
      <c r="AJ328" s="21"/>
      <c r="AK328" s="21"/>
      <c r="AM328" s="21"/>
      <c r="AN328" s="21"/>
      <c r="AO328" s="21"/>
      <c r="AP328" s="21"/>
      <c r="AQ328" s="21"/>
      <c r="AR328" s="21"/>
      <c r="AS328" s="21"/>
    </row>
    <row r="329" spans="1:256" s="6" customFormat="1" ht="30" customHeight="1">
      <c r="A329" s="695" t="s">
        <v>466</v>
      </c>
      <c r="B329" s="24">
        <v>40</v>
      </c>
      <c r="C329" s="24"/>
      <c r="D329" s="25">
        <v>2.64</v>
      </c>
      <c r="E329" s="25">
        <v>0.47999999999999993</v>
      </c>
      <c r="F329" s="25">
        <v>13.68</v>
      </c>
      <c r="G329" s="29">
        <v>69.59999999999998</v>
      </c>
      <c r="H329" s="11"/>
      <c r="I329" s="11"/>
      <c r="J329" s="11"/>
      <c r="K329" s="11"/>
      <c r="L329" s="11"/>
      <c r="M329" s="11"/>
      <c r="N329" s="11"/>
      <c r="O329" s="11"/>
      <c r="P329" s="11"/>
      <c r="Q329" s="9" t="e">
        <f>#REF!*P329/1000</f>
        <v>#REF!</v>
      </c>
      <c r="R329" s="695" t="s">
        <v>466</v>
      </c>
      <c r="S329" s="24">
        <v>50</v>
      </c>
      <c r="T329" s="24"/>
      <c r="U329" s="25">
        <v>3.3</v>
      </c>
      <c r="V329" s="25">
        <v>0.6</v>
      </c>
      <c r="W329" s="25">
        <v>17.100000000000001</v>
      </c>
      <c r="X329" s="29">
        <v>86.999999999999986</v>
      </c>
      <c r="Y329" s="8">
        <v>4.18</v>
      </c>
      <c r="Z329" s="8">
        <v>0.11</v>
      </c>
      <c r="AA329" s="8">
        <v>14.4</v>
      </c>
      <c r="AB329" s="8">
        <v>2.82</v>
      </c>
      <c r="AC329" s="8">
        <v>24</v>
      </c>
      <c r="AD329" s="8">
        <v>171.07</v>
      </c>
      <c r="AE329" s="8">
        <v>41.97</v>
      </c>
      <c r="AF329" s="8">
        <v>2.5299999999999998</v>
      </c>
      <c r="AG329" s="715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  <c r="GG329" s="21"/>
      <c r="GH329" s="21"/>
      <c r="GI329" s="21"/>
      <c r="GJ329" s="21"/>
      <c r="GK329" s="21"/>
      <c r="GL329" s="21"/>
      <c r="GM329" s="21"/>
      <c r="GN329" s="21"/>
      <c r="GO329" s="21"/>
      <c r="GP329" s="21"/>
      <c r="GQ329" s="21"/>
      <c r="GR329" s="21"/>
      <c r="GS329" s="21"/>
      <c r="GT329" s="21"/>
      <c r="GU329" s="21"/>
      <c r="GV329" s="21"/>
      <c r="GW329" s="21"/>
      <c r="GX329" s="21"/>
      <c r="GY329" s="21"/>
      <c r="GZ329" s="21"/>
      <c r="HA329" s="21"/>
      <c r="HB329" s="21"/>
      <c r="HC329" s="21"/>
      <c r="HD329" s="21"/>
      <c r="HE329" s="21"/>
      <c r="HF329" s="21"/>
      <c r="HG329" s="21"/>
      <c r="HH329" s="21"/>
      <c r="HI329" s="21"/>
      <c r="HJ329" s="21"/>
      <c r="HK329" s="21"/>
      <c r="HL329" s="21"/>
      <c r="HM329" s="21"/>
      <c r="HN329" s="21"/>
      <c r="HO329" s="21"/>
      <c r="HP329" s="21"/>
      <c r="HQ329" s="21"/>
      <c r="HR329" s="21"/>
      <c r="HS329" s="21"/>
      <c r="HT329" s="21"/>
      <c r="HU329" s="21"/>
      <c r="HV329" s="21"/>
      <c r="HW329" s="21"/>
      <c r="HX329" s="21"/>
      <c r="HY329" s="21"/>
      <c r="HZ329" s="21"/>
      <c r="IA329" s="21"/>
      <c r="IB329" s="21"/>
      <c r="IC329" s="21"/>
      <c r="ID329" s="21"/>
      <c r="IE329" s="21"/>
      <c r="IF329" s="21"/>
      <c r="IG329" s="21"/>
      <c r="IH329" s="21"/>
      <c r="II329" s="21"/>
      <c r="IJ329" s="21"/>
      <c r="IK329" s="21"/>
      <c r="IL329" s="21"/>
      <c r="IM329" s="21"/>
      <c r="IN329" s="21"/>
      <c r="IO329" s="21"/>
      <c r="IP329" s="21"/>
      <c r="IQ329" s="21"/>
      <c r="IR329" s="21"/>
      <c r="IS329" s="21"/>
      <c r="IT329" s="21"/>
      <c r="IU329" s="21"/>
      <c r="IV329" s="21"/>
    </row>
    <row r="330" spans="1:256" s="6" customFormat="1" ht="30" customHeight="1">
      <c r="A330" s="1258" t="s">
        <v>764</v>
      </c>
      <c r="B330" s="1258"/>
      <c r="C330" s="1258"/>
      <c r="D330" s="678">
        <f>D331+D333+D332</f>
        <v>3.898393393393393</v>
      </c>
      <c r="E330" s="678">
        <f>E331+E333+E332</f>
        <v>3.809609609609609</v>
      </c>
      <c r="F330" s="678">
        <f>F331+F333+F332</f>
        <v>45.92</v>
      </c>
      <c r="G330" s="680">
        <f>G331+G333+G332</f>
        <v>233.56006006006004</v>
      </c>
      <c r="H330" s="8">
        <v>0</v>
      </c>
      <c r="I330" s="8">
        <v>0.05</v>
      </c>
      <c r="J330" s="8">
        <v>0</v>
      </c>
      <c r="K330" s="8">
        <v>0</v>
      </c>
      <c r="L330" s="8">
        <v>2.0499999999999998</v>
      </c>
      <c r="M330" s="8">
        <v>6.65</v>
      </c>
      <c r="N330" s="8">
        <v>2</v>
      </c>
      <c r="O330" s="8">
        <v>0.05</v>
      </c>
      <c r="P330" s="11">
        <v>40.299999999999997</v>
      </c>
      <c r="Q330" s="8">
        <f>C161*P330/1000</f>
        <v>0</v>
      </c>
      <c r="R330" s="1260" t="s">
        <v>318</v>
      </c>
      <c r="S330" s="1261"/>
      <c r="T330" s="1262"/>
      <c r="U330" s="678">
        <f>U331+U332</f>
        <v>4.4567567567567563</v>
      </c>
      <c r="V330" s="678">
        <f>V331+V332</f>
        <v>9.4810810810810811</v>
      </c>
      <c r="W330" s="678">
        <f>W331+W332</f>
        <v>38.299999999999997</v>
      </c>
      <c r="X330" s="680">
        <f>X331+X332</f>
        <v>256.35675675675674</v>
      </c>
      <c r="Y330" s="729"/>
      <c r="Z330" s="729"/>
      <c r="AA330" s="729"/>
      <c r="AB330" s="729"/>
      <c r="AC330" s="729"/>
      <c r="AD330" s="729"/>
      <c r="AE330" s="729"/>
      <c r="AF330" s="729"/>
      <c r="AG330" s="715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21"/>
      <c r="GQ330" s="21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  <c r="HV330" s="21"/>
      <c r="HW330" s="21"/>
      <c r="HX330" s="21"/>
      <c r="HY330" s="21"/>
      <c r="HZ330" s="21"/>
      <c r="IA330" s="21"/>
      <c r="IB330" s="21"/>
      <c r="IC330" s="21"/>
      <c r="ID330" s="21"/>
      <c r="IE330" s="21"/>
      <c r="IF330" s="21"/>
      <c r="IG330" s="21"/>
      <c r="IH330" s="21"/>
      <c r="II330" s="21"/>
      <c r="IJ330" s="21"/>
      <c r="IK330" s="21"/>
      <c r="IL330" s="21"/>
      <c r="IM330" s="21"/>
      <c r="IN330" s="21"/>
      <c r="IO330" s="21"/>
      <c r="IP330" s="21"/>
      <c r="IQ330" s="21"/>
      <c r="IR330" s="21"/>
      <c r="IS330" s="21"/>
      <c r="IT330" s="21"/>
      <c r="IU330" s="21"/>
      <c r="IV330" s="21"/>
    </row>
    <row r="331" spans="1:256" ht="30" customHeight="1">
      <c r="A331" s="69" t="s">
        <v>621</v>
      </c>
      <c r="B331" s="24">
        <v>12</v>
      </c>
      <c r="C331" s="24"/>
      <c r="D331" s="599">
        <v>0.23783783783783782</v>
      </c>
      <c r="E331" s="599">
        <v>0.45405405405405402</v>
      </c>
      <c r="F331" s="599">
        <v>19.100000000000001</v>
      </c>
      <c r="G331" s="595">
        <f>F331*4+E331*9+D331*4</f>
        <v>81.437837837837847</v>
      </c>
      <c r="H331" s="710"/>
      <c r="I331" s="710"/>
      <c r="J331" s="710"/>
      <c r="K331" s="710"/>
      <c r="L331" s="710"/>
      <c r="M331" s="710"/>
      <c r="N331" s="710"/>
      <c r="O331" s="710"/>
      <c r="P331" s="7"/>
      <c r="Q331" s="15"/>
      <c r="R331" s="69" t="s">
        <v>621</v>
      </c>
      <c r="S331" s="24">
        <v>18</v>
      </c>
      <c r="T331" s="24"/>
      <c r="U331" s="599">
        <v>0.35675675675675678</v>
      </c>
      <c r="V331" s="599">
        <v>0.68108108108108101</v>
      </c>
      <c r="W331" s="599">
        <v>26.3</v>
      </c>
      <c r="X331" s="595">
        <f>W331*4+V331*9+U331*4</f>
        <v>112.75675675675676</v>
      </c>
      <c r="Y331" s="601"/>
      <c r="Z331" s="601"/>
      <c r="AA331" s="601"/>
      <c r="AB331" s="601"/>
      <c r="AC331" s="601"/>
      <c r="AD331" s="601"/>
      <c r="AE331" s="601"/>
      <c r="AF331" s="601"/>
      <c r="AG331" s="681"/>
      <c r="AM331" s="4"/>
      <c r="AN331" s="4"/>
      <c r="AO331" s="4"/>
      <c r="AP331" s="4"/>
      <c r="AQ331" s="4"/>
      <c r="AR331" s="4"/>
      <c r="AS331" s="4"/>
    </row>
    <row r="332" spans="1:256" ht="30" customHeight="1">
      <c r="A332" s="711" t="s">
        <v>444</v>
      </c>
      <c r="B332" s="205">
        <v>100</v>
      </c>
      <c r="C332" s="205"/>
      <c r="D332" s="600">
        <v>1.1805555555555556</v>
      </c>
      <c r="E332" s="600">
        <v>0.55555555555555547</v>
      </c>
      <c r="F332" s="600">
        <v>22.5</v>
      </c>
      <c r="G332" s="596">
        <v>99.722222222222214</v>
      </c>
      <c r="H332" s="40">
        <v>0</v>
      </c>
      <c r="I332" s="40">
        <v>3.9375E-2</v>
      </c>
      <c r="J332" s="40">
        <v>0</v>
      </c>
      <c r="K332" s="40">
        <v>0.30625000000000002</v>
      </c>
      <c r="L332" s="40">
        <v>7.5250000000000004</v>
      </c>
      <c r="M332" s="40">
        <v>33.774999999999999</v>
      </c>
      <c r="N332" s="40">
        <v>10.062499999999998</v>
      </c>
      <c r="O332" s="40">
        <v>0.83125000000000004</v>
      </c>
      <c r="P332" s="11">
        <v>32.5</v>
      </c>
      <c r="Q332" s="8">
        <f>P332*C162/1000</f>
        <v>0</v>
      </c>
      <c r="R332" s="683" t="s">
        <v>98</v>
      </c>
      <c r="S332" s="24">
        <v>125</v>
      </c>
      <c r="T332" s="24"/>
      <c r="U332" s="25">
        <v>4.0999999999999996</v>
      </c>
      <c r="V332" s="25">
        <v>8.8000000000000007</v>
      </c>
      <c r="W332" s="25">
        <v>12</v>
      </c>
      <c r="X332" s="29">
        <f>W332*4+V332*9+U332*4</f>
        <v>143.6</v>
      </c>
      <c r="Y332" s="755"/>
      <c r="Z332" s="755"/>
      <c r="AA332" s="755"/>
      <c r="AB332" s="755"/>
      <c r="AC332" s="755"/>
      <c r="AD332" s="755"/>
      <c r="AE332" s="755"/>
      <c r="AF332" s="755"/>
      <c r="AG332" s="643"/>
      <c r="AH332" s="4"/>
      <c r="AI332" s="4"/>
      <c r="AJ332" s="4"/>
      <c r="AK332" s="4"/>
      <c r="AM332" s="4"/>
      <c r="AN332" s="4"/>
      <c r="AO332" s="4"/>
      <c r="AP332" s="4"/>
      <c r="AQ332" s="4"/>
      <c r="AR332" s="4"/>
      <c r="AS332" s="4"/>
    </row>
    <row r="333" spans="1:256" ht="35.25" customHeight="1">
      <c r="A333" s="683" t="s">
        <v>509</v>
      </c>
      <c r="B333" s="24">
        <v>100</v>
      </c>
      <c r="C333" s="24"/>
      <c r="D333" s="25">
        <v>2.48</v>
      </c>
      <c r="E333" s="25">
        <v>2.8</v>
      </c>
      <c r="F333" s="25">
        <v>4.32</v>
      </c>
      <c r="G333" s="29">
        <v>52.4</v>
      </c>
      <c r="H333" s="678">
        <f t="shared" ref="H333:O333" si="25">H334+H335</f>
        <v>13.08</v>
      </c>
      <c r="I333" s="678">
        <f t="shared" si="25"/>
        <v>6.4000000000000001E-2</v>
      </c>
      <c r="J333" s="678">
        <f t="shared" si="25"/>
        <v>8</v>
      </c>
      <c r="K333" s="678">
        <f t="shared" si="25"/>
        <v>0.55000000000000004</v>
      </c>
      <c r="L333" s="678">
        <f t="shared" si="25"/>
        <v>118.2</v>
      </c>
      <c r="M333" s="678">
        <f t="shared" si="25"/>
        <v>94.6</v>
      </c>
      <c r="N333" s="678">
        <f t="shared" si="25"/>
        <v>47.6</v>
      </c>
      <c r="O333" s="678">
        <f t="shared" si="25"/>
        <v>1.9300000000000002</v>
      </c>
      <c r="P333" s="637"/>
      <c r="Q333" s="679">
        <f>Q334+Q335</f>
        <v>12</v>
      </c>
      <c r="R333" s="28"/>
      <c r="S333" s="28"/>
      <c r="T333" s="24"/>
      <c r="U333" s="25"/>
      <c r="V333" s="25"/>
      <c r="W333" s="25"/>
      <c r="X333" s="29"/>
      <c r="Y333" s="56"/>
      <c r="Z333" s="56"/>
      <c r="AA333" s="56"/>
      <c r="AB333" s="56"/>
      <c r="AC333" s="56"/>
      <c r="AD333" s="56"/>
      <c r="AE333" s="56"/>
      <c r="AF333" s="56"/>
      <c r="AG333" s="756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</row>
    <row r="334" spans="1:256" ht="30" customHeight="1">
      <c r="A334" s="700" t="s">
        <v>408</v>
      </c>
      <c r="B334" s="700"/>
      <c r="C334" s="700"/>
      <c r="D334" s="699">
        <f>D323+D330</f>
        <v>29.388393393393393</v>
      </c>
      <c r="E334" s="699">
        <f>E323+E330</f>
        <v>19.119609609609611</v>
      </c>
      <c r="F334" s="699">
        <f>F323+F330</f>
        <v>129.35000000000002</v>
      </c>
      <c r="G334" s="699">
        <f>G323+G330</f>
        <v>806.95006006005997</v>
      </c>
      <c r="H334" s="601">
        <v>12.6</v>
      </c>
      <c r="I334" s="8">
        <v>0.04</v>
      </c>
      <c r="J334" s="601">
        <v>0</v>
      </c>
      <c r="K334" s="8">
        <v>0.55000000000000004</v>
      </c>
      <c r="L334" s="601">
        <v>19</v>
      </c>
      <c r="M334" s="601">
        <v>18.600000000000001</v>
      </c>
      <c r="N334" s="601">
        <v>35.6</v>
      </c>
      <c r="O334" s="601">
        <v>1.85</v>
      </c>
      <c r="P334" s="11">
        <v>66</v>
      </c>
      <c r="Q334" s="40">
        <f>C164*P334/1000</f>
        <v>0</v>
      </c>
      <c r="R334" s="703" t="s">
        <v>408</v>
      </c>
      <c r="S334" s="704"/>
      <c r="T334" s="705"/>
      <c r="U334" s="699">
        <f>U323+U330</f>
        <v>28.156756756756756</v>
      </c>
      <c r="V334" s="699">
        <f>V323+V330</f>
        <v>29.181081081081082</v>
      </c>
      <c r="W334" s="699">
        <f>W323+W330</f>
        <v>132.5</v>
      </c>
      <c r="X334" s="699">
        <f>X323+X330</f>
        <v>905.35675675675679</v>
      </c>
      <c r="Y334" s="56"/>
      <c r="Z334" s="56"/>
      <c r="AA334" s="56"/>
      <c r="AB334" s="56"/>
      <c r="AC334" s="56"/>
      <c r="AD334" s="56"/>
      <c r="AE334" s="56"/>
      <c r="AF334" s="56"/>
      <c r="AG334" s="756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</row>
    <row r="335" spans="1:256" s="4" customFormat="1" ht="30" customHeight="1">
      <c r="A335" s="757"/>
      <c r="B335" s="15"/>
      <c r="C335" s="15"/>
      <c r="D335" s="15"/>
      <c r="E335" s="15"/>
      <c r="F335" s="15"/>
      <c r="G335" s="15"/>
      <c r="H335" s="40">
        <v>0.48</v>
      </c>
      <c r="I335" s="40">
        <v>2.4E-2</v>
      </c>
      <c r="J335" s="40">
        <v>8</v>
      </c>
      <c r="K335" s="40">
        <v>0</v>
      </c>
      <c r="L335" s="40">
        <v>99.2</v>
      </c>
      <c r="M335" s="40">
        <v>76</v>
      </c>
      <c r="N335" s="40">
        <v>12</v>
      </c>
      <c r="O335" s="40">
        <v>0.08</v>
      </c>
      <c r="P335" s="11">
        <v>12</v>
      </c>
      <c r="Q335" s="40">
        <f>P335</f>
        <v>12</v>
      </c>
      <c r="R335" s="1260" t="s">
        <v>541</v>
      </c>
      <c r="S335" s="1261"/>
      <c r="T335" s="1262"/>
      <c r="U335" s="678">
        <v>23.7</v>
      </c>
      <c r="V335" s="678">
        <v>19.7</v>
      </c>
      <c r="W335" s="678">
        <v>94.2</v>
      </c>
      <c r="X335" s="680">
        <v>649</v>
      </c>
      <c r="Y335" s="56"/>
      <c r="Z335" s="56"/>
      <c r="AA335" s="56"/>
      <c r="AB335" s="56"/>
      <c r="AC335" s="56"/>
      <c r="AD335" s="56"/>
      <c r="AE335" s="56"/>
      <c r="AF335" s="56"/>
      <c r="AG335" s="756"/>
    </row>
    <row r="336" spans="1:256" s="4" customFormat="1" ht="42" customHeight="1">
      <c r="A336" s="1260" t="s">
        <v>185</v>
      </c>
      <c r="B336" s="1261"/>
      <c r="C336" s="1261"/>
      <c r="D336" s="1261"/>
      <c r="E336" s="1261"/>
      <c r="F336" s="1261"/>
      <c r="G336" s="1262"/>
      <c r="H336" s="699">
        <f t="shared" ref="H336:O336" si="26">H293+H333</f>
        <v>14.374666666666666</v>
      </c>
      <c r="I336" s="699">
        <f t="shared" si="26"/>
        <v>0.229375</v>
      </c>
      <c r="J336" s="699">
        <f t="shared" si="26"/>
        <v>119.1</v>
      </c>
      <c r="K336" s="699">
        <f t="shared" si="26"/>
        <v>1.1142500000000002</v>
      </c>
      <c r="L336" s="699">
        <f t="shared" si="26"/>
        <v>471.03899999999993</v>
      </c>
      <c r="M336" s="699">
        <f t="shared" si="26"/>
        <v>407.47699999999998</v>
      </c>
      <c r="N336" s="699">
        <f t="shared" si="26"/>
        <v>105.05183333333333</v>
      </c>
      <c r="O336" s="699">
        <f t="shared" si="26"/>
        <v>3.4279166666666669</v>
      </c>
      <c r="P336" s="564"/>
      <c r="Q336" s="716" t="e">
        <f>Q293+Q333</f>
        <v>#REF!</v>
      </c>
      <c r="R336" s="479" t="s">
        <v>559</v>
      </c>
      <c r="S336" s="24">
        <v>100</v>
      </c>
      <c r="T336" s="24"/>
      <c r="U336" s="25">
        <v>0.8</v>
      </c>
      <c r="V336" s="25">
        <v>0.1</v>
      </c>
      <c r="W336" s="25">
        <v>2.5</v>
      </c>
      <c r="X336" s="29">
        <v>14</v>
      </c>
      <c r="Y336" s="56"/>
      <c r="Z336" s="56"/>
      <c r="AA336" s="56"/>
      <c r="AB336" s="56"/>
      <c r="AC336" s="56"/>
      <c r="AD336" s="56"/>
      <c r="AE336" s="56"/>
      <c r="AF336" s="56"/>
      <c r="AG336" s="756"/>
      <c r="AM336" s="2"/>
      <c r="AN336" s="2"/>
      <c r="AO336" s="2"/>
      <c r="AP336" s="2"/>
      <c r="AQ336" s="2"/>
      <c r="AR336" s="2"/>
      <c r="AS336" s="2"/>
    </row>
    <row r="337" spans="1:256" s="4" customFormat="1" ht="30" customHeight="1">
      <c r="A337" s="202" t="s">
        <v>316</v>
      </c>
      <c r="B337" s="24" t="s">
        <v>214</v>
      </c>
      <c r="C337" s="15"/>
      <c r="D337" s="26"/>
      <c r="E337" s="26"/>
      <c r="F337" s="26"/>
      <c r="G337" s="26"/>
      <c r="H337" s="617"/>
      <c r="I337" s="617"/>
      <c r="J337" s="617"/>
      <c r="K337" s="617"/>
      <c r="L337" s="617"/>
      <c r="M337" s="617"/>
      <c r="N337" s="617"/>
      <c r="O337" s="617"/>
      <c r="P337" s="617"/>
      <c r="Q337" s="618"/>
      <c r="R337" s="723" t="s">
        <v>284</v>
      </c>
      <c r="S337" s="261" t="s">
        <v>620</v>
      </c>
      <c r="T337" s="261"/>
      <c r="U337" s="601">
        <v>17.5</v>
      </c>
      <c r="V337" s="601">
        <v>10.199999999999999</v>
      </c>
      <c r="W337" s="601">
        <v>4.8</v>
      </c>
      <c r="X337" s="614">
        <f>W337*4+V337*9+U337*4</f>
        <v>181</v>
      </c>
      <c r="Y337" s="40"/>
      <c r="Z337" s="40"/>
      <c r="AA337" s="40"/>
      <c r="AB337" s="40"/>
      <c r="AC337" s="40"/>
      <c r="AD337" s="40"/>
      <c r="AE337" s="40"/>
      <c r="AF337" s="40"/>
      <c r="AG337" s="756"/>
      <c r="AH337" s="2"/>
      <c r="AI337" s="2"/>
      <c r="AJ337" s="2"/>
      <c r="AK337" s="2"/>
    </row>
    <row r="338" spans="1:256" s="4" customFormat="1" ht="24.95" customHeight="1">
      <c r="A338" s="757"/>
      <c r="B338" s="15"/>
      <c r="C338" s="15"/>
      <c r="D338" s="15"/>
      <c r="E338" s="15"/>
      <c r="F338" s="15"/>
      <c r="G338" s="15"/>
      <c r="H338" s="1197" t="s">
        <v>740</v>
      </c>
      <c r="I338" s="1197"/>
      <c r="J338" s="1197"/>
      <c r="K338" s="1197"/>
      <c r="L338" s="1197"/>
      <c r="M338" s="1197"/>
      <c r="N338" s="1197"/>
      <c r="O338" s="1197"/>
      <c r="P338" s="997" t="s">
        <v>663</v>
      </c>
      <c r="Q338" s="997" t="s">
        <v>515</v>
      </c>
      <c r="R338" s="724" t="s">
        <v>32</v>
      </c>
      <c r="S338" s="482">
        <v>200</v>
      </c>
      <c r="T338" s="482"/>
      <c r="U338" s="605">
        <v>4</v>
      </c>
      <c r="V338" s="605">
        <v>5</v>
      </c>
      <c r="W338" s="605">
        <v>25.666666666666668</v>
      </c>
      <c r="X338" s="29">
        <v>163.66666666666669</v>
      </c>
      <c r="Y338" s="40"/>
      <c r="Z338" s="40"/>
      <c r="AA338" s="40"/>
      <c r="AB338" s="40"/>
      <c r="AC338" s="40"/>
      <c r="AD338" s="40"/>
      <c r="AE338" s="40"/>
      <c r="AF338" s="40"/>
      <c r="AG338" s="693"/>
      <c r="AL338" s="2"/>
      <c r="AM338" s="21"/>
      <c r="AN338" s="21"/>
      <c r="AO338" s="21"/>
      <c r="AP338" s="21"/>
      <c r="AQ338" s="21"/>
      <c r="AR338" s="21"/>
      <c r="AS338" s="21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1:256" s="4" customFormat="1" ht="24.95" customHeight="1">
      <c r="A339" s="757"/>
      <c r="B339" s="15"/>
      <c r="C339" s="15"/>
      <c r="D339" s="15"/>
      <c r="E339" s="15"/>
      <c r="F339" s="15"/>
      <c r="G339" s="15"/>
      <c r="H339" s="1197" t="s">
        <v>742</v>
      </c>
      <c r="I339" s="1197"/>
      <c r="J339" s="1197"/>
      <c r="K339" s="1197"/>
      <c r="L339" s="1197" t="s">
        <v>58</v>
      </c>
      <c r="M339" s="1197"/>
      <c r="N339" s="1197"/>
      <c r="O339" s="1197"/>
      <c r="P339" s="997"/>
      <c r="Q339" s="997"/>
      <c r="R339" s="688" t="s">
        <v>634</v>
      </c>
      <c r="S339" s="24">
        <v>200</v>
      </c>
      <c r="T339" s="24"/>
      <c r="U339" s="25">
        <v>0</v>
      </c>
      <c r="V339" s="25">
        <v>0</v>
      </c>
      <c r="W339" s="25">
        <v>22</v>
      </c>
      <c r="X339" s="595">
        <f>W339*4+V339*9+U339*4</f>
        <v>88</v>
      </c>
      <c r="Y339" s="56"/>
      <c r="Z339" s="56"/>
      <c r="AA339" s="56"/>
      <c r="AB339" s="56"/>
      <c r="AC339" s="56"/>
      <c r="AD339" s="56"/>
      <c r="AE339" s="56"/>
      <c r="AF339" s="56"/>
      <c r="AG339" s="693"/>
      <c r="AH339" s="21"/>
      <c r="AI339" s="21"/>
      <c r="AJ339" s="21"/>
      <c r="AK339" s="21"/>
      <c r="AM339" s="21"/>
      <c r="AN339" s="21"/>
      <c r="AO339" s="21"/>
      <c r="AP339" s="21"/>
      <c r="AQ339" s="21"/>
      <c r="AR339" s="21"/>
      <c r="AS339" s="21"/>
    </row>
    <row r="340" spans="1:256" s="2" customFormat="1" ht="24.95" customHeight="1">
      <c r="A340" s="757"/>
      <c r="B340" s="15"/>
      <c r="C340" s="15"/>
      <c r="D340" s="15"/>
      <c r="E340" s="15"/>
      <c r="F340" s="15"/>
      <c r="G340" s="15"/>
      <c r="H340" s="92" t="s">
        <v>59</v>
      </c>
      <c r="I340" s="92" t="s">
        <v>60</v>
      </c>
      <c r="J340" s="92" t="s">
        <v>215</v>
      </c>
      <c r="K340" s="92" t="s">
        <v>216</v>
      </c>
      <c r="L340" s="92" t="s">
        <v>335</v>
      </c>
      <c r="M340" s="92" t="s">
        <v>421</v>
      </c>
      <c r="N340" s="92" t="s">
        <v>649</v>
      </c>
      <c r="O340" s="92" t="s">
        <v>540</v>
      </c>
      <c r="P340" s="997"/>
      <c r="Q340" s="997"/>
      <c r="R340" s="694" t="s">
        <v>667</v>
      </c>
      <c r="S340" s="204">
        <v>40</v>
      </c>
      <c r="T340" s="204"/>
      <c r="U340" s="601">
        <v>3.48</v>
      </c>
      <c r="V340" s="601">
        <v>0.6</v>
      </c>
      <c r="W340" s="601">
        <v>18.84</v>
      </c>
      <c r="X340" s="596">
        <v>94.679999999999978</v>
      </c>
      <c r="Y340" s="55"/>
      <c r="Z340" s="55"/>
      <c r="AA340" s="55"/>
      <c r="AB340" s="55"/>
      <c r="AC340" s="55"/>
      <c r="AD340" s="55"/>
      <c r="AE340" s="55"/>
      <c r="AF340" s="55"/>
      <c r="AG340" s="693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21"/>
      <c r="GQ340" s="21"/>
      <c r="GR340" s="21"/>
      <c r="GS340" s="21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  <c r="HV340" s="21"/>
      <c r="HW340" s="21"/>
      <c r="HX340" s="21"/>
      <c r="HY340" s="21"/>
      <c r="HZ340" s="21"/>
      <c r="IA340" s="21"/>
      <c r="IB340" s="21"/>
      <c r="IC340" s="21"/>
      <c r="ID340" s="21"/>
      <c r="IE340" s="21"/>
      <c r="IF340" s="21"/>
      <c r="IG340" s="21"/>
      <c r="IH340" s="21"/>
      <c r="II340" s="21"/>
      <c r="IJ340" s="21"/>
      <c r="IK340" s="21"/>
      <c r="IL340" s="21"/>
      <c r="IM340" s="21"/>
      <c r="IN340" s="21"/>
      <c r="IO340" s="21"/>
      <c r="IP340" s="21"/>
      <c r="IQ340" s="21"/>
      <c r="IR340" s="21"/>
      <c r="IS340" s="21"/>
      <c r="IT340" s="21"/>
      <c r="IU340" s="21"/>
      <c r="IV340" s="21"/>
    </row>
    <row r="341" spans="1:256" s="4" customFormat="1" ht="24.95" customHeight="1">
      <c r="A341" s="757"/>
      <c r="B341" s="15"/>
      <c r="C341" s="15"/>
      <c r="D341" s="15"/>
      <c r="E341" s="15"/>
      <c r="F341" s="15"/>
      <c r="G341" s="15"/>
      <c r="H341" s="678">
        <f t="shared" ref="H341:O341" si="27">H342+H343+H356+H359+H361</f>
        <v>52.183248484848484</v>
      </c>
      <c r="I341" s="678">
        <f t="shared" si="27"/>
        <v>0.24786060606060606</v>
      </c>
      <c r="J341" s="678">
        <f t="shared" si="27"/>
        <v>72.671999999999997</v>
      </c>
      <c r="K341" s="678">
        <f t="shared" si="27"/>
        <v>3.5322060606060601</v>
      </c>
      <c r="L341" s="678">
        <f t="shared" si="27"/>
        <v>60.501212121212127</v>
      </c>
      <c r="M341" s="678">
        <f t="shared" si="27"/>
        <v>271.17675151515152</v>
      </c>
      <c r="N341" s="678">
        <f t="shared" si="27"/>
        <v>58.571175757575759</v>
      </c>
      <c r="O341" s="678">
        <f t="shared" si="27"/>
        <v>4.5282181818181817</v>
      </c>
      <c r="P341" s="637"/>
      <c r="Q341" s="679" t="e">
        <f>Q342+Q343+Q356+Q359+Q361</f>
        <v>#REF!</v>
      </c>
      <c r="R341" s="695" t="s">
        <v>466</v>
      </c>
      <c r="S341" s="24">
        <v>50</v>
      </c>
      <c r="T341" s="24"/>
      <c r="U341" s="25">
        <v>3.3</v>
      </c>
      <c r="V341" s="25">
        <v>0.6</v>
      </c>
      <c r="W341" s="25">
        <v>17.100000000000001</v>
      </c>
      <c r="X341" s="29">
        <v>86.999999999999986</v>
      </c>
      <c r="Y341" s="55"/>
      <c r="Z341" s="55"/>
      <c r="AA341" s="55"/>
      <c r="AB341" s="55"/>
      <c r="AC341" s="55"/>
      <c r="AD341" s="55"/>
      <c r="AE341" s="55"/>
      <c r="AF341" s="55"/>
      <c r="AG341" s="756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  <c r="GJ341" s="21"/>
      <c r="GK341" s="21"/>
      <c r="GL341" s="21"/>
      <c r="GM341" s="21"/>
      <c r="GN341" s="21"/>
      <c r="GO341" s="21"/>
      <c r="GP341" s="21"/>
      <c r="GQ341" s="21"/>
      <c r="GR341" s="21"/>
      <c r="GS341" s="21"/>
      <c r="GT341" s="21"/>
      <c r="GU341" s="21"/>
      <c r="GV341" s="21"/>
      <c r="GW341" s="21"/>
      <c r="GX341" s="21"/>
      <c r="GY341" s="21"/>
      <c r="GZ341" s="21"/>
      <c r="HA341" s="21"/>
      <c r="HB341" s="21"/>
      <c r="HC341" s="21"/>
      <c r="HD341" s="21"/>
      <c r="HE341" s="21"/>
      <c r="HF341" s="21"/>
      <c r="HG341" s="21"/>
      <c r="HH341" s="21"/>
      <c r="HI341" s="21"/>
      <c r="HJ341" s="21"/>
      <c r="HK341" s="21"/>
      <c r="HL341" s="21"/>
      <c r="HM341" s="21"/>
      <c r="HN341" s="21"/>
      <c r="HO341" s="21"/>
      <c r="HP341" s="21"/>
      <c r="HQ341" s="21"/>
      <c r="HR341" s="21"/>
      <c r="HS341" s="21"/>
      <c r="HT341" s="21"/>
      <c r="HU341" s="21"/>
      <c r="HV341" s="21"/>
      <c r="HW341" s="21"/>
      <c r="HX341" s="21"/>
      <c r="HY341" s="21"/>
      <c r="HZ341" s="21"/>
      <c r="IA341" s="21"/>
      <c r="IB341" s="21"/>
      <c r="IC341" s="21"/>
      <c r="ID341" s="21"/>
      <c r="IE341" s="21"/>
      <c r="IF341" s="21"/>
      <c r="IG341" s="21"/>
      <c r="IH341" s="21"/>
      <c r="II341" s="21"/>
      <c r="IJ341" s="21"/>
      <c r="IK341" s="21"/>
      <c r="IL341" s="21"/>
      <c r="IM341" s="21"/>
      <c r="IN341" s="21"/>
      <c r="IO341" s="21"/>
      <c r="IP341" s="21"/>
      <c r="IQ341" s="21"/>
      <c r="IR341" s="21"/>
      <c r="IS341" s="21"/>
      <c r="IT341" s="21"/>
      <c r="IU341" s="21"/>
      <c r="IV341" s="21"/>
    </row>
    <row r="342" spans="1:256" ht="24.95" customHeight="1">
      <c r="A342" s="757"/>
      <c r="B342" s="15"/>
      <c r="C342" s="15"/>
      <c r="D342" s="15"/>
      <c r="E342" s="15"/>
      <c r="F342" s="15"/>
      <c r="G342" s="15"/>
      <c r="H342" s="40">
        <v>0.02</v>
      </c>
      <c r="I342" s="40">
        <v>0</v>
      </c>
      <c r="J342" s="40">
        <v>60</v>
      </c>
      <c r="K342" s="40">
        <v>0.24</v>
      </c>
      <c r="L342" s="40">
        <v>19.36</v>
      </c>
      <c r="M342" s="40">
        <v>66.819999999999993</v>
      </c>
      <c r="N342" s="40">
        <v>4.18</v>
      </c>
      <c r="O342" s="40">
        <v>0.87</v>
      </c>
      <c r="P342" s="11">
        <v>5</v>
      </c>
      <c r="Q342" s="40">
        <f>P342</f>
        <v>5</v>
      </c>
      <c r="R342" s="1260" t="s">
        <v>318</v>
      </c>
      <c r="S342" s="1261"/>
      <c r="T342" s="1262"/>
      <c r="U342" s="678">
        <f>U343+U344</f>
        <v>4.4567567567567563</v>
      </c>
      <c r="V342" s="678">
        <f>V343+V344</f>
        <v>9.4810810810810811</v>
      </c>
      <c r="W342" s="678">
        <f>W343+W344</f>
        <v>38.299999999999997</v>
      </c>
      <c r="X342" s="680">
        <f>X343+X344</f>
        <v>256.35675675675674</v>
      </c>
      <c r="Y342" s="40">
        <v>80</v>
      </c>
      <c r="Z342" s="40">
        <v>0.01</v>
      </c>
      <c r="AA342" s="40">
        <v>0</v>
      </c>
      <c r="AB342" s="40">
        <v>0.76</v>
      </c>
      <c r="AC342" s="40">
        <v>12.08</v>
      </c>
      <c r="AD342" s="40">
        <v>3.16</v>
      </c>
      <c r="AE342" s="40">
        <v>3.23</v>
      </c>
      <c r="AF342" s="40">
        <v>0.63</v>
      </c>
      <c r="AG342" s="756"/>
    </row>
    <row r="343" spans="1:256" ht="24.95" customHeight="1">
      <c r="A343" s="757"/>
      <c r="B343" s="15"/>
      <c r="C343" s="15"/>
      <c r="D343" s="15"/>
      <c r="E343" s="15"/>
      <c r="F343" s="15"/>
      <c r="G343" s="15"/>
      <c r="H343" s="18">
        <v>3.6783999999999994</v>
      </c>
      <c r="I343" s="18">
        <v>9.6799999999999997E-2</v>
      </c>
      <c r="J343" s="18">
        <v>12.672000000000001</v>
      </c>
      <c r="K343" s="18">
        <v>2.4815999999999998</v>
      </c>
      <c r="L343" s="18">
        <v>21.12</v>
      </c>
      <c r="M343" s="18">
        <v>150.54160000000002</v>
      </c>
      <c r="N343" s="18">
        <v>36.933599999999998</v>
      </c>
      <c r="O343" s="18">
        <v>2.2263999999999995</v>
      </c>
      <c r="P343" s="18"/>
      <c r="Q343" s="744" t="e">
        <f>SUM(Q344:Q355)</f>
        <v>#REF!</v>
      </c>
      <c r="R343" s="69" t="s">
        <v>621</v>
      </c>
      <c r="S343" s="24">
        <v>18</v>
      </c>
      <c r="T343" s="24"/>
      <c r="U343" s="599">
        <v>0.35675675675675678</v>
      </c>
      <c r="V343" s="599">
        <v>0.68108108108108101</v>
      </c>
      <c r="W343" s="599">
        <v>26.3</v>
      </c>
      <c r="X343" s="595">
        <f>W343*4+V343*9+U343*4</f>
        <v>112.75675675675676</v>
      </c>
      <c r="Y343" s="40"/>
      <c r="Z343" s="40"/>
      <c r="AA343" s="40"/>
      <c r="AB343" s="40"/>
      <c r="AC343" s="40"/>
      <c r="AD343" s="40"/>
      <c r="AE343" s="40"/>
      <c r="AF343" s="40"/>
      <c r="AG343" s="756"/>
    </row>
    <row r="344" spans="1:256" ht="24.95" customHeight="1">
      <c r="A344" s="757"/>
      <c r="B344" s="15"/>
      <c r="C344" s="15"/>
      <c r="D344" s="15"/>
      <c r="E344" s="15"/>
      <c r="F344" s="15"/>
      <c r="G344" s="15"/>
      <c r="H344" s="92"/>
      <c r="I344" s="92"/>
      <c r="J344" s="92"/>
      <c r="K344" s="92"/>
      <c r="L344" s="92"/>
      <c r="M344" s="92"/>
      <c r="N344" s="92"/>
      <c r="O344" s="92"/>
      <c r="P344" s="661">
        <v>286</v>
      </c>
      <c r="Q344" s="758" t="e">
        <f>#REF!*P344/1000</f>
        <v>#REF!</v>
      </c>
      <c r="R344" s="683" t="s">
        <v>98</v>
      </c>
      <c r="S344" s="24">
        <v>125</v>
      </c>
      <c r="T344" s="24"/>
      <c r="U344" s="25">
        <v>4.0999999999999996</v>
      </c>
      <c r="V344" s="25">
        <v>8.8000000000000007</v>
      </c>
      <c r="W344" s="25">
        <v>12</v>
      </c>
      <c r="X344" s="29">
        <f>W344*4+V344*9+U344*4</f>
        <v>143.6</v>
      </c>
      <c r="Y344" s="55"/>
      <c r="Z344" s="55"/>
      <c r="AA344" s="55"/>
      <c r="AB344" s="55"/>
      <c r="AC344" s="55"/>
      <c r="AD344" s="55"/>
      <c r="AE344" s="55"/>
      <c r="AF344" s="55"/>
      <c r="AG344" s="719"/>
      <c r="AM344" s="6"/>
      <c r="AN344" s="6"/>
      <c r="AO344" s="6"/>
      <c r="AP344" s="6"/>
      <c r="AQ344" s="6"/>
      <c r="AR344" s="6"/>
      <c r="AS344" s="6"/>
    </row>
    <row r="345" spans="1:256" ht="24.95" hidden="1" customHeight="1">
      <c r="A345" s="757"/>
      <c r="B345" s="15"/>
      <c r="C345" s="15"/>
      <c r="D345" s="15"/>
      <c r="E345" s="15"/>
      <c r="F345" s="15"/>
      <c r="G345" s="15"/>
      <c r="H345" s="8"/>
      <c r="I345" s="8"/>
      <c r="J345" s="8"/>
      <c r="K345" s="8"/>
      <c r="L345" s="8"/>
      <c r="M345" s="8"/>
      <c r="N345" s="8"/>
      <c r="O345" s="8"/>
      <c r="P345" s="18"/>
      <c r="Q345" s="758" t="e">
        <f>#REF!*P345/1000</f>
        <v>#REF!</v>
      </c>
      <c r="R345" s="28"/>
      <c r="S345" s="28"/>
      <c r="T345" s="24"/>
      <c r="U345" s="25"/>
      <c r="V345" s="25"/>
      <c r="W345" s="25"/>
      <c r="X345" s="29"/>
      <c r="Y345" s="8">
        <v>0</v>
      </c>
      <c r="Z345" s="8">
        <v>0.125</v>
      </c>
      <c r="AA345" s="8">
        <v>0</v>
      </c>
      <c r="AB345" s="8">
        <v>0</v>
      </c>
      <c r="AC345" s="8">
        <v>5.1249999999999991</v>
      </c>
      <c r="AD345" s="8">
        <v>16.625</v>
      </c>
      <c r="AE345" s="8">
        <v>5</v>
      </c>
      <c r="AF345" s="8">
        <v>0.125</v>
      </c>
      <c r="AG345" s="643"/>
      <c r="AH345" s="6"/>
      <c r="AI345" s="6"/>
      <c r="AJ345" s="6"/>
      <c r="AK345" s="6"/>
    </row>
    <row r="346" spans="1:256" ht="24.95" customHeight="1">
      <c r="A346" s="757"/>
      <c r="B346" s="15"/>
      <c r="C346" s="15"/>
      <c r="D346" s="15"/>
      <c r="E346" s="15"/>
      <c r="F346" s="15"/>
      <c r="G346" s="15"/>
      <c r="H346" s="759"/>
      <c r="I346" s="759"/>
      <c r="J346" s="759"/>
      <c r="K346" s="759"/>
      <c r="L346" s="759"/>
      <c r="M346" s="759"/>
      <c r="N346" s="759"/>
      <c r="O346" s="759"/>
      <c r="P346" s="760">
        <v>79.3</v>
      </c>
      <c r="Q346" s="758" t="e">
        <f>#REF!*P346/1000</f>
        <v>#REF!</v>
      </c>
      <c r="R346" s="703" t="s">
        <v>408</v>
      </c>
      <c r="S346" s="704"/>
      <c r="T346" s="705"/>
      <c r="U346" s="699">
        <f>U335+U342</f>
        <v>28.156756756756756</v>
      </c>
      <c r="V346" s="699">
        <f>V335+V342</f>
        <v>29.181081081081082</v>
      </c>
      <c r="W346" s="699">
        <f>W335+W342</f>
        <v>132.5</v>
      </c>
      <c r="X346" s="699">
        <f>X335+X342</f>
        <v>905.35675675675679</v>
      </c>
      <c r="Y346" s="710"/>
      <c r="Z346" s="710"/>
      <c r="AA346" s="710"/>
      <c r="AB346" s="710"/>
      <c r="AC346" s="710"/>
      <c r="AD346" s="710"/>
      <c r="AE346" s="710"/>
      <c r="AF346" s="710"/>
      <c r="AG346" s="756"/>
      <c r="AL346" s="6"/>
      <c r="AM346" s="4"/>
      <c r="AN346" s="4"/>
      <c r="AO346" s="4"/>
      <c r="AP346" s="4"/>
      <c r="AQ346" s="4"/>
      <c r="AR346" s="4"/>
      <c r="AS346" s="4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24.95" customHeight="1">
      <c r="A347" s="1255" t="s">
        <v>341</v>
      </c>
      <c r="B347" s="1256"/>
      <c r="C347" s="1256"/>
      <c r="D347" s="1256"/>
      <c r="E347" s="1256"/>
      <c r="F347" s="1256"/>
      <c r="G347" s="1256"/>
      <c r="H347" s="1256"/>
      <c r="I347" s="1256"/>
      <c r="J347" s="1256"/>
      <c r="K347" s="1256"/>
      <c r="L347" s="1256"/>
      <c r="M347" s="1256"/>
      <c r="N347" s="1256"/>
      <c r="O347" s="1256"/>
      <c r="P347" s="1256"/>
      <c r="Q347" s="1256"/>
      <c r="R347" s="1256"/>
      <c r="S347" s="1256"/>
      <c r="T347" s="1256"/>
      <c r="U347" s="1256"/>
      <c r="V347" s="1256"/>
      <c r="W347" s="1256"/>
      <c r="X347" s="1257"/>
      <c r="Y347" s="17"/>
      <c r="Z347" s="17"/>
      <c r="AA347" s="17"/>
      <c r="AB347" s="17"/>
      <c r="AC347" s="17"/>
      <c r="AD347" s="17"/>
      <c r="AE347" s="17"/>
      <c r="AF347" s="17"/>
      <c r="AG347" s="756"/>
      <c r="AH347" s="4"/>
      <c r="AI347" s="4"/>
      <c r="AJ347" s="4"/>
      <c r="AK347" s="4"/>
      <c r="AM347" s="2"/>
      <c r="AN347" s="2"/>
      <c r="AO347" s="2"/>
      <c r="AP347" s="2"/>
      <c r="AQ347" s="2"/>
      <c r="AR347" s="2"/>
      <c r="AS347" s="2"/>
    </row>
    <row r="348" spans="1:256" s="6" customFormat="1" ht="24.95" customHeight="1">
      <c r="A348" s="36"/>
      <c r="B348" s="37"/>
      <c r="C348" s="37"/>
      <c r="D348" s="37"/>
      <c r="E348" s="37"/>
      <c r="F348" s="37"/>
      <c r="G348" s="37"/>
      <c r="H348" s="56"/>
      <c r="I348" s="56"/>
      <c r="J348" s="56"/>
      <c r="K348" s="56"/>
      <c r="L348" s="56"/>
      <c r="M348" s="56"/>
      <c r="N348" s="56"/>
      <c r="O348" s="56"/>
      <c r="P348" s="92"/>
      <c r="Q348" s="758" t="e">
        <f>#REF!*P348/1000</f>
        <v>#REF!</v>
      </c>
      <c r="R348" s="36"/>
      <c r="S348" s="37"/>
      <c r="T348" s="37"/>
      <c r="U348" s="37"/>
      <c r="V348" s="37"/>
      <c r="W348" s="37"/>
      <c r="X348" s="37"/>
      <c r="Y348" s="678">
        <f t="shared" ref="Y348:AF348" si="28">Y349+Y352+Y351</f>
        <v>16.600000000000001</v>
      </c>
      <c r="Z348" s="678">
        <f t="shared" si="28"/>
        <v>0.05</v>
      </c>
      <c r="AA348" s="678">
        <f t="shared" si="28"/>
        <v>0</v>
      </c>
      <c r="AB348" s="678">
        <f t="shared" si="28"/>
        <v>0.71000000000000008</v>
      </c>
      <c r="AC348" s="678">
        <f t="shared" si="28"/>
        <v>33</v>
      </c>
      <c r="AD348" s="678">
        <f t="shared" si="28"/>
        <v>32.6</v>
      </c>
      <c r="AE348" s="678">
        <f t="shared" si="28"/>
        <v>43.6</v>
      </c>
      <c r="AF348" s="678">
        <f t="shared" si="28"/>
        <v>4.6500000000000004</v>
      </c>
      <c r="AG348" s="756"/>
      <c r="AH348" s="2"/>
      <c r="AI348" s="2"/>
      <c r="AJ348" s="2"/>
      <c r="AK348" s="2"/>
      <c r="AL348" s="4"/>
      <c r="AM348" s="2"/>
      <c r="AN348" s="2"/>
      <c r="AO348" s="2"/>
      <c r="AP348" s="2"/>
      <c r="AQ348" s="2"/>
      <c r="AR348" s="2"/>
      <c r="AS348" s="2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</row>
    <row r="349" spans="1:256" ht="24.95" customHeight="1">
      <c r="H349" s="56"/>
      <c r="I349" s="56"/>
      <c r="J349" s="56"/>
      <c r="K349" s="56"/>
      <c r="L349" s="56"/>
      <c r="M349" s="56"/>
      <c r="N349" s="56"/>
      <c r="O349" s="56"/>
      <c r="P349" s="661">
        <v>19.5</v>
      </c>
      <c r="Q349" s="758" t="e">
        <f>#REF!*P349/1000</f>
        <v>#REF!</v>
      </c>
      <c r="Y349" s="40">
        <v>0</v>
      </c>
      <c r="Z349" s="40">
        <v>0</v>
      </c>
      <c r="AA349" s="40">
        <v>0</v>
      </c>
      <c r="AB349" s="40">
        <v>0</v>
      </c>
      <c r="AC349" s="40">
        <v>0</v>
      </c>
      <c r="AD349" s="40">
        <v>0</v>
      </c>
      <c r="AE349" s="40">
        <v>0</v>
      </c>
      <c r="AF349" s="40">
        <v>0</v>
      </c>
      <c r="AG349" s="756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1:256" s="4" customFormat="1" ht="24.95" customHeight="1">
      <c r="A350" s="36"/>
      <c r="B350" s="37"/>
      <c r="C350" s="37"/>
      <c r="D350" s="37"/>
      <c r="E350" s="37"/>
      <c r="F350" s="37"/>
      <c r="G350" s="37"/>
      <c r="H350" s="56"/>
      <c r="I350" s="56"/>
      <c r="J350" s="56"/>
      <c r="K350" s="56"/>
      <c r="L350" s="56"/>
      <c r="M350" s="56"/>
      <c r="N350" s="56"/>
      <c r="O350" s="56"/>
      <c r="P350" s="92"/>
      <c r="Q350" s="758" t="e">
        <f>#REF!*P350/1000</f>
        <v>#REF!</v>
      </c>
      <c r="R350" s="36"/>
      <c r="S350" s="37"/>
      <c r="T350" s="37"/>
      <c r="U350" s="37"/>
      <c r="V350" s="37"/>
      <c r="W350" s="37"/>
      <c r="X350" s="37"/>
      <c r="Y350" s="40"/>
      <c r="Z350" s="40"/>
      <c r="AA350" s="40"/>
      <c r="AB350" s="40"/>
      <c r="AC350" s="40"/>
      <c r="AD350" s="40"/>
      <c r="AE350" s="40"/>
      <c r="AF350" s="40"/>
      <c r="AG350" s="756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1:256" s="2" customFormat="1" ht="24.95" customHeight="1">
      <c r="A351" s="36"/>
      <c r="B351" s="37"/>
      <c r="C351" s="37"/>
      <c r="D351" s="37"/>
      <c r="E351" s="37"/>
      <c r="F351" s="37"/>
      <c r="G351" s="37"/>
      <c r="H351" s="744"/>
      <c r="I351" s="744"/>
      <c r="J351" s="744"/>
      <c r="K351" s="744"/>
      <c r="L351" s="744"/>
      <c r="M351" s="744"/>
      <c r="N351" s="744"/>
      <c r="O351" s="744"/>
      <c r="P351" s="661"/>
      <c r="Q351" s="758" t="e">
        <f>#REF!*P351/1000</f>
        <v>#REF!</v>
      </c>
      <c r="R351" s="36"/>
      <c r="S351" s="37"/>
      <c r="T351" s="37"/>
      <c r="U351" s="37"/>
      <c r="V351" s="37"/>
      <c r="W351" s="37"/>
      <c r="X351" s="37"/>
      <c r="Y351" s="601">
        <v>12.6</v>
      </c>
      <c r="Z351" s="8">
        <v>0.04</v>
      </c>
      <c r="AA351" s="601">
        <v>0</v>
      </c>
      <c r="AB351" s="8">
        <v>0.55000000000000004</v>
      </c>
      <c r="AC351" s="601">
        <v>19</v>
      </c>
      <c r="AD351" s="601">
        <v>18.600000000000001</v>
      </c>
      <c r="AE351" s="601">
        <v>35.6</v>
      </c>
      <c r="AF351" s="601">
        <v>1.85</v>
      </c>
      <c r="AG351" s="693"/>
      <c r="AM351" s="4"/>
      <c r="AN351" s="4"/>
      <c r="AO351" s="4"/>
      <c r="AP351" s="4"/>
      <c r="AQ351" s="4"/>
      <c r="AR351" s="4"/>
      <c r="AS351" s="4"/>
    </row>
    <row r="352" spans="1:256" s="2" customFormat="1" ht="24.95" customHeight="1">
      <c r="A352" s="36"/>
      <c r="B352" s="37"/>
      <c r="C352" s="37"/>
      <c r="D352" s="37"/>
      <c r="E352" s="37"/>
      <c r="F352" s="37"/>
      <c r="G352" s="37"/>
      <c r="H352" s="744"/>
      <c r="I352" s="744"/>
      <c r="J352" s="744"/>
      <c r="K352" s="744"/>
      <c r="L352" s="744"/>
      <c r="M352" s="744"/>
      <c r="N352" s="744"/>
      <c r="O352" s="744"/>
      <c r="P352" s="661">
        <v>23.4</v>
      </c>
      <c r="Q352" s="758" t="e">
        <f>P352*#REF!/1000</f>
        <v>#REF!</v>
      </c>
      <c r="R352" s="36"/>
      <c r="S352" s="37"/>
      <c r="T352" s="37"/>
      <c r="U352" s="37"/>
      <c r="V352" s="37"/>
      <c r="W352" s="37"/>
      <c r="X352" s="37"/>
      <c r="Y352" s="8">
        <v>4</v>
      </c>
      <c r="Z352" s="8">
        <v>0.01</v>
      </c>
      <c r="AA352" s="8">
        <v>0</v>
      </c>
      <c r="AB352" s="8">
        <v>0.16</v>
      </c>
      <c r="AC352" s="8">
        <v>14</v>
      </c>
      <c r="AD352" s="8">
        <v>14</v>
      </c>
      <c r="AE352" s="8">
        <v>8</v>
      </c>
      <c r="AF352" s="8">
        <v>2.8</v>
      </c>
      <c r="AG352" s="693"/>
      <c r="AH352" s="4"/>
      <c r="AI352" s="4"/>
      <c r="AJ352" s="4"/>
      <c r="AK352" s="4"/>
    </row>
    <row r="353" spans="1:256" s="2" customFormat="1" ht="24.95" customHeight="1">
      <c r="A353" s="36"/>
      <c r="B353" s="37"/>
      <c r="C353" s="37"/>
      <c r="D353" s="37"/>
      <c r="E353" s="37"/>
      <c r="F353" s="37"/>
      <c r="G353" s="37"/>
      <c r="H353" s="56"/>
      <c r="I353" s="56"/>
      <c r="J353" s="56"/>
      <c r="K353" s="56"/>
      <c r="L353" s="56"/>
      <c r="M353" s="56"/>
      <c r="N353" s="56"/>
      <c r="O353" s="56"/>
      <c r="P353" s="661">
        <v>19.5</v>
      </c>
      <c r="Q353" s="758" t="e">
        <f>#REF!*P353/1000</f>
        <v>#REF!</v>
      </c>
      <c r="R353" s="36"/>
      <c r="S353" s="37"/>
      <c r="T353" s="37"/>
      <c r="U353" s="37"/>
      <c r="V353" s="37"/>
      <c r="W353" s="37"/>
      <c r="X353" s="37"/>
      <c r="Y353" s="25"/>
      <c r="Z353" s="25"/>
      <c r="AA353" s="25"/>
      <c r="AB353" s="25"/>
      <c r="AC353" s="25"/>
      <c r="AD353" s="25"/>
      <c r="AE353" s="25"/>
      <c r="AF353" s="25"/>
      <c r="AG353" s="756"/>
      <c r="AL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</row>
    <row r="354" spans="1:256" s="2" customFormat="1" ht="24.95" customHeight="1">
      <c r="A354" s="36"/>
      <c r="B354" s="37"/>
      <c r="C354" s="37"/>
      <c r="D354" s="37"/>
      <c r="E354" s="37"/>
      <c r="F354" s="37"/>
      <c r="G354" s="37"/>
      <c r="H354" s="761"/>
      <c r="I354" s="761"/>
      <c r="J354" s="761"/>
      <c r="K354" s="761"/>
      <c r="L354" s="761"/>
      <c r="M354" s="761"/>
      <c r="N354" s="761"/>
      <c r="O354" s="761"/>
      <c r="P354" s="762">
        <v>356.71</v>
      </c>
      <c r="Q354" s="758" t="e">
        <f>#REF!*P354/1000</f>
        <v>#REF!</v>
      </c>
      <c r="R354" s="36"/>
      <c r="S354" s="37"/>
      <c r="T354" s="37"/>
      <c r="U354" s="37"/>
      <c r="V354" s="37"/>
      <c r="W354" s="37"/>
      <c r="X354" s="37"/>
      <c r="Y354" s="712">
        <f t="shared" ref="Y354:AF354" si="29">Y327+Y348</f>
        <v>100.80000000000001</v>
      </c>
      <c r="Z354" s="712">
        <f t="shared" si="29"/>
        <v>0.29499999999999998</v>
      </c>
      <c r="AA354" s="712">
        <f t="shared" si="29"/>
        <v>74.400000000000006</v>
      </c>
      <c r="AB354" s="712">
        <f t="shared" si="29"/>
        <v>4.5299999999999994</v>
      </c>
      <c r="AC354" s="712">
        <f t="shared" si="29"/>
        <v>93.564999999999998</v>
      </c>
      <c r="AD354" s="712">
        <f t="shared" si="29"/>
        <v>290.27499999999998</v>
      </c>
      <c r="AE354" s="712">
        <f t="shared" si="29"/>
        <v>97.97999999999999</v>
      </c>
      <c r="AF354" s="712">
        <f t="shared" si="29"/>
        <v>8.8049999999999997</v>
      </c>
      <c r="AG354" s="756"/>
    </row>
    <row r="355" spans="1:256" s="4" customFormat="1" ht="36.75" customHeight="1">
      <c r="A355" s="36"/>
      <c r="B355" s="37"/>
      <c r="C355" s="37"/>
      <c r="D355" s="37"/>
      <c r="E355" s="37"/>
      <c r="F355" s="37"/>
      <c r="G355" s="37"/>
      <c r="H355" s="761"/>
      <c r="I355" s="761"/>
      <c r="J355" s="761"/>
      <c r="K355" s="761"/>
      <c r="L355" s="761"/>
      <c r="M355" s="761"/>
      <c r="N355" s="761"/>
      <c r="O355" s="761"/>
      <c r="P355" s="760">
        <v>98.49</v>
      </c>
      <c r="Q355" s="758" t="e">
        <f>#REF!*P355/1000</f>
        <v>#REF!</v>
      </c>
      <c r="R355" s="36"/>
      <c r="S355" s="37"/>
      <c r="T355" s="37"/>
      <c r="U355" s="37"/>
      <c r="V355" s="37"/>
      <c r="W355" s="37"/>
      <c r="X355" s="37"/>
      <c r="Y355" s="468"/>
      <c r="Z355" s="468"/>
      <c r="AA355" s="468"/>
      <c r="AB355" s="468"/>
      <c r="AC355" s="468"/>
      <c r="AD355" s="468"/>
      <c r="AE355" s="468"/>
      <c r="AF355" s="468"/>
      <c r="AG355" s="756"/>
      <c r="AH355" s="2"/>
      <c r="AI355" s="2"/>
      <c r="AJ355" s="2"/>
      <c r="AK355" s="2"/>
      <c r="AL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256" s="2" customFormat="1" ht="23.1" customHeight="1">
      <c r="A356" s="36"/>
      <c r="B356" s="37"/>
      <c r="C356" s="37"/>
      <c r="D356" s="37"/>
      <c r="E356" s="37"/>
      <c r="F356" s="37"/>
      <c r="G356" s="37"/>
      <c r="H356" s="8">
        <v>48.484848484848484</v>
      </c>
      <c r="I356" s="8">
        <v>6.0606060606060606E-3</v>
      </c>
      <c r="J356" s="8">
        <v>0</v>
      </c>
      <c r="K356" s="8">
        <v>0.46060606060606057</v>
      </c>
      <c r="L356" s="8">
        <v>7.3212121212121213</v>
      </c>
      <c r="M356" s="8">
        <v>1.9151515151515153</v>
      </c>
      <c r="N356" s="8">
        <v>1.9575757575757573</v>
      </c>
      <c r="O356" s="8">
        <v>0.38181818181818183</v>
      </c>
      <c r="P356" s="763"/>
      <c r="Q356" s="8" t="e">
        <f>SUM(Q357:Q358)</f>
        <v>#REF!</v>
      </c>
      <c r="R356" s="36"/>
      <c r="S356" s="37"/>
      <c r="T356" s="37"/>
      <c r="U356" s="37"/>
      <c r="V356" s="37"/>
      <c r="W356" s="37"/>
      <c r="X356" s="37"/>
      <c r="Y356" s="1197" t="s">
        <v>740</v>
      </c>
      <c r="Z356" s="1197"/>
      <c r="AA356" s="1197"/>
      <c r="AB356" s="1197"/>
      <c r="AC356" s="1197"/>
      <c r="AD356" s="1197"/>
      <c r="AE356" s="1197"/>
      <c r="AF356" s="1197"/>
      <c r="AG356" s="707"/>
      <c r="AH356" s="4"/>
      <c r="AI356" s="4"/>
      <c r="AJ356" s="4"/>
      <c r="AK356" s="4"/>
      <c r="AM356" s="4"/>
      <c r="AN356" s="4"/>
      <c r="AO356" s="4"/>
      <c r="AP356" s="4"/>
      <c r="AQ356" s="4"/>
      <c r="AR356" s="4"/>
      <c r="AS356" s="4"/>
    </row>
    <row r="357" spans="1:256" s="2" customFormat="1" ht="23.1" customHeight="1">
      <c r="A357" s="36"/>
      <c r="B357" s="37"/>
      <c r="C357" s="37"/>
      <c r="D357" s="37"/>
      <c r="E357" s="37"/>
      <c r="F357" s="37"/>
      <c r="G357" s="37"/>
      <c r="H357" s="40"/>
      <c r="I357" s="40"/>
      <c r="J357" s="40"/>
      <c r="K357" s="40"/>
      <c r="L357" s="40"/>
      <c r="M357" s="40"/>
      <c r="N357" s="40"/>
      <c r="O357" s="40"/>
      <c r="P357" s="11">
        <v>149.5</v>
      </c>
      <c r="Q357" s="11" t="e">
        <f>#REF!*P357/1000</f>
        <v>#REF!</v>
      </c>
      <c r="R357" s="36"/>
      <c r="S357" s="37"/>
      <c r="T357" s="37"/>
      <c r="U357" s="37"/>
      <c r="V357" s="37"/>
      <c r="W357" s="37"/>
      <c r="X357" s="37"/>
      <c r="Y357" s="1197" t="s">
        <v>742</v>
      </c>
      <c r="Z357" s="1197"/>
      <c r="AA357" s="1197"/>
      <c r="AB357" s="1197"/>
      <c r="AC357" s="1197" t="s">
        <v>58</v>
      </c>
      <c r="AD357" s="1197"/>
      <c r="AE357" s="1197"/>
      <c r="AF357" s="1197"/>
      <c r="AG357" s="707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</row>
    <row r="358" spans="1:256" s="2" customFormat="1" ht="23.1" customHeight="1">
      <c r="A358" s="36"/>
      <c r="B358" s="37"/>
      <c r="C358" s="37"/>
      <c r="D358" s="37"/>
      <c r="E358" s="37"/>
      <c r="F358" s="37"/>
      <c r="G358" s="37"/>
      <c r="H358" s="55"/>
      <c r="I358" s="55"/>
      <c r="J358" s="55"/>
      <c r="K358" s="55"/>
      <c r="L358" s="55"/>
      <c r="M358" s="55"/>
      <c r="N358" s="55"/>
      <c r="O358" s="55"/>
      <c r="P358" s="606">
        <v>37.049999999999997</v>
      </c>
      <c r="Q358" s="11" t="e">
        <f>#REF!*P358/1000</f>
        <v>#REF!</v>
      </c>
      <c r="R358" s="36"/>
      <c r="S358" s="37"/>
      <c r="T358" s="37"/>
      <c r="U358" s="37"/>
      <c r="V358" s="37"/>
      <c r="W358" s="37"/>
      <c r="X358" s="37"/>
      <c r="Y358" s="92" t="s">
        <v>59</v>
      </c>
      <c r="Z358" s="92" t="s">
        <v>60</v>
      </c>
      <c r="AA358" s="92" t="s">
        <v>215</v>
      </c>
      <c r="AB358" s="92" t="s">
        <v>216</v>
      </c>
      <c r="AC358" s="92" t="s">
        <v>335</v>
      </c>
      <c r="AD358" s="92" t="s">
        <v>421</v>
      </c>
      <c r="AE358" s="92" t="s">
        <v>649</v>
      </c>
      <c r="AF358" s="92" t="s">
        <v>540</v>
      </c>
      <c r="AG358" s="707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</row>
    <row r="359" spans="1:256" s="4" customFormat="1" ht="23.1" customHeight="1">
      <c r="A359" s="36"/>
      <c r="B359" s="37"/>
      <c r="C359" s="37"/>
      <c r="D359" s="37"/>
      <c r="E359" s="37"/>
      <c r="F359" s="37"/>
      <c r="G359" s="37"/>
      <c r="H359" s="8">
        <v>0</v>
      </c>
      <c r="I359" s="8">
        <v>0.1</v>
      </c>
      <c r="J359" s="8">
        <v>0</v>
      </c>
      <c r="K359" s="8">
        <v>0</v>
      </c>
      <c r="L359" s="8">
        <v>4.0999999999999996</v>
      </c>
      <c r="M359" s="8">
        <v>13.3</v>
      </c>
      <c r="N359" s="8">
        <v>4</v>
      </c>
      <c r="O359" s="8">
        <v>0.1</v>
      </c>
      <c r="P359" s="11">
        <v>40.299999999999997</v>
      </c>
      <c r="Q359" s="8">
        <f>C193*P359/1000</f>
        <v>0</v>
      </c>
      <c r="R359" s="36"/>
      <c r="S359" s="37"/>
      <c r="T359" s="37"/>
      <c r="U359" s="37"/>
      <c r="V359" s="37"/>
      <c r="W359" s="37"/>
      <c r="X359" s="37"/>
      <c r="Y359" s="678">
        <f t="shared" ref="Y359:AF359" si="30">Y368+Y373+Y379+Y384+Y388+Y390</f>
        <v>8.2100000000000009</v>
      </c>
      <c r="Z359" s="678">
        <f t="shared" si="30"/>
        <v>0.38320000000000004</v>
      </c>
      <c r="AA359" s="678">
        <f t="shared" si="30"/>
        <v>37.32</v>
      </c>
      <c r="AB359" s="678">
        <f t="shared" si="30"/>
        <v>51.243600000000008</v>
      </c>
      <c r="AC359" s="678">
        <f t="shared" si="30"/>
        <v>161.9478</v>
      </c>
      <c r="AD359" s="678">
        <f t="shared" si="30"/>
        <v>186.0018</v>
      </c>
      <c r="AE359" s="678">
        <f t="shared" si="30"/>
        <v>92.69</v>
      </c>
      <c r="AF359" s="678">
        <f t="shared" si="30"/>
        <v>4.8470000000000004</v>
      </c>
      <c r="AG359" s="693"/>
    </row>
    <row r="360" spans="1:256" s="4" customFormat="1" ht="23.1" customHeight="1">
      <c r="A360" s="36"/>
      <c r="B360" s="37"/>
      <c r="C360" s="37"/>
      <c r="D360" s="37"/>
      <c r="E360" s="37"/>
      <c r="F360" s="37"/>
      <c r="G360" s="37"/>
      <c r="H360" s="710"/>
      <c r="I360" s="710"/>
      <c r="J360" s="710"/>
      <c r="K360" s="710"/>
      <c r="L360" s="710"/>
      <c r="M360" s="710"/>
      <c r="N360" s="710"/>
      <c r="O360" s="710"/>
      <c r="P360" s="11"/>
      <c r="Q360" s="8"/>
      <c r="R360" s="36"/>
      <c r="S360" s="37"/>
      <c r="T360" s="37"/>
      <c r="U360" s="37"/>
      <c r="V360" s="37"/>
      <c r="W360" s="37"/>
      <c r="X360" s="37"/>
      <c r="Y360" s="40">
        <v>1.41</v>
      </c>
      <c r="Z360" s="40">
        <v>0.03</v>
      </c>
      <c r="AA360" s="40">
        <v>0</v>
      </c>
      <c r="AB360" s="40">
        <v>2.6</v>
      </c>
      <c r="AC360" s="40">
        <v>23.8</v>
      </c>
      <c r="AD360" s="40">
        <v>48.7</v>
      </c>
      <c r="AE360" s="40">
        <v>29.7</v>
      </c>
      <c r="AF360" s="40">
        <v>0.69</v>
      </c>
      <c r="AG360" s="643"/>
    </row>
    <row r="361" spans="1:256" s="4" customFormat="1" ht="23.1" customHeight="1">
      <c r="A361" s="36"/>
      <c r="B361" s="37"/>
      <c r="C361" s="37"/>
      <c r="D361" s="37"/>
      <c r="E361" s="37"/>
      <c r="F361" s="37"/>
      <c r="G361" s="37"/>
      <c r="H361" s="40">
        <v>0</v>
      </c>
      <c r="I361" s="40">
        <v>4.4999999999999998E-2</v>
      </c>
      <c r="J361" s="40">
        <v>0</v>
      </c>
      <c r="K361" s="40">
        <v>0.34999999999999992</v>
      </c>
      <c r="L361" s="40">
        <v>8.6</v>
      </c>
      <c r="M361" s="40">
        <v>38.6</v>
      </c>
      <c r="N361" s="40">
        <v>11.499999999999998</v>
      </c>
      <c r="O361" s="40">
        <v>0.95</v>
      </c>
      <c r="P361" s="11">
        <v>32.5</v>
      </c>
      <c r="Q361" s="8">
        <f>C196*P361/1000</f>
        <v>0</v>
      </c>
      <c r="R361" s="36"/>
      <c r="S361" s="37"/>
      <c r="T361" s="37"/>
      <c r="U361" s="37"/>
      <c r="V361" s="37"/>
      <c r="W361" s="37"/>
      <c r="X361" s="37"/>
      <c r="Y361" s="40"/>
      <c r="Z361" s="40"/>
      <c r="AA361" s="40"/>
      <c r="AB361" s="40"/>
      <c r="AC361" s="40"/>
      <c r="AD361" s="40"/>
      <c r="AE361" s="40"/>
      <c r="AF361" s="40"/>
      <c r="AG361" s="764"/>
    </row>
    <row r="362" spans="1:256" s="4" customFormat="1" ht="24.95" customHeight="1">
      <c r="A362" s="36"/>
      <c r="B362" s="37"/>
      <c r="C362" s="37"/>
      <c r="D362" s="37"/>
      <c r="E362" s="37"/>
      <c r="F362" s="37"/>
      <c r="G362" s="37"/>
      <c r="H362" s="678">
        <f t="shared" ref="H362:O362" si="31">H363+H366+H365</f>
        <v>16.600000000000001</v>
      </c>
      <c r="I362" s="678">
        <f t="shared" si="31"/>
        <v>0.05</v>
      </c>
      <c r="J362" s="678">
        <f t="shared" si="31"/>
        <v>0</v>
      </c>
      <c r="K362" s="678">
        <f t="shared" si="31"/>
        <v>0.71000000000000008</v>
      </c>
      <c r="L362" s="678">
        <f t="shared" si="31"/>
        <v>33</v>
      </c>
      <c r="M362" s="678">
        <f t="shared" si="31"/>
        <v>32.6</v>
      </c>
      <c r="N362" s="678">
        <f t="shared" si="31"/>
        <v>43.6</v>
      </c>
      <c r="O362" s="678">
        <f t="shared" si="31"/>
        <v>4.6500000000000004</v>
      </c>
      <c r="P362" s="637"/>
      <c r="Q362" s="679" t="e">
        <f>Q363+Q367+Q365</f>
        <v>#REF!</v>
      </c>
      <c r="R362" s="36"/>
      <c r="S362" s="37"/>
      <c r="T362" s="37"/>
      <c r="U362" s="37"/>
      <c r="V362" s="37"/>
      <c r="W362" s="37"/>
      <c r="X362" s="37"/>
      <c r="Y362" s="25"/>
      <c r="Z362" s="25"/>
      <c r="AA362" s="25"/>
      <c r="AB362" s="25"/>
      <c r="AC362" s="25"/>
      <c r="AD362" s="25"/>
      <c r="AE362" s="25"/>
      <c r="AF362" s="25"/>
      <c r="AG362" s="765"/>
    </row>
    <row r="363" spans="1:256" s="4" customFormat="1" ht="38.25" customHeight="1">
      <c r="A363" s="36"/>
      <c r="B363" s="37"/>
      <c r="C363" s="37"/>
      <c r="D363" s="37"/>
      <c r="E363" s="37"/>
      <c r="F363" s="37"/>
      <c r="G363" s="37"/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0">
        <v>0</v>
      </c>
      <c r="O363" s="40">
        <v>0</v>
      </c>
      <c r="P363" s="104">
        <v>250</v>
      </c>
      <c r="Q363" s="40" t="e">
        <f>#REF!*P363/1000</f>
        <v>#REF!</v>
      </c>
      <c r="R363" s="36"/>
      <c r="S363" s="37"/>
      <c r="T363" s="37"/>
      <c r="U363" s="37"/>
      <c r="V363" s="37"/>
      <c r="W363" s="37"/>
      <c r="X363" s="37"/>
      <c r="Y363" s="8"/>
      <c r="Z363" s="8"/>
      <c r="AA363" s="8"/>
      <c r="AB363" s="8"/>
      <c r="AC363" s="8"/>
      <c r="AD363" s="11"/>
      <c r="AE363" s="11"/>
      <c r="AF363" s="11"/>
      <c r="AG363" s="765"/>
    </row>
    <row r="364" spans="1:256" s="4" customFormat="1" ht="33" customHeight="1">
      <c r="A364" s="36"/>
      <c r="B364" s="37"/>
      <c r="C364" s="37"/>
      <c r="D364" s="37"/>
      <c r="E364" s="37"/>
      <c r="F364" s="37"/>
      <c r="G364" s="37"/>
      <c r="H364" s="599"/>
      <c r="I364" s="599"/>
      <c r="J364" s="599"/>
      <c r="K364" s="599"/>
      <c r="L364" s="599"/>
      <c r="M364" s="599"/>
      <c r="N364" s="599"/>
      <c r="O364" s="599"/>
      <c r="P364" s="8"/>
      <c r="Q364" s="8"/>
      <c r="R364" s="36"/>
      <c r="S364" s="37"/>
      <c r="T364" s="37"/>
      <c r="U364" s="37"/>
      <c r="V364" s="37"/>
      <c r="W364" s="37"/>
      <c r="X364" s="37"/>
      <c r="Y364" s="9"/>
      <c r="Z364" s="9"/>
      <c r="AA364" s="9"/>
      <c r="AB364" s="9"/>
      <c r="AC364" s="9"/>
      <c r="AD364" s="9"/>
      <c r="AE364" s="9"/>
      <c r="AF364" s="9"/>
      <c r="AG364" s="765"/>
    </row>
    <row r="365" spans="1:256" s="4" customFormat="1" ht="24.95" customHeight="1">
      <c r="A365" s="36"/>
      <c r="B365" s="37"/>
      <c r="C365" s="37"/>
      <c r="D365" s="37"/>
      <c r="E365" s="37"/>
      <c r="F365" s="37"/>
      <c r="G365" s="37"/>
      <c r="H365" s="601">
        <v>12.6</v>
      </c>
      <c r="I365" s="8">
        <v>0.04</v>
      </c>
      <c r="J365" s="601">
        <v>0</v>
      </c>
      <c r="K365" s="8">
        <v>0.55000000000000004</v>
      </c>
      <c r="L365" s="601">
        <v>19</v>
      </c>
      <c r="M365" s="601">
        <v>18.600000000000001</v>
      </c>
      <c r="N365" s="601">
        <v>35.6</v>
      </c>
      <c r="O365" s="601">
        <v>1.85</v>
      </c>
      <c r="P365" s="11">
        <v>66</v>
      </c>
      <c r="Q365" s="40">
        <f>C199*P365/1000</f>
        <v>0</v>
      </c>
      <c r="R365" s="36"/>
      <c r="S365" s="37"/>
      <c r="T365" s="37"/>
      <c r="U365" s="37"/>
      <c r="V365" s="37"/>
      <c r="W365" s="37"/>
      <c r="X365" s="37"/>
      <c r="Y365" s="8"/>
      <c r="Z365" s="8"/>
      <c r="AA365" s="8"/>
      <c r="AB365" s="8"/>
      <c r="AC365" s="8"/>
      <c r="AD365" s="11"/>
      <c r="AE365" s="11"/>
      <c r="AF365" s="11"/>
      <c r="AG365" s="766"/>
    </row>
    <row r="366" spans="1:256" s="4" customFormat="1" ht="24.95" customHeight="1">
      <c r="A366" s="36"/>
      <c r="B366" s="37"/>
      <c r="C366" s="37"/>
      <c r="D366" s="37"/>
      <c r="E366" s="37"/>
      <c r="F366" s="37"/>
      <c r="G366" s="37"/>
      <c r="H366" s="8">
        <v>4</v>
      </c>
      <c r="I366" s="8">
        <v>0.01</v>
      </c>
      <c r="J366" s="8">
        <v>0</v>
      </c>
      <c r="K366" s="8">
        <v>0.16</v>
      </c>
      <c r="L366" s="8">
        <v>14</v>
      </c>
      <c r="M366" s="8">
        <v>14</v>
      </c>
      <c r="N366" s="8">
        <v>8</v>
      </c>
      <c r="O366" s="8">
        <v>2.8</v>
      </c>
      <c r="P366" s="11"/>
      <c r="Q366" s="40">
        <f>C200*P366/1000</f>
        <v>0</v>
      </c>
      <c r="R366" s="36"/>
      <c r="S366" s="37"/>
      <c r="T366" s="37"/>
      <c r="U366" s="37"/>
      <c r="V366" s="37"/>
      <c r="W366" s="37"/>
      <c r="X366" s="37"/>
      <c r="Y366" s="8"/>
      <c r="Z366" s="8"/>
      <c r="AA366" s="8"/>
      <c r="AB366" s="8"/>
      <c r="AC366" s="8"/>
      <c r="AD366" s="11"/>
      <c r="AE366" s="11"/>
      <c r="AF366" s="11"/>
      <c r="AG366" s="693"/>
    </row>
    <row r="367" spans="1:256" s="4" customFormat="1" ht="24.95" customHeight="1">
      <c r="A367" s="36"/>
      <c r="B367" s="37"/>
      <c r="C367" s="37"/>
      <c r="D367" s="37"/>
      <c r="E367" s="37"/>
      <c r="F367" s="37"/>
      <c r="G367" s="37"/>
      <c r="H367" s="25"/>
      <c r="I367" s="25"/>
      <c r="J367" s="25"/>
      <c r="K367" s="25"/>
      <c r="L367" s="25"/>
      <c r="M367" s="25"/>
      <c r="N367" s="25"/>
      <c r="O367" s="25"/>
      <c r="P367" s="9">
        <v>15</v>
      </c>
      <c r="Q367" s="40">
        <f>P367</f>
        <v>15</v>
      </c>
      <c r="R367" s="36"/>
      <c r="S367" s="37"/>
      <c r="T367" s="37"/>
      <c r="U367" s="37"/>
      <c r="V367" s="37"/>
      <c r="W367" s="37"/>
      <c r="X367" s="37"/>
      <c r="Y367" s="752"/>
      <c r="Z367" s="752"/>
      <c r="AA367" s="752"/>
      <c r="AB367" s="752"/>
      <c r="AC367" s="752"/>
      <c r="AD367" s="752"/>
      <c r="AE367" s="752"/>
      <c r="AF367" s="752"/>
      <c r="AG367" s="693"/>
    </row>
    <row r="368" spans="1:256" s="4" customFormat="1" ht="24.95" customHeight="1">
      <c r="A368" s="36"/>
      <c r="B368" s="37"/>
      <c r="C368" s="37"/>
      <c r="D368" s="37"/>
      <c r="E368" s="37"/>
      <c r="F368" s="37"/>
      <c r="G368" s="37"/>
      <c r="H368" s="733">
        <f t="shared" ref="H368:O368" si="32">H341+H362</f>
        <v>68.783248484848485</v>
      </c>
      <c r="I368" s="733">
        <f t="shared" si="32"/>
        <v>0.29786060606060605</v>
      </c>
      <c r="J368" s="733">
        <f t="shared" si="32"/>
        <v>72.671999999999997</v>
      </c>
      <c r="K368" s="733">
        <f t="shared" si="32"/>
        <v>4.2422060606060601</v>
      </c>
      <c r="L368" s="733">
        <f t="shared" si="32"/>
        <v>93.50121212121212</v>
      </c>
      <c r="M368" s="733">
        <f t="shared" si="32"/>
        <v>303.77675151515155</v>
      </c>
      <c r="N368" s="733">
        <f t="shared" si="32"/>
        <v>102.17117575757575</v>
      </c>
      <c r="O368" s="733">
        <f t="shared" si="32"/>
        <v>9.1782181818181812</v>
      </c>
      <c r="P368" s="733"/>
      <c r="Q368" s="767" t="e">
        <f>Q341+Q362</f>
        <v>#REF!</v>
      </c>
      <c r="R368" s="36"/>
      <c r="S368" s="768"/>
      <c r="T368" s="37"/>
      <c r="U368" s="37"/>
      <c r="V368" s="37"/>
      <c r="W368" s="37"/>
      <c r="X368" s="37"/>
      <c r="Y368" s="601">
        <v>5.61</v>
      </c>
      <c r="Z368" s="8">
        <v>0</v>
      </c>
      <c r="AA368" s="601">
        <v>2.64</v>
      </c>
      <c r="AB368" s="601">
        <v>21.76</v>
      </c>
      <c r="AC368" s="601">
        <v>36.340000000000003</v>
      </c>
      <c r="AD368" s="601">
        <v>20.07</v>
      </c>
      <c r="AE368" s="601">
        <v>0.67</v>
      </c>
      <c r="AF368" s="601">
        <v>0.53</v>
      </c>
      <c r="AG368" s="643"/>
    </row>
    <row r="369" spans="1:256" s="4" customFormat="1" ht="24.95" customHeight="1">
      <c r="A369" s="36"/>
      <c r="B369" s="37"/>
      <c r="C369" s="37"/>
      <c r="D369" s="37"/>
      <c r="E369" s="37"/>
      <c r="F369" s="37"/>
      <c r="G369" s="37"/>
      <c r="H369" s="617"/>
      <c r="I369" s="617"/>
      <c r="J369" s="617"/>
      <c r="K369" s="617"/>
      <c r="L369" s="617"/>
      <c r="M369" s="617"/>
      <c r="N369" s="617"/>
      <c r="O369" s="617"/>
      <c r="P369" s="617"/>
      <c r="Q369" s="618"/>
      <c r="R369" s="36"/>
      <c r="S369" s="37"/>
      <c r="T369" s="37"/>
      <c r="U369" s="37"/>
      <c r="V369" s="37"/>
      <c r="W369" s="37"/>
      <c r="X369" s="37"/>
      <c r="Y369" s="40"/>
      <c r="Z369" s="40"/>
      <c r="AA369" s="40"/>
      <c r="AB369" s="40"/>
      <c r="AC369" s="40"/>
      <c r="AD369" s="40"/>
      <c r="AE369" s="40"/>
      <c r="AF369" s="40"/>
      <c r="AG369" s="643"/>
    </row>
    <row r="370" spans="1:256" s="4" customFormat="1" ht="24.95" customHeight="1">
      <c r="A370" s="36"/>
      <c r="B370" s="37"/>
      <c r="C370" s="37"/>
      <c r="D370" s="37"/>
      <c r="E370" s="37"/>
      <c r="F370" s="37"/>
      <c r="G370" s="37"/>
      <c r="H370" s="1197" t="s">
        <v>740</v>
      </c>
      <c r="I370" s="1197"/>
      <c r="J370" s="1197"/>
      <c r="K370" s="1197"/>
      <c r="L370" s="1197"/>
      <c r="M370" s="1197"/>
      <c r="N370" s="1197"/>
      <c r="O370" s="1197"/>
      <c r="P370" s="997" t="s">
        <v>663</v>
      </c>
      <c r="Q370" s="997" t="s">
        <v>515</v>
      </c>
      <c r="R370" s="36"/>
      <c r="S370" s="768"/>
      <c r="T370" s="768"/>
      <c r="U370" s="37"/>
      <c r="V370" s="37"/>
      <c r="W370" s="37"/>
      <c r="X370" s="37"/>
      <c r="Y370" s="25"/>
      <c r="Z370" s="25"/>
      <c r="AA370" s="25"/>
      <c r="AB370" s="25"/>
      <c r="AC370" s="25"/>
      <c r="AD370" s="25"/>
      <c r="AE370" s="25"/>
      <c r="AF370" s="25"/>
      <c r="AG370" s="643"/>
    </row>
    <row r="371" spans="1:256" s="4" customFormat="1" ht="24.95" customHeight="1">
      <c r="A371" s="36"/>
      <c r="B371" s="37"/>
      <c r="C371" s="37"/>
      <c r="D371" s="37"/>
      <c r="E371" s="37"/>
      <c r="F371" s="37"/>
      <c r="G371" s="37"/>
      <c r="H371" s="1197" t="s">
        <v>742</v>
      </c>
      <c r="I371" s="1197"/>
      <c r="J371" s="1197"/>
      <c r="K371" s="1197"/>
      <c r="L371" s="1197" t="s">
        <v>58</v>
      </c>
      <c r="M371" s="1197"/>
      <c r="N371" s="1197"/>
      <c r="O371" s="1197"/>
      <c r="P371" s="997"/>
      <c r="Q371" s="997"/>
      <c r="R371" s="36"/>
      <c r="S371" s="37"/>
      <c r="T371" s="37"/>
      <c r="U371" s="37"/>
      <c r="V371" s="37"/>
      <c r="W371" s="37"/>
      <c r="X371" s="37"/>
      <c r="Y371" s="8"/>
      <c r="Z371" s="8"/>
      <c r="AA371" s="8"/>
      <c r="AB371" s="8"/>
      <c r="AC371" s="8"/>
      <c r="AD371" s="11"/>
      <c r="AE371" s="11"/>
      <c r="AF371" s="11"/>
      <c r="AG371" s="681"/>
    </row>
    <row r="372" spans="1:256" s="4" customFormat="1" ht="24.95" customHeight="1">
      <c r="A372" s="36"/>
      <c r="B372" s="37"/>
      <c r="C372" s="37"/>
      <c r="D372" s="37"/>
      <c r="E372" s="37"/>
      <c r="F372" s="37"/>
      <c r="G372" s="37"/>
      <c r="H372" s="92" t="s">
        <v>59</v>
      </c>
      <c r="I372" s="92" t="s">
        <v>60</v>
      </c>
      <c r="J372" s="92" t="s">
        <v>215</v>
      </c>
      <c r="K372" s="92" t="s">
        <v>216</v>
      </c>
      <c r="L372" s="92" t="s">
        <v>335</v>
      </c>
      <c r="M372" s="92" t="s">
        <v>421</v>
      </c>
      <c r="N372" s="92" t="s">
        <v>649</v>
      </c>
      <c r="O372" s="92" t="s">
        <v>540</v>
      </c>
      <c r="P372" s="997"/>
      <c r="Q372" s="997"/>
      <c r="R372" s="36"/>
      <c r="S372" s="37"/>
      <c r="T372" s="37"/>
      <c r="U372" s="37"/>
      <c r="V372" s="37"/>
      <c r="W372" s="37"/>
      <c r="X372" s="37"/>
      <c r="Y372" s="9"/>
      <c r="Z372" s="9"/>
      <c r="AA372" s="9"/>
      <c r="AB372" s="9"/>
      <c r="AC372" s="9"/>
      <c r="AD372" s="9"/>
      <c r="AE372" s="9"/>
      <c r="AF372" s="9"/>
      <c r="AG372" s="707"/>
    </row>
    <row r="373" spans="1:256" s="4" customFormat="1" ht="24.95" customHeight="1">
      <c r="A373" s="36"/>
      <c r="B373" s="37"/>
      <c r="C373" s="37"/>
      <c r="D373" s="37"/>
      <c r="E373" s="37"/>
      <c r="F373" s="37"/>
      <c r="G373" s="37"/>
      <c r="H373" s="678">
        <f t="shared" ref="H373:O373" si="33">H374+H387+H393+H399+H403+H405</f>
        <v>3.2573333333333334</v>
      </c>
      <c r="I373" s="678">
        <f t="shared" si="33"/>
        <v>0.33388333333333337</v>
      </c>
      <c r="J373" s="678">
        <f t="shared" si="33"/>
        <v>27.663000000000004</v>
      </c>
      <c r="K373" s="678">
        <f t="shared" si="33"/>
        <v>21.8353</v>
      </c>
      <c r="L373" s="678">
        <f t="shared" si="33"/>
        <v>107.00619999999999</v>
      </c>
      <c r="M373" s="678">
        <f t="shared" si="33"/>
        <v>174.66006666666667</v>
      </c>
      <c r="N373" s="678">
        <f t="shared" si="33"/>
        <v>101.035</v>
      </c>
      <c r="O373" s="678">
        <f t="shared" si="33"/>
        <v>3.9925000000000002</v>
      </c>
      <c r="P373" s="678"/>
      <c r="Q373" s="679" t="e">
        <f>Q374+Q387+Q393+Q399+Q403+Q405</f>
        <v>#REF!</v>
      </c>
      <c r="R373" s="36"/>
      <c r="S373" s="37"/>
      <c r="T373" s="37"/>
      <c r="U373" s="37"/>
      <c r="V373" s="37"/>
      <c r="W373" s="37"/>
      <c r="X373" s="37"/>
      <c r="Y373" s="8">
        <v>0.44</v>
      </c>
      <c r="Z373" s="8">
        <v>0.12320000000000002</v>
      </c>
      <c r="AA373" s="8">
        <v>9.9</v>
      </c>
      <c r="AB373" s="8">
        <v>28.749600000000001</v>
      </c>
      <c r="AC373" s="8">
        <v>100.37280000000001</v>
      </c>
      <c r="AD373" s="8">
        <v>16.244800000000001</v>
      </c>
      <c r="AE373" s="8">
        <v>1.32</v>
      </c>
      <c r="AF373" s="8">
        <v>0.79200000000000004</v>
      </c>
      <c r="AG373" s="715"/>
    </row>
    <row r="374" spans="1:256" s="4" customFormat="1" ht="24.95" customHeight="1">
      <c r="A374" s="36"/>
      <c r="B374" s="768"/>
      <c r="C374" s="37"/>
      <c r="D374" s="37"/>
      <c r="E374" s="37"/>
      <c r="F374" s="37"/>
      <c r="G374" s="37"/>
      <c r="H374" s="8">
        <v>1.1279999999999999</v>
      </c>
      <c r="I374" s="8">
        <v>2.4E-2</v>
      </c>
      <c r="J374" s="8">
        <v>0</v>
      </c>
      <c r="K374" s="8">
        <v>2.08</v>
      </c>
      <c r="L374" s="8">
        <v>19.04</v>
      </c>
      <c r="M374" s="8">
        <v>38.96</v>
      </c>
      <c r="N374" s="8">
        <v>23.76</v>
      </c>
      <c r="O374" s="8">
        <v>0.55199999999999994</v>
      </c>
      <c r="P374" s="8"/>
      <c r="Q374" s="40" t="e">
        <f>SUM(Q375:Q380)</f>
        <v>#REF!</v>
      </c>
      <c r="R374" s="36"/>
      <c r="S374" s="37"/>
      <c r="T374" s="37"/>
      <c r="U374" s="37"/>
      <c r="V374" s="37"/>
      <c r="W374" s="37"/>
      <c r="X374" s="37"/>
      <c r="Y374" s="7"/>
      <c r="Z374" s="7"/>
      <c r="AA374" s="7"/>
      <c r="AB374" s="7"/>
      <c r="AC374" s="7"/>
      <c r="AD374" s="7"/>
      <c r="AE374" s="7"/>
      <c r="AF374" s="7"/>
      <c r="AG374" s="769"/>
    </row>
    <row r="375" spans="1:256" s="4" customFormat="1" ht="24.95" customHeight="1">
      <c r="A375" s="36"/>
      <c r="B375" s="37"/>
      <c r="C375" s="37"/>
      <c r="D375" s="37"/>
      <c r="E375" s="37"/>
      <c r="F375" s="37"/>
      <c r="G375" s="37"/>
      <c r="H375" s="8"/>
      <c r="I375" s="8"/>
      <c r="J375" s="8"/>
      <c r="K375" s="8"/>
      <c r="L375" s="8"/>
      <c r="M375" s="8"/>
      <c r="N375" s="8"/>
      <c r="O375" s="8"/>
      <c r="P375" s="68"/>
      <c r="Q375" s="9" t="e">
        <f>#REF!*P375/1000</f>
        <v>#REF!</v>
      </c>
      <c r="R375" s="36"/>
      <c r="S375" s="37"/>
      <c r="T375" s="37"/>
      <c r="U375" s="37"/>
      <c r="V375" s="37"/>
      <c r="W375" s="37"/>
      <c r="X375" s="37"/>
      <c r="Y375" s="638"/>
      <c r="Z375" s="638"/>
      <c r="AA375" s="638"/>
      <c r="AB375" s="638"/>
      <c r="AC375" s="638"/>
      <c r="AD375" s="638"/>
      <c r="AE375" s="638"/>
      <c r="AF375" s="638"/>
      <c r="AG375" s="770"/>
    </row>
    <row r="376" spans="1:256" s="4" customFormat="1" ht="24.95" customHeight="1">
      <c r="A376" s="36"/>
      <c r="B376" s="768"/>
      <c r="C376" s="768"/>
      <c r="D376" s="37"/>
      <c r="E376" s="37"/>
      <c r="F376" s="37"/>
      <c r="G376" s="37"/>
      <c r="H376" s="15"/>
      <c r="I376" s="15"/>
      <c r="J376" s="15"/>
      <c r="K376" s="15"/>
      <c r="L376" s="15"/>
      <c r="M376" s="15"/>
      <c r="N376" s="15"/>
      <c r="O376" s="15"/>
      <c r="P376" s="68">
        <v>23.4</v>
      </c>
      <c r="Q376" s="9" t="e">
        <f>P376*#REF!/1000</f>
        <v>#REF!</v>
      </c>
      <c r="R376" s="36"/>
      <c r="S376" s="37"/>
      <c r="T376" s="37"/>
      <c r="U376" s="37"/>
      <c r="V376" s="37"/>
      <c r="W376" s="37"/>
      <c r="X376" s="37"/>
      <c r="Y376" s="55"/>
      <c r="Z376" s="55"/>
      <c r="AA376" s="55"/>
      <c r="AB376" s="55"/>
      <c r="AC376" s="55"/>
      <c r="AD376" s="55"/>
      <c r="AE376" s="55"/>
      <c r="AF376" s="55"/>
      <c r="AG376" s="770"/>
    </row>
    <row r="377" spans="1:256" s="4" customFormat="1" ht="24.95" customHeight="1">
      <c r="A377" s="36"/>
      <c r="B377" s="37"/>
      <c r="C377" s="37"/>
      <c r="D377" s="37"/>
      <c r="E377" s="37"/>
      <c r="F377" s="37"/>
      <c r="G377" s="37"/>
      <c r="H377" s="8"/>
      <c r="I377" s="8"/>
      <c r="J377" s="8"/>
      <c r="K377" s="8"/>
      <c r="L377" s="8"/>
      <c r="M377" s="11"/>
      <c r="N377" s="11"/>
      <c r="O377" s="11"/>
      <c r="P377" s="68">
        <v>19.5</v>
      </c>
      <c r="Q377" s="9" t="e">
        <f>#REF!*P377/1000</f>
        <v>#REF!</v>
      </c>
      <c r="R377" s="36"/>
      <c r="S377" s="37"/>
      <c r="T377" s="37"/>
      <c r="U377" s="37"/>
      <c r="V377" s="37"/>
      <c r="W377" s="37"/>
      <c r="X377" s="37"/>
      <c r="Y377" s="55"/>
      <c r="Z377" s="55"/>
      <c r="AA377" s="55"/>
      <c r="AB377" s="55"/>
      <c r="AC377" s="55"/>
      <c r="AD377" s="55"/>
      <c r="AE377" s="55"/>
      <c r="AF377" s="55"/>
      <c r="AG377" s="643"/>
    </row>
    <row r="378" spans="1:256" s="4" customFormat="1" ht="34.5" customHeight="1">
      <c r="A378" s="36"/>
      <c r="B378" s="37"/>
      <c r="C378" s="37"/>
      <c r="D378" s="37"/>
      <c r="E378" s="37"/>
      <c r="F378" s="37"/>
      <c r="G378" s="37"/>
      <c r="H378" s="8"/>
      <c r="I378" s="8"/>
      <c r="J378" s="8"/>
      <c r="K378" s="8"/>
      <c r="L378" s="8"/>
      <c r="M378" s="11"/>
      <c r="N378" s="11"/>
      <c r="O378" s="11"/>
      <c r="P378" s="11">
        <v>98.49</v>
      </c>
      <c r="Q378" s="9" t="e">
        <f>#REF!*P378/1000</f>
        <v>#REF!</v>
      </c>
      <c r="R378" s="36"/>
      <c r="S378" s="37"/>
      <c r="T378" s="37"/>
      <c r="U378" s="37"/>
      <c r="V378" s="37"/>
      <c r="W378" s="37"/>
      <c r="X378" s="37"/>
      <c r="Y378" s="55"/>
      <c r="Z378" s="55"/>
      <c r="AA378" s="55"/>
      <c r="AB378" s="55"/>
      <c r="AC378" s="55"/>
      <c r="AD378" s="55"/>
      <c r="AE378" s="55"/>
      <c r="AF378" s="55"/>
      <c r="AG378" s="770"/>
      <c r="AM378" s="54"/>
      <c r="AN378" s="54"/>
      <c r="AO378" s="54"/>
      <c r="AP378" s="54"/>
      <c r="AQ378" s="54"/>
      <c r="AR378" s="54"/>
      <c r="AS378" s="54"/>
    </row>
    <row r="379" spans="1:256" s="4" customFormat="1" ht="24.95" customHeight="1">
      <c r="A379" s="36"/>
      <c r="B379" s="37"/>
      <c r="C379" s="37"/>
      <c r="D379" s="37"/>
      <c r="E379" s="37"/>
      <c r="F379" s="37"/>
      <c r="G379" s="37"/>
      <c r="H379" s="8"/>
      <c r="I379" s="8"/>
      <c r="J379" s="8"/>
      <c r="K379" s="8"/>
      <c r="L379" s="8"/>
      <c r="M379" s="11"/>
      <c r="N379" s="11"/>
      <c r="O379" s="11"/>
      <c r="P379" s="11">
        <v>79.3</v>
      </c>
      <c r="Q379" s="9" t="e">
        <f>#REF!*P379/1000</f>
        <v>#REF!</v>
      </c>
      <c r="R379" s="36"/>
      <c r="S379" s="37"/>
      <c r="T379" s="37"/>
      <c r="U379" s="37"/>
      <c r="V379" s="37"/>
      <c r="W379" s="37"/>
      <c r="X379" s="37"/>
      <c r="Y379" s="8">
        <v>2.16</v>
      </c>
      <c r="Z379" s="8">
        <v>0.14000000000000001</v>
      </c>
      <c r="AA379" s="8">
        <v>24.78</v>
      </c>
      <c r="AB379" s="8">
        <v>0.38400000000000001</v>
      </c>
      <c r="AC379" s="8">
        <v>13.560000000000002</v>
      </c>
      <c r="AD379" s="8">
        <v>101.11200000000001</v>
      </c>
      <c r="AE379" s="8">
        <v>76.2</v>
      </c>
      <c r="AF379" s="8">
        <v>2.5</v>
      </c>
      <c r="AG379" s="770"/>
      <c r="AH379" s="54"/>
      <c r="AI379" s="54"/>
      <c r="AJ379" s="54"/>
      <c r="AK379" s="54"/>
      <c r="AM379" s="54"/>
      <c r="AN379" s="54"/>
      <c r="AO379" s="54"/>
      <c r="AP379" s="54"/>
      <c r="AQ379" s="54"/>
      <c r="AR379" s="54"/>
      <c r="AS379" s="54"/>
    </row>
    <row r="380" spans="1:256" s="4" customFormat="1" ht="24.95" customHeight="1">
      <c r="A380" s="36"/>
      <c r="B380" s="37"/>
      <c r="C380" s="37"/>
      <c r="D380" s="37"/>
      <c r="E380" s="37"/>
      <c r="F380" s="37"/>
      <c r="G380" s="37"/>
      <c r="H380" s="8"/>
      <c r="I380" s="8"/>
      <c r="J380" s="8"/>
      <c r="K380" s="8"/>
      <c r="L380" s="8"/>
      <c r="M380" s="11"/>
      <c r="N380" s="11"/>
      <c r="O380" s="11"/>
      <c r="P380" s="11">
        <v>37.049999999999997</v>
      </c>
      <c r="Q380" s="9" t="e">
        <f>#REF!*P380/1000</f>
        <v>#REF!</v>
      </c>
      <c r="R380" s="36"/>
      <c r="S380" s="37"/>
      <c r="T380" s="37"/>
      <c r="U380" s="37"/>
      <c r="V380" s="37"/>
      <c r="W380" s="37"/>
      <c r="X380" s="37"/>
      <c r="Y380" s="55"/>
      <c r="Z380" s="55"/>
      <c r="AA380" s="55"/>
      <c r="AB380" s="55"/>
      <c r="AC380" s="55"/>
      <c r="AD380" s="55"/>
      <c r="AE380" s="55"/>
      <c r="AF380" s="55"/>
      <c r="AG380" s="770"/>
      <c r="AH380" s="54"/>
      <c r="AI380" s="54"/>
      <c r="AJ380" s="54"/>
      <c r="AK380" s="54"/>
      <c r="AL380" s="54"/>
      <c r="AM380" s="21"/>
      <c r="AN380" s="21"/>
      <c r="AO380" s="21"/>
      <c r="AP380" s="21"/>
      <c r="AQ380" s="21"/>
      <c r="AR380" s="21"/>
      <c r="AS380" s="21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4"/>
      <c r="BQ380" s="54"/>
      <c r="BR380" s="54"/>
      <c r="BS380" s="54"/>
      <c r="BT380" s="54"/>
      <c r="BU380" s="54"/>
      <c r="BV380" s="54"/>
      <c r="BW380" s="54"/>
      <c r="BX380" s="54"/>
      <c r="BY380" s="54"/>
      <c r="BZ380" s="54"/>
      <c r="CA380" s="54"/>
      <c r="CB380" s="54"/>
      <c r="CC380" s="54"/>
      <c r="CD380" s="54"/>
      <c r="CE380" s="54"/>
      <c r="CF380" s="54"/>
      <c r="CG380" s="54"/>
      <c r="CH380" s="54"/>
      <c r="CI380" s="54"/>
      <c r="CJ380" s="54"/>
      <c r="CK380" s="54"/>
      <c r="CL380" s="54"/>
      <c r="CM380" s="54"/>
      <c r="CN380" s="54"/>
      <c r="CO380" s="54"/>
      <c r="CP380" s="54"/>
      <c r="CQ380" s="54"/>
      <c r="CR380" s="54"/>
      <c r="CS380" s="54"/>
      <c r="CT380" s="54"/>
      <c r="CU380" s="54"/>
      <c r="CV380" s="54"/>
      <c r="CW380" s="54"/>
      <c r="CX380" s="54"/>
      <c r="CY380" s="54"/>
      <c r="CZ380" s="54"/>
      <c r="DA380" s="54"/>
      <c r="DB380" s="54"/>
      <c r="DC380" s="54"/>
      <c r="DD380" s="54"/>
      <c r="DE380" s="54"/>
      <c r="DF380" s="54"/>
      <c r="DG380" s="54"/>
      <c r="DH380" s="54"/>
      <c r="DI380" s="54"/>
      <c r="DJ380" s="54"/>
      <c r="DK380" s="54"/>
      <c r="DL380" s="54"/>
      <c r="DM380" s="54"/>
      <c r="DN380" s="54"/>
      <c r="DO380" s="54"/>
      <c r="DP380" s="54"/>
      <c r="DQ380" s="54"/>
      <c r="DR380" s="54"/>
      <c r="DS380" s="54"/>
      <c r="DT380" s="54"/>
      <c r="DU380" s="54"/>
      <c r="DV380" s="54"/>
      <c r="DW380" s="54"/>
      <c r="DX380" s="54"/>
      <c r="DY380" s="54"/>
      <c r="DZ380" s="54"/>
      <c r="EA380" s="54"/>
      <c r="EB380" s="54"/>
      <c r="EC380" s="54"/>
      <c r="ED380" s="54"/>
      <c r="EE380" s="54"/>
      <c r="EF380" s="54"/>
      <c r="EG380" s="54"/>
      <c r="EH380" s="54"/>
      <c r="EI380" s="54"/>
      <c r="EJ380" s="54"/>
      <c r="EK380" s="54"/>
      <c r="EL380" s="54"/>
      <c r="EM380" s="54"/>
      <c r="EN380" s="54"/>
      <c r="EO380" s="54"/>
      <c r="EP380" s="54"/>
      <c r="EQ380" s="54"/>
      <c r="ER380" s="54"/>
      <c r="ES380" s="54"/>
      <c r="ET380" s="54"/>
      <c r="EU380" s="54"/>
      <c r="EV380" s="54"/>
      <c r="EW380" s="54"/>
      <c r="EX380" s="54"/>
      <c r="EY380" s="54"/>
      <c r="EZ380" s="54"/>
      <c r="FA380" s="54"/>
      <c r="FB380" s="54"/>
      <c r="FC380" s="54"/>
      <c r="FD380" s="54"/>
      <c r="FE380" s="54"/>
      <c r="FF380" s="54"/>
      <c r="FG380" s="54"/>
      <c r="FH380" s="54"/>
      <c r="FI380" s="54"/>
      <c r="FJ380" s="54"/>
      <c r="FK380" s="54"/>
      <c r="FL380" s="54"/>
      <c r="FM380" s="54"/>
      <c r="FN380" s="54"/>
      <c r="FO380" s="54"/>
      <c r="FP380" s="54"/>
      <c r="FQ380" s="54"/>
      <c r="FR380" s="54"/>
      <c r="FS380" s="54"/>
      <c r="FT380" s="54"/>
      <c r="FU380" s="54"/>
      <c r="FV380" s="54"/>
      <c r="FW380" s="54"/>
      <c r="FX380" s="54"/>
      <c r="FY380" s="54"/>
      <c r="FZ380" s="54"/>
      <c r="GA380" s="54"/>
      <c r="GB380" s="54"/>
      <c r="GC380" s="54"/>
      <c r="GD380" s="54"/>
      <c r="GE380" s="54"/>
      <c r="GF380" s="54"/>
      <c r="GG380" s="54"/>
      <c r="GH380" s="54"/>
      <c r="GI380" s="54"/>
      <c r="GJ380" s="54"/>
      <c r="GK380" s="54"/>
      <c r="GL380" s="54"/>
      <c r="GM380" s="54"/>
      <c r="GN380" s="54"/>
      <c r="GO380" s="54"/>
      <c r="GP380" s="54"/>
      <c r="GQ380" s="54"/>
      <c r="GR380" s="54"/>
      <c r="GS380" s="54"/>
      <c r="GT380" s="54"/>
      <c r="GU380" s="54"/>
      <c r="GV380" s="54"/>
      <c r="GW380" s="54"/>
      <c r="GX380" s="54"/>
      <c r="GY380" s="54"/>
      <c r="GZ380" s="54"/>
      <c r="HA380" s="54"/>
      <c r="HB380" s="54"/>
      <c r="HC380" s="54"/>
      <c r="HD380" s="54"/>
      <c r="HE380" s="54"/>
      <c r="HF380" s="54"/>
      <c r="HG380" s="54"/>
      <c r="HH380" s="54"/>
      <c r="HI380" s="54"/>
      <c r="HJ380" s="54"/>
      <c r="HK380" s="54"/>
      <c r="HL380" s="54"/>
      <c r="HM380" s="54"/>
      <c r="HN380" s="54"/>
      <c r="HO380" s="54"/>
      <c r="HP380" s="54"/>
      <c r="HQ380" s="54"/>
      <c r="HR380" s="54"/>
      <c r="HS380" s="54"/>
      <c r="HT380" s="54"/>
      <c r="HU380" s="54"/>
      <c r="HV380" s="54"/>
      <c r="HW380" s="54"/>
      <c r="HX380" s="54"/>
      <c r="HY380" s="54"/>
      <c r="HZ380" s="54"/>
      <c r="IA380" s="54"/>
      <c r="IB380" s="54"/>
      <c r="IC380" s="54"/>
      <c r="ID380" s="54"/>
      <c r="IE380" s="54"/>
      <c r="IF380" s="54"/>
      <c r="IG380" s="54"/>
      <c r="IH380" s="54"/>
      <c r="II380" s="54"/>
      <c r="IJ380" s="54"/>
      <c r="IK380" s="54"/>
      <c r="IL380" s="54"/>
      <c r="IM380" s="54"/>
      <c r="IN380" s="54"/>
      <c r="IO380" s="54"/>
      <c r="IP380" s="54"/>
      <c r="IQ380" s="54"/>
      <c r="IR380" s="54"/>
      <c r="IS380" s="54"/>
      <c r="IT380" s="54"/>
      <c r="IU380" s="54"/>
      <c r="IV380" s="54"/>
    </row>
    <row r="381" spans="1:256" s="4" customFormat="1" ht="24.95" customHeight="1">
      <c r="A381" s="36"/>
      <c r="B381" s="37"/>
      <c r="C381" s="37"/>
      <c r="D381" s="37"/>
      <c r="E381" s="37"/>
      <c r="F381" s="37"/>
      <c r="G381" s="37"/>
      <c r="H381" s="771"/>
      <c r="I381" s="771"/>
      <c r="J381" s="771"/>
      <c r="K381" s="771"/>
      <c r="L381" s="771"/>
      <c r="M381" s="771"/>
      <c r="N381" s="771"/>
      <c r="O381" s="771"/>
      <c r="P381" s="771"/>
      <c r="Q381" s="772"/>
      <c r="R381" s="36"/>
      <c r="S381" s="37"/>
      <c r="T381" s="37"/>
      <c r="U381" s="37"/>
      <c r="V381" s="37"/>
      <c r="W381" s="37"/>
      <c r="X381" s="37"/>
      <c r="Y381" s="40"/>
      <c r="Z381" s="40"/>
      <c r="AA381" s="40"/>
      <c r="AB381" s="40"/>
      <c r="AC381" s="40"/>
      <c r="AD381" s="40"/>
      <c r="AE381" s="40"/>
      <c r="AF381" s="40"/>
      <c r="AG381" s="770"/>
      <c r="AH381" s="21"/>
      <c r="AI381" s="21"/>
      <c r="AJ381" s="21"/>
      <c r="AK381" s="21"/>
      <c r="AL381" s="54"/>
      <c r="AM381" s="21"/>
      <c r="AN381" s="21"/>
      <c r="AO381" s="21"/>
      <c r="AP381" s="21"/>
      <c r="AQ381" s="21"/>
      <c r="AR381" s="21"/>
      <c r="AS381" s="21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D381" s="54"/>
      <c r="CE381" s="54"/>
      <c r="CF381" s="54"/>
      <c r="CG381" s="54"/>
      <c r="CH381" s="54"/>
      <c r="CI381" s="54"/>
      <c r="CJ381" s="54"/>
      <c r="CK381" s="54"/>
      <c r="CL381" s="54"/>
      <c r="CM381" s="54"/>
      <c r="CN381" s="54"/>
      <c r="CO381" s="54"/>
      <c r="CP381" s="54"/>
      <c r="CQ381" s="54"/>
      <c r="CR381" s="54"/>
      <c r="CS381" s="54"/>
      <c r="CT381" s="54"/>
      <c r="CU381" s="54"/>
      <c r="CV381" s="54"/>
      <c r="CW381" s="54"/>
      <c r="CX381" s="54"/>
      <c r="CY381" s="54"/>
      <c r="CZ381" s="54"/>
      <c r="DA381" s="54"/>
      <c r="DB381" s="54"/>
      <c r="DC381" s="54"/>
      <c r="DD381" s="54"/>
      <c r="DE381" s="54"/>
      <c r="DF381" s="54"/>
      <c r="DG381" s="54"/>
      <c r="DH381" s="54"/>
      <c r="DI381" s="54"/>
      <c r="DJ381" s="54"/>
      <c r="DK381" s="54"/>
      <c r="DL381" s="54"/>
      <c r="DM381" s="54"/>
      <c r="DN381" s="54"/>
      <c r="DO381" s="54"/>
      <c r="DP381" s="54"/>
      <c r="DQ381" s="54"/>
      <c r="DR381" s="54"/>
      <c r="DS381" s="54"/>
      <c r="DT381" s="54"/>
      <c r="DU381" s="54"/>
      <c r="DV381" s="54"/>
      <c r="DW381" s="54"/>
      <c r="DX381" s="54"/>
      <c r="DY381" s="54"/>
      <c r="DZ381" s="54"/>
      <c r="EA381" s="54"/>
      <c r="EB381" s="54"/>
      <c r="EC381" s="54"/>
      <c r="ED381" s="54"/>
      <c r="EE381" s="54"/>
      <c r="EF381" s="54"/>
      <c r="EG381" s="54"/>
      <c r="EH381" s="54"/>
      <c r="EI381" s="54"/>
      <c r="EJ381" s="54"/>
      <c r="EK381" s="54"/>
      <c r="EL381" s="54"/>
      <c r="EM381" s="54"/>
      <c r="EN381" s="54"/>
      <c r="EO381" s="54"/>
      <c r="EP381" s="54"/>
      <c r="EQ381" s="54"/>
      <c r="ER381" s="54"/>
      <c r="ES381" s="54"/>
      <c r="ET381" s="54"/>
      <c r="EU381" s="54"/>
      <c r="EV381" s="54"/>
      <c r="EW381" s="54"/>
      <c r="EX381" s="54"/>
      <c r="EY381" s="54"/>
      <c r="EZ381" s="54"/>
      <c r="FA381" s="54"/>
      <c r="FB381" s="54"/>
      <c r="FC381" s="54"/>
      <c r="FD381" s="54"/>
      <c r="FE381" s="54"/>
      <c r="FF381" s="54"/>
      <c r="FG381" s="54"/>
      <c r="FH381" s="54"/>
      <c r="FI381" s="54"/>
      <c r="FJ381" s="54"/>
      <c r="FK381" s="54"/>
      <c r="FL381" s="54"/>
      <c r="FM381" s="54"/>
      <c r="FN381" s="54"/>
      <c r="FO381" s="54"/>
      <c r="FP381" s="54"/>
      <c r="FQ381" s="54"/>
      <c r="FR381" s="54"/>
      <c r="FS381" s="54"/>
      <c r="FT381" s="54"/>
      <c r="FU381" s="54"/>
      <c r="FV381" s="54"/>
      <c r="FW381" s="54"/>
      <c r="FX381" s="54"/>
      <c r="FY381" s="54"/>
      <c r="FZ381" s="54"/>
      <c r="GA381" s="54"/>
      <c r="GB381" s="54"/>
      <c r="GC381" s="54"/>
      <c r="GD381" s="54"/>
      <c r="GE381" s="54"/>
      <c r="GF381" s="54"/>
      <c r="GG381" s="54"/>
      <c r="GH381" s="54"/>
      <c r="GI381" s="54"/>
      <c r="GJ381" s="54"/>
      <c r="GK381" s="54"/>
      <c r="GL381" s="54"/>
      <c r="GM381" s="54"/>
      <c r="GN381" s="54"/>
      <c r="GO381" s="54"/>
      <c r="GP381" s="54"/>
      <c r="GQ381" s="54"/>
      <c r="GR381" s="54"/>
      <c r="GS381" s="54"/>
      <c r="GT381" s="54"/>
      <c r="GU381" s="54"/>
      <c r="GV381" s="54"/>
      <c r="GW381" s="54"/>
      <c r="GX381" s="54"/>
      <c r="GY381" s="54"/>
      <c r="GZ381" s="54"/>
      <c r="HA381" s="54"/>
      <c r="HB381" s="54"/>
      <c r="HC381" s="54"/>
      <c r="HD381" s="54"/>
      <c r="HE381" s="54"/>
      <c r="HF381" s="54"/>
      <c r="HG381" s="54"/>
      <c r="HH381" s="54"/>
      <c r="HI381" s="54"/>
      <c r="HJ381" s="54"/>
      <c r="HK381" s="54"/>
      <c r="HL381" s="54"/>
      <c r="HM381" s="54"/>
      <c r="HN381" s="54"/>
      <c r="HO381" s="54"/>
      <c r="HP381" s="54"/>
      <c r="HQ381" s="54"/>
      <c r="HR381" s="54"/>
      <c r="HS381" s="54"/>
      <c r="HT381" s="54"/>
      <c r="HU381" s="54"/>
      <c r="HV381" s="54"/>
      <c r="HW381" s="54"/>
      <c r="HX381" s="54"/>
      <c r="HY381" s="54"/>
      <c r="HZ381" s="54"/>
      <c r="IA381" s="54"/>
      <c r="IB381" s="54"/>
      <c r="IC381" s="54"/>
      <c r="ID381" s="54"/>
      <c r="IE381" s="54"/>
      <c r="IF381" s="54"/>
      <c r="IG381" s="54"/>
      <c r="IH381" s="54"/>
      <c r="II381" s="54"/>
      <c r="IJ381" s="54"/>
      <c r="IK381" s="54"/>
      <c r="IL381" s="54"/>
      <c r="IM381" s="54"/>
      <c r="IN381" s="54"/>
      <c r="IO381" s="54"/>
      <c r="IP381" s="54"/>
      <c r="IQ381" s="54"/>
      <c r="IR381" s="54"/>
      <c r="IS381" s="54"/>
      <c r="IT381" s="54"/>
      <c r="IU381" s="54"/>
      <c r="IV381" s="54"/>
    </row>
    <row r="382" spans="1:256" s="54" customFormat="1" ht="24.95" customHeight="1">
      <c r="A382" s="36"/>
      <c r="B382" s="37"/>
      <c r="C382" s="37"/>
      <c r="D382" s="37"/>
      <c r="E382" s="37"/>
      <c r="F382" s="37"/>
      <c r="G382" s="37"/>
      <c r="H382" s="601">
        <v>4.4880000000000004</v>
      </c>
      <c r="I382" s="8">
        <v>0</v>
      </c>
      <c r="J382" s="601">
        <v>2.1120000000000001</v>
      </c>
      <c r="K382" s="601">
        <v>17.408000000000001</v>
      </c>
      <c r="L382" s="601">
        <v>29.072000000000003</v>
      </c>
      <c r="M382" s="601">
        <v>16.055999999999997</v>
      </c>
      <c r="N382" s="601">
        <v>0.53600000000000003</v>
      </c>
      <c r="O382" s="601">
        <v>0.42400000000000004</v>
      </c>
      <c r="P382" s="601"/>
      <c r="Q382" s="8" t="e">
        <f>SUM(Q383:Q386)</f>
        <v>#REF!</v>
      </c>
      <c r="R382" s="36"/>
      <c r="S382" s="37"/>
      <c r="T382" s="37"/>
      <c r="U382" s="37"/>
      <c r="V382" s="37"/>
      <c r="W382" s="37"/>
      <c r="X382" s="37"/>
      <c r="Y382" s="597"/>
      <c r="Z382" s="597"/>
      <c r="AA382" s="597"/>
      <c r="AB382" s="597"/>
      <c r="AC382" s="597"/>
      <c r="AD382" s="597"/>
      <c r="AE382" s="597"/>
      <c r="AF382" s="597"/>
      <c r="AG382" s="770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1"/>
      <c r="DS382" s="21"/>
      <c r="DT382" s="21"/>
      <c r="DU382" s="21"/>
      <c r="DV382" s="21"/>
      <c r="DW382" s="21"/>
      <c r="DX382" s="21"/>
      <c r="DY382" s="21"/>
      <c r="DZ382" s="21"/>
      <c r="EA382" s="21"/>
      <c r="EB382" s="21"/>
      <c r="EC382" s="21"/>
      <c r="ED382" s="21"/>
      <c r="EE382" s="21"/>
      <c r="EF382" s="21"/>
      <c r="EG382" s="21"/>
      <c r="EH382" s="21"/>
      <c r="EI382" s="21"/>
      <c r="EJ382" s="21"/>
      <c r="EK382" s="21"/>
      <c r="EL382" s="21"/>
      <c r="EM382" s="21"/>
      <c r="EN382" s="21"/>
      <c r="EO382" s="21"/>
      <c r="EP382" s="21"/>
      <c r="EQ382" s="21"/>
      <c r="ER382" s="21"/>
      <c r="ES382" s="21"/>
      <c r="ET382" s="21"/>
      <c r="EU382" s="21"/>
      <c r="EV382" s="21"/>
      <c r="EW382" s="21"/>
      <c r="EX382" s="21"/>
      <c r="EY382" s="21"/>
      <c r="EZ382" s="21"/>
      <c r="FA382" s="21"/>
      <c r="FB382" s="21"/>
      <c r="FC382" s="21"/>
      <c r="FD382" s="21"/>
      <c r="FE382" s="21"/>
      <c r="FF382" s="21"/>
      <c r="FG382" s="21"/>
      <c r="FH382" s="21"/>
      <c r="FI382" s="21"/>
      <c r="FJ382" s="21"/>
      <c r="FK382" s="21"/>
      <c r="FL382" s="21"/>
      <c r="FM382" s="21"/>
      <c r="FN382" s="21"/>
      <c r="FO382" s="21"/>
      <c r="FP382" s="21"/>
      <c r="FQ382" s="21"/>
      <c r="FR382" s="21"/>
      <c r="FS382" s="21"/>
      <c r="FT382" s="21"/>
      <c r="FU382" s="21"/>
      <c r="FV382" s="21"/>
      <c r="FW382" s="21"/>
      <c r="FX382" s="21"/>
      <c r="FY382" s="21"/>
      <c r="FZ382" s="21"/>
      <c r="GA382" s="21"/>
      <c r="GB382" s="21"/>
      <c r="GC382" s="21"/>
      <c r="GD382" s="21"/>
      <c r="GE382" s="21"/>
      <c r="GF382" s="21"/>
      <c r="GG382" s="21"/>
      <c r="GH382" s="21"/>
      <c r="GI382" s="21"/>
      <c r="GJ382" s="21"/>
      <c r="GK382" s="21"/>
      <c r="GL382" s="21"/>
      <c r="GM382" s="21"/>
      <c r="GN382" s="21"/>
      <c r="GO382" s="21"/>
      <c r="GP382" s="21"/>
      <c r="GQ382" s="21"/>
      <c r="GR382" s="21"/>
      <c r="GS382" s="21"/>
      <c r="GT382" s="21"/>
      <c r="GU382" s="21"/>
      <c r="GV382" s="21"/>
      <c r="GW382" s="21"/>
      <c r="GX382" s="21"/>
      <c r="GY382" s="21"/>
      <c r="GZ382" s="21"/>
      <c r="HA382" s="21"/>
      <c r="HB382" s="21"/>
      <c r="HC382" s="21"/>
      <c r="HD382" s="21"/>
      <c r="HE382" s="21"/>
      <c r="HF382" s="21"/>
      <c r="HG382" s="21"/>
      <c r="HH382" s="21"/>
      <c r="HI382" s="21"/>
      <c r="HJ382" s="21"/>
      <c r="HK382" s="21"/>
      <c r="HL382" s="21"/>
      <c r="HM382" s="21"/>
      <c r="HN382" s="21"/>
      <c r="HO382" s="21"/>
      <c r="HP382" s="21"/>
      <c r="HQ382" s="21"/>
      <c r="HR382" s="21"/>
      <c r="HS382" s="21"/>
      <c r="HT382" s="21"/>
      <c r="HU382" s="21"/>
      <c r="HV382" s="21"/>
      <c r="HW382" s="21"/>
      <c r="HX382" s="21"/>
      <c r="HY382" s="21"/>
      <c r="HZ382" s="21"/>
      <c r="IA382" s="21"/>
      <c r="IB382" s="21"/>
      <c r="IC382" s="21"/>
      <c r="ID382" s="21"/>
      <c r="IE382" s="21"/>
      <c r="IF382" s="21"/>
      <c r="IG382" s="21"/>
      <c r="IH382" s="21"/>
      <c r="II382" s="21"/>
      <c r="IJ382" s="21"/>
      <c r="IK382" s="21"/>
      <c r="IL382" s="21"/>
      <c r="IM382" s="21"/>
      <c r="IN382" s="21"/>
      <c r="IO382" s="21"/>
      <c r="IP382" s="21"/>
      <c r="IQ382" s="21"/>
      <c r="IR382" s="21"/>
      <c r="IS382" s="21"/>
      <c r="IT382" s="21"/>
      <c r="IU382" s="21"/>
      <c r="IV382" s="21"/>
    </row>
    <row r="383" spans="1:256" s="54" customFormat="1" ht="24.95" customHeight="1">
      <c r="A383" s="36"/>
      <c r="B383" s="37"/>
      <c r="C383" s="37"/>
      <c r="D383" s="37"/>
      <c r="E383" s="37"/>
      <c r="F383" s="37"/>
      <c r="G383" s="37"/>
      <c r="H383" s="15"/>
      <c r="I383" s="15"/>
      <c r="J383" s="15"/>
      <c r="K383" s="15"/>
      <c r="L383" s="15"/>
      <c r="M383" s="15"/>
      <c r="N383" s="15"/>
      <c r="O383" s="15"/>
      <c r="P383" s="68"/>
      <c r="Q383" s="9" t="e">
        <f>#REF!*P383/1000</f>
        <v>#REF!</v>
      </c>
      <c r="R383" s="36"/>
      <c r="S383" s="37"/>
      <c r="T383" s="37"/>
      <c r="U383" s="37"/>
      <c r="V383" s="37"/>
      <c r="W383" s="37"/>
      <c r="X383" s="37"/>
      <c r="Y383" s="92"/>
      <c r="Z383" s="92"/>
      <c r="AA383" s="92"/>
      <c r="AB383" s="92"/>
      <c r="AC383" s="92"/>
      <c r="AD383" s="92"/>
      <c r="AE383" s="92"/>
      <c r="AF383" s="92"/>
      <c r="AG383" s="770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21"/>
      <c r="DW383" s="21"/>
      <c r="DX383" s="21"/>
      <c r="DY383" s="21"/>
      <c r="DZ383" s="21"/>
      <c r="EA383" s="21"/>
      <c r="EB383" s="21"/>
      <c r="EC383" s="21"/>
      <c r="ED383" s="21"/>
      <c r="EE383" s="21"/>
      <c r="EF383" s="21"/>
      <c r="EG383" s="21"/>
      <c r="EH383" s="21"/>
      <c r="EI383" s="21"/>
      <c r="EJ383" s="21"/>
      <c r="EK383" s="21"/>
      <c r="EL383" s="21"/>
      <c r="EM383" s="21"/>
      <c r="EN383" s="21"/>
      <c r="EO383" s="21"/>
      <c r="EP383" s="21"/>
      <c r="EQ383" s="21"/>
      <c r="ER383" s="21"/>
      <c r="ES383" s="21"/>
      <c r="ET383" s="21"/>
      <c r="EU383" s="21"/>
      <c r="EV383" s="21"/>
      <c r="EW383" s="21"/>
      <c r="EX383" s="21"/>
      <c r="EY383" s="21"/>
      <c r="EZ383" s="21"/>
      <c r="FA383" s="21"/>
      <c r="FB383" s="21"/>
      <c r="FC383" s="21"/>
      <c r="FD383" s="21"/>
      <c r="FE383" s="21"/>
      <c r="FF383" s="21"/>
      <c r="FG383" s="21"/>
      <c r="FH383" s="21"/>
      <c r="FI383" s="21"/>
      <c r="FJ383" s="21"/>
      <c r="FK383" s="21"/>
      <c r="FL383" s="21"/>
      <c r="FM383" s="21"/>
      <c r="FN383" s="21"/>
      <c r="FO383" s="21"/>
      <c r="FP383" s="21"/>
      <c r="FQ383" s="21"/>
      <c r="FR383" s="21"/>
      <c r="FS383" s="21"/>
      <c r="FT383" s="21"/>
      <c r="FU383" s="21"/>
      <c r="FV383" s="21"/>
      <c r="FW383" s="21"/>
      <c r="FX383" s="21"/>
      <c r="FY383" s="21"/>
      <c r="FZ383" s="21"/>
      <c r="GA383" s="21"/>
      <c r="GB383" s="21"/>
      <c r="GC383" s="21"/>
      <c r="GD383" s="21"/>
      <c r="GE383" s="21"/>
      <c r="GF383" s="21"/>
      <c r="GG383" s="21"/>
      <c r="GH383" s="21"/>
      <c r="GI383" s="21"/>
      <c r="GJ383" s="21"/>
      <c r="GK383" s="21"/>
      <c r="GL383" s="21"/>
      <c r="GM383" s="21"/>
      <c r="GN383" s="21"/>
      <c r="GO383" s="21"/>
      <c r="GP383" s="21"/>
      <c r="GQ383" s="21"/>
      <c r="GR383" s="21"/>
      <c r="GS383" s="21"/>
      <c r="GT383" s="21"/>
      <c r="GU383" s="21"/>
      <c r="GV383" s="21"/>
      <c r="GW383" s="21"/>
      <c r="GX383" s="21"/>
      <c r="GY383" s="21"/>
      <c r="GZ383" s="21"/>
      <c r="HA383" s="21"/>
      <c r="HB383" s="21"/>
      <c r="HC383" s="21"/>
      <c r="HD383" s="21"/>
      <c r="HE383" s="21"/>
      <c r="HF383" s="21"/>
      <c r="HG383" s="21"/>
      <c r="HH383" s="21"/>
      <c r="HI383" s="21"/>
      <c r="HJ383" s="21"/>
      <c r="HK383" s="21"/>
      <c r="HL383" s="21"/>
      <c r="HM383" s="21"/>
      <c r="HN383" s="21"/>
      <c r="HO383" s="21"/>
      <c r="HP383" s="21"/>
      <c r="HQ383" s="21"/>
      <c r="HR383" s="21"/>
      <c r="HS383" s="21"/>
      <c r="HT383" s="21"/>
      <c r="HU383" s="21"/>
      <c r="HV383" s="21"/>
      <c r="HW383" s="21"/>
      <c r="HX383" s="21"/>
      <c r="HY383" s="21"/>
      <c r="HZ383" s="21"/>
      <c r="IA383" s="21"/>
      <c r="IB383" s="21"/>
      <c r="IC383" s="21"/>
      <c r="ID383" s="21"/>
      <c r="IE383" s="21"/>
      <c r="IF383" s="21"/>
      <c r="IG383" s="21"/>
      <c r="IH383" s="21"/>
      <c r="II383" s="21"/>
      <c r="IJ383" s="21"/>
      <c r="IK383" s="21"/>
      <c r="IL383" s="21"/>
      <c r="IM383" s="21"/>
      <c r="IN383" s="21"/>
      <c r="IO383" s="21"/>
      <c r="IP383" s="21"/>
      <c r="IQ383" s="21"/>
      <c r="IR383" s="21"/>
      <c r="IS383" s="21"/>
      <c r="IT383" s="21"/>
      <c r="IU383" s="21"/>
      <c r="IV383" s="21"/>
    </row>
    <row r="384" spans="1:256" ht="24.95" customHeight="1">
      <c r="H384" s="25"/>
      <c r="I384" s="25"/>
      <c r="J384" s="25"/>
      <c r="K384" s="25"/>
      <c r="L384" s="25"/>
      <c r="M384" s="25"/>
      <c r="N384" s="25"/>
      <c r="O384" s="25"/>
      <c r="P384" s="68">
        <v>23.4</v>
      </c>
      <c r="Q384" s="9" t="e">
        <f>P384*#REF!/1000</f>
        <v>#REF!</v>
      </c>
      <c r="Y384" s="773"/>
      <c r="Z384" s="773"/>
      <c r="AA384" s="773"/>
      <c r="AB384" s="773"/>
      <c r="AC384" s="773"/>
      <c r="AD384" s="773"/>
      <c r="AE384" s="773"/>
      <c r="AF384" s="773"/>
      <c r="AG384" s="770"/>
    </row>
    <row r="385" spans="1:256" ht="33" customHeight="1">
      <c r="H385" s="8"/>
      <c r="I385" s="8"/>
      <c r="J385" s="8"/>
      <c r="K385" s="8"/>
      <c r="L385" s="8"/>
      <c r="M385" s="11"/>
      <c r="N385" s="11"/>
      <c r="O385" s="11"/>
      <c r="P385" s="68">
        <v>88</v>
      </c>
      <c r="Q385" s="9" t="e">
        <f>P385*#REF!/1000</f>
        <v>#REF!</v>
      </c>
      <c r="Y385" s="17"/>
      <c r="Z385" s="17"/>
      <c r="AA385" s="17"/>
      <c r="AB385" s="17"/>
      <c r="AC385" s="17"/>
      <c r="AD385" s="17"/>
      <c r="AE385" s="17"/>
      <c r="AF385" s="17"/>
      <c r="AG385" s="770"/>
    </row>
    <row r="386" spans="1:256" ht="24.95" customHeight="1">
      <c r="H386" s="9"/>
      <c r="I386" s="9"/>
      <c r="J386" s="9"/>
      <c r="K386" s="9"/>
      <c r="L386" s="9"/>
      <c r="M386" s="9"/>
      <c r="N386" s="9"/>
      <c r="O386" s="9"/>
      <c r="P386" s="11">
        <v>79.3</v>
      </c>
      <c r="Q386" s="9" t="e">
        <f>P386*#REF!/1000</f>
        <v>#REF!</v>
      </c>
      <c r="Y386" s="55"/>
      <c r="Z386" s="55"/>
      <c r="AA386" s="55"/>
      <c r="AB386" s="55"/>
      <c r="AC386" s="55"/>
      <c r="AD386" s="55"/>
      <c r="AE386" s="55"/>
      <c r="AF386" s="55"/>
      <c r="AG386" s="770"/>
    </row>
    <row r="387" spans="1:256" ht="24.95" customHeight="1">
      <c r="H387" s="8">
        <v>0.29333333333333333</v>
      </c>
      <c r="I387" s="8">
        <v>8.213333333333335E-2</v>
      </c>
      <c r="J387" s="8">
        <v>6.6</v>
      </c>
      <c r="K387" s="8">
        <v>19.166399999999999</v>
      </c>
      <c r="L387" s="8">
        <v>66.915199999999999</v>
      </c>
      <c r="M387" s="8">
        <v>10.829866666666668</v>
      </c>
      <c r="N387" s="8">
        <v>0.88</v>
      </c>
      <c r="O387" s="8">
        <v>0.52800000000000002</v>
      </c>
      <c r="P387" s="564"/>
      <c r="Q387" s="40" t="e">
        <f>SUM(Q388:Q392)</f>
        <v>#REF!</v>
      </c>
      <c r="Y387" s="40"/>
      <c r="Z387" s="40"/>
      <c r="AA387" s="40"/>
      <c r="AB387" s="40"/>
      <c r="AC387" s="40"/>
      <c r="AD387" s="40"/>
      <c r="AE387" s="40"/>
      <c r="AF387" s="40"/>
      <c r="AG387" s="770"/>
      <c r="AH387" s="4"/>
    </row>
    <row r="388" spans="1:256" ht="24.95" customHeight="1">
      <c r="H388" s="11"/>
      <c r="I388" s="11"/>
      <c r="J388" s="11"/>
      <c r="K388" s="11"/>
      <c r="L388" s="11"/>
      <c r="M388" s="11"/>
      <c r="N388" s="11"/>
      <c r="O388" s="11"/>
      <c r="P388" s="11">
        <v>235.04</v>
      </c>
      <c r="Q388" s="11" t="e">
        <f>#REF!*P388/1000</f>
        <v>#REF!</v>
      </c>
      <c r="Y388" s="8">
        <v>0</v>
      </c>
      <c r="Z388" s="8">
        <v>7.4999999999999997E-2</v>
      </c>
      <c r="AA388" s="8">
        <v>0</v>
      </c>
      <c r="AB388" s="8">
        <v>0</v>
      </c>
      <c r="AC388" s="8">
        <v>3.0750000000000002</v>
      </c>
      <c r="AD388" s="8">
        <v>9.9749999999999996</v>
      </c>
      <c r="AE388" s="8">
        <v>3</v>
      </c>
      <c r="AF388" s="8">
        <v>7.4999999999999997E-2</v>
      </c>
      <c r="AG388" s="770"/>
      <c r="AH388" s="4"/>
      <c r="AM388" s="6"/>
      <c r="AN388" s="6"/>
      <c r="AO388" s="6"/>
      <c r="AP388" s="6"/>
      <c r="AQ388" s="6"/>
      <c r="AR388" s="6"/>
      <c r="AS388" s="6"/>
    </row>
    <row r="389" spans="1:256" ht="24.95" customHeight="1">
      <c r="H389" s="8"/>
      <c r="I389" s="8"/>
      <c r="J389" s="8"/>
      <c r="K389" s="8"/>
      <c r="L389" s="8"/>
      <c r="M389" s="8"/>
      <c r="N389" s="8"/>
      <c r="O389" s="8"/>
      <c r="P389" s="8"/>
      <c r="Q389" s="11" t="e">
        <f>#REF!*P389/1000</f>
        <v>#REF!</v>
      </c>
      <c r="Y389" s="710"/>
      <c r="Z389" s="710"/>
      <c r="AA389" s="710"/>
      <c r="AB389" s="710"/>
      <c r="AC389" s="710"/>
      <c r="AD389" s="710"/>
      <c r="AE389" s="710"/>
      <c r="AF389" s="710"/>
      <c r="AG389" s="770"/>
      <c r="AH389" s="2"/>
      <c r="AI389" s="6"/>
      <c r="AJ389" s="6"/>
      <c r="AK389" s="6"/>
      <c r="AM389" s="6"/>
      <c r="AN389" s="6"/>
      <c r="AO389" s="6"/>
      <c r="AP389" s="6"/>
      <c r="AQ389" s="6"/>
      <c r="AR389" s="6"/>
      <c r="AS389" s="6"/>
    </row>
    <row r="390" spans="1:256" ht="24.95" customHeight="1">
      <c r="H390" s="55"/>
      <c r="I390" s="55"/>
      <c r="J390" s="55"/>
      <c r="K390" s="55"/>
      <c r="L390" s="55"/>
      <c r="M390" s="55"/>
      <c r="N390" s="55"/>
      <c r="O390" s="55"/>
      <c r="P390" s="11">
        <v>166.11</v>
      </c>
      <c r="Q390" s="11" t="e">
        <f>#REF!*P390/1000</f>
        <v>#REF!</v>
      </c>
      <c r="Y390" s="40">
        <v>0</v>
      </c>
      <c r="Z390" s="40">
        <v>4.4999999999999998E-2</v>
      </c>
      <c r="AA390" s="40">
        <v>0</v>
      </c>
      <c r="AB390" s="40">
        <v>0.34999999999999992</v>
      </c>
      <c r="AC390" s="40">
        <v>8.6</v>
      </c>
      <c r="AD390" s="40">
        <v>38.6</v>
      </c>
      <c r="AE390" s="40">
        <v>11.499999999999998</v>
      </c>
      <c r="AF390" s="40">
        <v>0.95</v>
      </c>
      <c r="AG390" s="770"/>
      <c r="AH390" s="2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/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  <c r="ID390" s="6"/>
      <c r="IE390" s="6"/>
      <c r="IF390" s="6"/>
      <c r="IG390" s="6"/>
      <c r="IH390" s="6"/>
      <c r="II390" s="6"/>
      <c r="IJ390" s="6"/>
      <c r="IK390" s="6"/>
      <c r="IL390" s="6"/>
      <c r="IM390" s="6"/>
      <c r="IN390" s="6"/>
      <c r="IO390" s="6"/>
      <c r="IP390" s="6"/>
      <c r="IQ390" s="6"/>
      <c r="IR390" s="6"/>
      <c r="IS390" s="6"/>
      <c r="IT390" s="6"/>
      <c r="IU390" s="6"/>
      <c r="IV390" s="6"/>
    </row>
    <row r="391" spans="1:256" ht="24.95" customHeight="1">
      <c r="H391" s="15"/>
      <c r="I391" s="15"/>
      <c r="J391" s="15"/>
      <c r="K391" s="15"/>
      <c r="L391" s="15"/>
      <c r="M391" s="15"/>
      <c r="N391" s="15"/>
      <c r="O391" s="15"/>
      <c r="P391" s="11">
        <v>23.4</v>
      </c>
      <c r="Q391" s="11" t="e">
        <f>#REF!*P391/1000</f>
        <v>#REF!</v>
      </c>
      <c r="Y391" s="678">
        <f t="shared" ref="Y391:AF391" si="34">Y392+Y393</f>
        <v>13.2</v>
      </c>
      <c r="Z391" s="678">
        <f t="shared" si="34"/>
        <v>7.0000000000000007E-2</v>
      </c>
      <c r="AA391" s="678">
        <f t="shared" si="34"/>
        <v>10</v>
      </c>
      <c r="AB391" s="678">
        <f t="shared" si="34"/>
        <v>0.55000000000000004</v>
      </c>
      <c r="AC391" s="678">
        <f t="shared" si="34"/>
        <v>143</v>
      </c>
      <c r="AD391" s="678">
        <f t="shared" si="34"/>
        <v>113.6</v>
      </c>
      <c r="AE391" s="678">
        <f t="shared" si="34"/>
        <v>50.6</v>
      </c>
      <c r="AF391" s="678">
        <f t="shared" si="34"/>
        <v>1.9500000000000002</v>
      </c>
      <c r="AG391" s="770"/>
      <c r="AH391" s="2"/>
      <c r="AI391" s="6"/>
      <c r="AJ391" s="6"/>
      <c r="AK391" s="6"/>
      <c r="AL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  <c r="HF391" s="6"/>
      <c r="HG391" s="6"/>
      <c r="HH391" s="6"/>
      <c r="HI391" s="6"/>
      <c r="HJ391" s="6"/>
      <c r="HK391" s="6"/>
      <c r="HL391" s="6"/>
      <c r="HM391" s="6"/>
      <c r="HN391" s="6"/>
      <c r="HO391" s="6"/>
      <c r="HP391" s="6"/>
      <c r="HQ391" s="6"/>
      <c r="HR391" s="6"/>
      <c r="HS391" s="6"/>
      <c r="HT391" s="6"/>
      <c r="HU391" s="6"/>
      <c r="HV391" s="6"/>
      <c r="HW391" s="6"/>
      <c r="HX391" s="6"/>
      <c r="HY391" s="6"/>
      <c r="HZ391" s="6"/>
      <c r="IA391" s="6"/>
      <c r="IB391" s="6"/>
      <c r="IC391" s="6"/>
      <c r="ID391" s="6"/>
      <c r="IE391" s="6"/>
      <c r="IF391" s="6"/>
      <c r="IG391" s="6"/>
      <c r="IH391" s="6"/>
      <c r="II391" s="6"/>
      <c r="IJ391" s="6"/>
      <c r="IK391" s="6"/>
      <c r="IL391" s="6"/>
      <c r="IM391" s="6"/>
      <c r="IN391" s="6"/>
      <c r="IO391" s="6"/>
      <c r="IP391" s="6"/>
      <c r="IQ391" s="6"/>
      <c r="IR391" s="6"/>
      <c r="IS391" s="6"/>
      <c r="IT391" s="6"/>
      <c r="IU391" s="6"/>
      <c r="IV391" s="6"/>
    </row>
    <row r="392" spans="1:256" s="6" customFormat="1" ht="24.95" customHeight="1">
      <c r="A392" s="36"/>
      <c r="B392" s="37"/>
      <c r="C392" s="37"/>
      <c r="D392" s="37"/>
      <c r="E392" s="37"/>
      <c r="F392" s="37"/>
      <c r="G392" s="37"/>
      <c r="H392" s="55"/>
      <c r="I392" s="55"/>
      <c r="J392" s="55"/>
      <c r="K392" s="55"/>
      <c r="L392" s="55"/>
      <c r="M392" s="55"/>
      <c r="N392" s="55"/>
      <c r="O392" s="55"/>
      <c r="P392" s="11"/>
      <c r="Q392" s="11"/>
      <c r="R392" s="36"/>
      <c r="S392" s="37"/>
      <c r="T392" s="37"/>
      <c r="U392" s="37"/>
      <c r="V392" s="37"/>
      <c r="W392" s="37"/>
      <c r="X392" s="37"/>
      <c r="Y392" s="40">
        <v>0.6</v>
      </c>
      <c r="Z392" s="40">
        <v>0.03</v>
      </c>
      <c r="AA392" s="40">
        <v>10</v>
      </c>
      <c r="AB392" s="40">
        <v>0</v>
      </c>
      <c r="AC392" s="40">
        <v>124</v>
      </c>
      <c r="AD392" s="40">
        <v>95</v>
      </c>
      <c r="AE392" s="40">
        <v>15</v>
      </c>
      <c r="AF392" s="40">
        <v>0.1</v>
      </c>
      <c r="AG392" s="707"/>
      <c r="AH392" s="21"/>
      <c r="AI392" s="21"/>
      <c r="AJ392" s="21"/>
      <c r="AK392" s="21"/>
      <c r="AM392" s="21"/>
      <c r="AN392" s="21"/>
      <c r="AO392" s="21"/>
      <c r="AP392" s="21"/>
      <c r="AQ392" s="21"/>
      <c r="AR392" s="21"/>
      <c r="AS392" s="21"/>
    </row>
    <row r="393" spans="1:256" s="6" customFormat="1" ht="24.95" customHeight="1">
      <c r="A393" s="36"/>
      <c r="B393" s="37"/>
      <c r="C393" s="37"/>
      <c r="D393" s="37"/>
      <c r="E393" s="37"/>
      <c r="F393" s="37"/>
      <c r="G393" s="37"/>
      <c r="H393" s="18">
        <v>1.8360000000000003</v>
      </c>
      <c r="I393" s="18">
        <v>0.11900000000000001</v>
      </c>
      <c r="J393" s="18">
        <v>21.063000000000002</v>
      </c>
      <c r="K393" s="18">
        <v>0.32640000000000002</v>
      </c>
      <c r="L393" s="18">
        <v>11.526000000000002</v>
      </c>
      <c r="M393" s="18">
        <v>85.9452</v>
      </c>
      <c r="N393" s="18">
        <v>64.77</v>
      </c>
      <c r="O393" s="18">
        <v>2.125</v>
      </c>
      <c r="P393" s="18"/>
      <c r="Q393" s="744" t="e">
        <f>SUM(Q394:Q395)</f>
        <v>#REF!</v>
      </c>
      <c r="R393" s="36"/>
      <c r="S393" s="37"/>
      <c r="T393" s="37"/>
      <c r="U393" s="37"/>
      <c r="V393" s="37"/>
      <c r="W393" s="37"/>
      <c r="X393" s="37"/>
      <c r="Y393" s="601">
        <v>12.6</v>
      </c>
      <c r="Z393" s="8">
        <v>0.04</v>
      </c>
      <c r="AA393" s="601">
        <v>0</v>
      </c>
      <c r="AB393" s="8">
        <v>0.55000000000000004</v>
      </c>
      <c r="AC393" s="601">
        <v>19</v>
      </c>
      <c r="AD393" s="601">
        <v>18.600000000000001</v>
      </c>
      <c r="AE393" s="601">
        <v>35.6</v>
      </c>
      <c r="AF393" s="601">
        <v>1.85</v>
      </c>
      <c r="AG393" s="774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  <c r="FX393" s="21"/>
      <c r="FY393" s="21"/>
      <c r="FZ393" s="21"/>
      <c r="GA393" s="21"/>
      <c r="GB393" s="21"/>
      <c r="GC393" s="21"/>
      <c r="GD393" s="21"/>
      <c r="GE393" s="21"/>
      <c r="GF393" s="21"/>
      <c r="GG393" s="21"/>
      <c r="GH393" s="21"/>
      <c r="GI393" s="21"/>
      <c r="GJ393" s="21"/>
      <c r="GK393" s="21"/>
      <c r="GL393" s="21"/>
      <c r="GM393" s="21"/>
      <c r="GN393" s="21"/>
      <c r="GO393" s="21"/>
      <c r="GP393" s="21"/>
      <c r="GQ393" s="21"/>
      <c r="GR393" s="21"/>
      <c r="GS393" s="21"/>
      <c r="GT393" s="21"/>
      <c r="GU393" s="21"/>
      <c r="GV393" s="21"/>
      <c r="GW393" s="21"/>
      <c r="GX393" s="21"/>
      <c r="GY393" s="21"/>
      <c r="GZ393" s="21"/>
      <c r="HA393" s="21"/>
      <c r="HB393" s="21"/>
      <c r="HC393" s="21"/>
      <c r="HD393" s="21"/>
      <c r="HE393" s="21"/>
      <c r="HF393" s="21"/>
      <c r="HG393" s="21"/>
      <c r="HH393" s="21"/>
      <c r="HI393" s="21"/>
      <c r="HJ393" s="21"/>
      <c r="HK393" s="21"/>
      <c r="HL393" s="21"/>
      <c r="HM393" s="21"/>
      <c r="HN393" s="21"/>
      <c r="HO393" s="21"/>
      <c r="HP393" s="21"/>
      <c r="HQ393" s="21"/>
      <c r="HR393" s="21"/>
      <c r="HS393" s="21"/>
      <c r="HT393" s="21"/>
      <c r="HU393" s="21"/>
      <c r="HV393" s="21"/>
      <c r="HW393" s="21"/>
      <c r="HX393" s="21"/>
      <c r="HY393" s="21"/>
      <c r="HZ393" s="21"/>
      <c r="IA393" s="21"/>
      <c r="IB393" s="21"/>
      <c r="IC393" s="21"/>
      <c r="ID393" s="21"/>
      <c r="IE393" s="21"/>
      <c r="IF393" s="21"/>
      <c r="IG393" s="21"/>
      <c r="IH393" s="21"/>
      <c r="II393" s="21"/>
      <c r="IJ393" s="21"/>
      <c r="IK393" s="21"/>
      <c r="IL393" s="21"/>
      <c r="IM393" s="21"/>
      <c r="IN393" s="21"/>
      <c r="IO393" s="21"/>
      <c r="IP393" s="21"/>
      <c r="IQ393" s="21"/>
      <c r="IR393" s="21"/>
      <c r="IS393" s="21"/>
      <c r="IT393" s="21"/>
      <c r="IU393" s="21"/>
      <c r="IV393" s="21"/>
    </row>
    <row r="394" spans="1:256" s="6" customFormat="1" ht="24.95" customHeight="1">
      <c r="A394" s="36"/>
      <c r="B394" s="37"/>
      <c r="C394" s="37"/>
      <c r="D394" s="37"/>
      <c r="E394" s="37"/>
      <c r="F394" s="37"/>
      <c r="G394" s="37"/>
      <c r="H394" s="761"/>
      <c r="I394" s="761"/>
      <c r="J394" s="761"/>
      <c r="K394" s="761"/>
      <c r="L394" s="761"/>
      <c r="M394" s="761"/>
      <c r="N394" s="761"/>
      <c r="O394" s="761"/>
      <c r="P394" s="760">
        <v>51.09</v>
      </c>
      <c r="Q394" s="758" t="e">
        <f>#REF!*P394/1000</f>
        <v>#REF!</v>
      </c>
      <c r="R394" s="36"/>
      <c r="S394" s="37"/>
      <c r="T394" s="37"/>
      <c r="U394" s="37"/>
      <c r="V394" s="37"/>
      <c r="W394" s="37"/>
      <c r="X394" s="37"/>
      <c r="Y394" s="699">
        <f t="shared" ref="Y394:AF394" si="35">Y359+Y391</f>
        <v>21.41</v>
      </c>
      <c r="Z394" s="699">
        <f t="shared" si="35"/>
        <v>0.45320000000000005</v>
      </c>
      <c r="AA394" s="699">
        <f t="shared" si="35"/>
        <v>47.32</v>
      </c>
      <c r="AB394" s="699">
        <f t="shared" si="35"/>
        <v>51.793600000000005</v>
      </c>
      <c r="AC394" s="699">
        <f t="shared" si="35"/>
        <v>304.94780000000003</v>
      </c>
      <c r="AD394" s="699">
        <f t="shared" si="35"/>
        <v>299.60180000000003</v>
      </c>
      <c r="AE394" s="699">
        <f t="shared" si="35"/>
        <v>143.29</v>
      </c>
      <c r="AF394" s="699">
        <f t="shared" si="35"/>
        <v>6.7970000000000006</v>
      </c>
      <c r="AG394" s="707"/>
      <c r="AH394" s="21"/>
      <c r="AI394" s="21"/>
      <c r="AJ394" s="21"/>
      <c r="AK394" s="21"/>
      <c r="AL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  <c r="GF394" s="21"/>
      <c r="GG394" s="21"/>
      <c r="GH394" s="21"/>
      <c r="GI394" s="21"/>
      <c r="GJ394" s="21"/>
      <c r="GK394" s="21"/>
      <c r="GL394" s="21"/>
      <c r="GM394" s="21"/>
      <c r="GN394" s="21"/>
      <c r="GO394" s="21"/>
      <c r="GP394" s="21"/>
      <c r="GQ394" s="21"/>
      <c r="GR394" s="21"/>
      <c r="GS394" s="21"/>
      <c r="GT394" s="21"/>
      <c r="GU394" s="21"/>
      <c r="GV394" s="21"/>
      <c r="GW394" s="21"/>
      <c r="GX394" s="21"/>
      <c r="GY394" s="21"/>
      <c r="GZ394" s="21"/>
      <c r="HA394" s="21"/>
      <c r="HB394" s="21"/>
      <c r="HC394" s="21"/>
      <c r="HD394" s="21"/>
      <c r="HE394" s="21"/>
      <c r="HF394" s="21"/>
      <c r="HG394" s="21"/>
      <c r="HH394" s="21"/>
      <c r="HI394" s="21"/>
      <c r="HJ394" s="21"/>
      <c r="HK394" s="21"/>
      <c r="HL394" s="21"/>
      <c r="HM394" s="21"/>
      <c r="HN394" s="21"/>
      <c r="HO394" s="21"/>
      <c r="HP394" s="21"/>
      <c r="HQ394" s="21"/>
      <c r="HR394" s="21"/>
      <c r="HS394" s="21"/>
      <c r="HT394" s="21"/>
      <c r="HU394" s="21"/>
      <c r="HV394" s="21"/>
      <c r="HW394" s="21"/>
      <c r="HX394" s="21"/>
      <c r="HY394" s="21"/>
      <c r="HZ394" s="21"/>
      <c r="IA394" s="21"/>
      <c r="IB394" s="21"/>
      <c r="IC394" s="21"/>
      <c r="ID394" s="21"/>
      <c r="IE394" s="21"/>
      <c r="IF394" s="21"/>
      <c r="IG394" s="21"/>
      <c r="IH394" s="21"/>
      <c r="II394" s="21"/>
      <c r="IJ394" s="21"/>
      <c r="IK394" s="21"/>
      <c r="IL394" s="21"/>
      <c r="IM394" s="21"/>
      <c r="IN394" s="21"/>
      <c r="IO394" s="21"/>
      <c r="IP394" s="21"/>
      <c r="IQ394" s="21"/>
      <c r="IR394" s="21"/>
      <c r="IS394" s="21"/>
      <c r="IT394" s="21"/>
      <c r="IU394" s="21"/>
      <c r="IV394" s="21"/>
    </row>
    <row r="395" spans="1:256" ht="24.95" customHeight="1">
      <c r="H395" s="8"/>
      <c r="I395" s="8"/>
      <c r="J395" s="8"/>
      <c r="K395" s="8"/>
      <c r="L395" s="8"/>
      <c r="M395" s="8"/>
      <c r="N395" s="8"/>
      <c r="O395" s="8"/>
      <c r="P395" s="762">
        <v>356.71</v>
      </c>
      <c r="Q395" s="758" t="e">
        <f>#REF!*P395/1000</f>
        <v>#REF!</v>
      </c>
      <c r="Y395" s="707"/>
      <c r="Z395" s="707"/>
      <c r="AA395" s="707"/>
      <c r="AB395" s="707"/>
      <c r="AC395" s="707"/>
      <c r="AD395" s="707"/>
      <c r="AE395" s="707"/>
      <c r="AF395" s="707"/>
      <c r="AG395" s="693"/>
      <c r="AH395" s="6"/>
      <c r="AI395" s="6"/>
      <c r="AJ395" s="6"/>
      <c r="AK395" s="6"/>
      <c r="AM395" s="6"/>
      <c r="AN395" s="6"/>
      <c r="AO395" s="6"/>
      <c r="AP395" s="6"/>
      <c r="AQ395" s="6"/>
      <c r="AR395" s="6"/>
      <c r="AS395" s="6"/>
    </row>
    <row r="396" spans="1:256" ht="35.25" customHeight="1">
      <c r="H396" s="92"/>
      <c r="I396" s="92"/>
      <c r="J396" s="92"/>
      <c r="K396" s="92"/>
      <c r="L396" s="92"/>
      <c r="M396" s="92"/>
      <c r="N396" s="92"/>
      <c r="O396" s="92"/>
      <c r="P396" s="11">
        <v>81.67</v>
      </c>
      <c r="Q396" s="11" t="e">
        <f>#REF!*P396/1000</f>
        <v>#REF!</v>
      </c>
      <c r="Y396" s="1197" t="s">
        <v>740</v>
      </c>
      <c r="Z396" s="1197"/>
      <c r="AA396" s="1197"/>
      <c r="AB396" s="1197"/>
      <c r="AC396" s="1197"/>
      <c r="AD396" s="1197"/>
      <c r="AE396" s="1197"/>
      <c r="AF396" s="1197"/>
      <c r="AG396" s="693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  <c r="HF396" s="6"/>
      <c r="HG396" s="6"/>
      <c r="HH396" s="6"/>
      <c r="HI396" s="6"/>
      <c r="HJ396" s="6"/>
      <c r="HK396" s="6"/>
      <c r="HL396" s="6"/>
      <c r="HM396" s="6"/>
      <c r="HN396" s="6"/>
      <c r="HO396" s="6"/>
      <c r="HP396" s="6"/>
      <c r="HQ396" s="6"/>
      <c r="HR396" s="6"/>
      <c r="HS396" s="6"/>
      <c r="HT396" s="6"/>
      <c r="HU396" s="6"/>
      <c r="HV396" s="6"/>
      <c r="HW396" s="6"/>
      <c r="HX396" s="6"/>
      <c r="HY396" s="6"/>
      <c r="HZ396" s="6"/>
      <c r="IA396" s="6"/>
      <c r="IB396" s="6"/>
      <c r="IC396" s="6"/>
      <c r="ID396" s="6"/>
      <c r="IE396" s="6"/>
      <c r="IF396" s="6"/>
      <c r="IG396" s="6"/>
      <c r="IH396" s="6"/>
      <c r="II396" s="6"/>
      <c r="IJ396" s="6"/>
      <c r="IK396" s="6"/>
      <c r="IL396" s="6"/>
      <c r="IM396" s="6"/>
      <c r="IN396" s="6"/>
      <c r="IO396" s="6"/>
      <c r="IP396" s="6"/>
      <c r="IQ396" s="6"/>
      <c r="IR396" s="6"/>
      <c r="IS396" s="6"/>
      <c r="IT396" s="6"/>
      <c r="IU396" s="6"/>
      <c r="IV396" s="6"/>
    </row>
    <row r="397" spans="1:256" ht="24.95" customHeight="1">
      <c r="H397" s="92"/>
      <c r="I397" s="92"/>
      <c r="J397" s="92"/>
      <c r="K397" s="92"/>
      <c r="L397" s="92"/>
      <c r="M397" s="92"/>
      <c r="N397" s="92"/>
      <c r="O397" s="92"/>
      <c r="P397" s="8"/>
      <c r="Q397" s="11" t="e">
        <f>#REF!*P397/1000</f>
        <v>#REF!</v>
      </c>
      <c r="Y397" s="1197" t="s">
        <v>742</v>
      </c>
      <c r="Z397" s="1197"/>
      <c r="AA397" s="1197"/>
      <c r="AB397" s="1197"/>
      <c r="AC397" s="1197" t="s">
        <v>58</v>
      </c>
      <c r="AD397" s="1197"/>
      <c r="AE397" s="1197"/>
      <c r="AF397" s="1197"/>
      <c r="AG397" s="693"/>
      <c r="AH397" s="6"/>
      <c r="AI397" s="6"/>
      <c r="AJ397" s="6"/>
      <c r="AK397" s="6"/>
      <c r="AL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  <c r="HF397" s="6"/>
      <c r="HG397" s="6"/>
      <c r="HH397" s="6"/>
      <c r="HI397" s="6"/>
      <c r="HJ397" s="6"/>
      <c r="HK397" s="6"/>
      <c r="HL397" s="6"/>
      <c r="HM397" s="6"/>
      <c r="HN397" s="6"/>
      <c r="HO397" s="6"/>
      <c r="HP397" s="6"/>
      <c r="HQ397" s="6"/>
      <c r="HR397" s="6"/>
      <c r="HS397" s="6"/>
      <c r="HT397" s="6"/>
      <c r="HU397" s="6"/>
      <c r="HV397" s="6"/>
      <c r="HW397" s="6"/>
      <c r="HX397" s="6"/>
      <c r="HY397" s="6"/>
      <c r="HZ397" s="6"/>
      <c r="IA397" s="6"/>
      <c r="IB397" s="6"/>
      <c r="IC397" s="6"/>
      <c r="ID397" s="6"/>
      <c r="IE397" s="6"/>
      <c r="IF397" s="6"/>
      <c r="IG397" s="6"/>
      <c r="IH397" s="6"/>
      <c r="II397" s="6"/>
      <c r="IJ397" s="6"/>
      <c r="IK397" s="6"/>
      <c r="IL397" s="6"/>
      <c r="IM397" s="6"/>
      <c r="IN397" s="6"/>
      <c r="IO397" s="6"/>
      <c r="IP397" s="6"/>
      <c r="IQ397" s="6"/>
      <c r="IR397" s="6"/>
      <c r="IS397" s="6"/>
      <c r="IT397" s="6"/>
      <c r="IU397" s="6"/>
      <c r="IV397" s="6"/>
    </row>
    <row r="398" spans="1:256" s="6" customFormat="1" ht="24.95" customHeight="1">
      <c r="A398" s="36"/>
      <c r="B398" s="37"/>
      <c r="C398" s="37"/>
      <c r="D398" s="37"/>
      <c r="E398" s="37"/>
      <c r="F398" s="37"/>
      <c r="G398" s="37"/>
      <c r="H398" s="92"/>
      <c r="I398" s="92"/>
      <c r="J398" s="92"/>
      <c r="K398" s="92"/>
      <c r="L398" s="92"/>
      <c r="M398" s="92"/>
      <c r="N398" s="92"/>
      <c r="O398" s="92"/>
      <c r="P398" s="8"/>
      <c r="Q398" s="11" t="e">
        <f>#REF!*P398/1000</f>
        <v>#REF!</v>
      </c>
      <c r="R398" s="36"/>
      <c r="S398" s="37"/>
      <c r="T398" s="37"/>
      <c r="U398" s="37"/>
      <c r="V398" s="37"/>
      <c r="W398" s="37"/>
      <c r="X398" s="37"/>
      <c r="Y398" s="92" t="s">
        <v>59</v>
      </c>
      <c r="Z398" s="92" t="s">
        <v>60</v>
      </c>
      <c r="AA398" s="92" t="s">
        <v>215</v>
      </c>
      <c r="AB398" s="92" t="s">
        <v>216</v>
      </c>
      <c r="AC398" s="92" t="s">
        <v>335</v>
      </c>
      <c r="AD398" s="92" t="s">
        <v>421</v>
      </c>
      <c r="AE398" s="92" t="s">
        <v>649</v>
      </c>
      <c r="AF398" s="92" t="s">
        <v>540</v>
      </c>
      <c r="AG398" s="693"/>
      <c r="AH398" s="21"/>
      <c r="AI398" s="21"/>
      <c r="AJ398" s="21"/>
      <c r="AK398" s="21"/>
      <c r="AM398" s="21"/>
      <c r="AN398" s="21"/>
      <c r="AO398" s="21"/>
      <c r="AP398" s="21"/>
      <c r="AQ398" s="21"/>
      <c r="AR398" s="21"/>
      <c r="AS398" s="21"/>
    </row>
    <row r="399" spans="1:256" s="6" customFormat="1" ht="24.95" customHeight="1">
      <c r="A399" s="36"/>
      <c r="B399" s="37"/>
      <c r="C399" s="37"/>
      <c r="D399" s="37"/>
      <c r="E399" s="37"/>
      <c r="F399" s="37"/>
      <c r="G399" s="37"/>
      <c r="H399" s="773"/>
      <c r="I399" s="773"/>
      <c r="J399" s="773"/>
      <c r="K399" s="773"/>
      <c r="L399" s="773"/>
      <c r="M399" s="773"/>
      <c r="N399" s="773"/>
      <c r="O399" s="773"/>
      <c r="P399" s="40"/>
      <c r="Q399" s="40" t="e">
        <f>Q400+Q401+Q402</f>
        <v>#REF!</v>
      </c>
      <c r="R399" s="36"/>
      <c r="S399" s="37"/>
      <c r="T399" s="37"/>
      <c r="U399" s="37"/>
      <c r="V399" s="37"/>
      <c r="W399" s="37"/>
      <c r="X399" s="37"/>
      <c r="Y399" s="678">
        <f t="shared" ref="Y399:AF399" si="36">Y400+Y403+Y416+Y419+Y421</f>
        <v>0.59222222222222221</v>
      </c>
      <c r="Z399" s="678">
        <f t="shared" si="36"/>
        <v>0.21138888888888888</v>
      </c>
      <c r="AA399" s="678">
        <f t="shared" si="36"/>
        <v>107.61333333333333</v>
      </c>
      <c r="AB399" s="678">
        <f t="shared" si="36"/>
        <v>1.4494444444444445</v>
      </c>
      <c r="AC399" s="678">
        <f t="shared" si="36"/>
        <v>415.15444444444438</v>
      </c>
      <c r="AD399" s="678">
        <f t="shared" si="36"/>
        <v>488.41888888888889</v>
      </c>
      <c r="AE399" s="678">
        <f t="shared" si="36"/>
        <v>67.284444444444446</v>
      </c>
      <c r="AF399" s="678">
        <f t="shared" si="36"/>
        <v>2.4605555555555552</v>
      </c>
      <c r="AG399" s="693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21"/>
      <c r="EM399" s="21"/>
      <c r="EN399" s="21"/>
      <c r="EO399" s="21"/>
      <c r="EP399" s="21"/>
      <c r="EQ399" s="21"/>
      <c r="ER399" s="21"/>
      <c r="ES399" s="21"/>
      <c r="ET399" s="21"/>
      <c r="EU399" s="21"/>
      <c r="EV399" s="21"/>
      <c r="EW399" s="21"/>
      <c r="EX399" s="21"/>
      <c r="EY399" s="21"/>
      <c r="EZ399" s="21"/>
      <c r="FA399" s="21"/>
      <c r="FB399" s="21"/>
      <c r="FC399" s="21"/>
      <c r="FD399" s="21"/>
      <c r="FE399" s="21"/>
      <c r="FF399" s="21"/>
      <c r="FG399" s="21"/>
      <c r="FH399" s="21"/>
      <c r="FI399" s="21"/>
      <c r="FJ399" s="21"/>
      <c r="FK399" s="21"/>
      <c r="FL399" s="21"/>
      <c r="FM399" s="21"/>
      <c r="FN399" s="21"/>
      <c r="FO399" s="21"/>
      <c r="FP399" s="21"/>
      <c r="FQ399" s="21"/>
      <c r="FR399" s="21"/>
      <c r="FS399" s="21"/>
      <c r="FT399" s="21"/>
      <c r="FU399" s="21"/>
      <c r="FV399" s="21"/>
      <c r="FW399" s="21"/>
      <c r="FX399" s="21"/>
      <c r="FY399" s="21"/>
      <c r="FZ399" s="21"/>
      <c r="GA399" s="21"/>
      <c r="GB399" s="21"/>
      <c r="GC399" s="21"/>
      <c r="GD399" s="21"/>
      <c r="GE399" s="21"/>
      <c r="GF399" s="21"/>
      <c r="GG399" s="21"/>
      <c r="GH399" s="21"/>
      <c r="GI399" s="21"/>
      <c r="GJ399" s="21"/>
      <c r="GK399" s="21"/>
      <c r="GL399" s="21"/>
      <c r="GM399" s="21"/>
      <c r="GN399" s="21"/>
      <c r="GO399" s="21"/>
      <c r="GP399" s="21"/>
      <c r="GQ399" s="21"/>
      <c r="GR399" s="21"/>
      <c r="GS399" s="21"/>
      <c r="GT399" s="21"/>
      <c r="GU399" s="21"/>
      <c r="GV399" s="21"/>
      <c r="GW399" s="21"/>
      <c r="GX399" s="21"/>
      <c r="GY399" s="21"/>
      <c r="GZ399" s="21"/>
      <c r="HA399" s="21"/>
      <c r="HB399" s="21"/>
      <c r="HC399" s="21"/>
      <c r="HD399" s="21"/>
      <c r="HE399" s="21"/>
      <c r="HF399" s="21"/>
      <c r="HG399" s="21"/>
      <c r="HH399" s="21"/>
      <c r="HI399" s="21"/>
      <c r="HJ399" s="21"/>
      <c r="HK399" s="21"/>
      <c r="HL399" s="21"/>
      <c r="HM399" s="21"/>
      <c r="HN399" s="21"/>
      <c r="HO399" s="21"/>
      <c r="HP399" s="21"/>
      <c r="HQ399" s="21"/>
      <c r="HR399" s="21"/>
      <c r="HS399" s="21"/>
      <c r="HT399" s="21"/>
      <c r="HU399" s="21"/>
      <c r="HV399" s="21"/>
      <c r="HW399" s="21"/>
      <c r="HX399" s="21"/>
      <c r="HY399" s="21"/>
      <c r="HZ399" s="21"/>
      <c r="IA399" s="21"/>
      <c r="IB399" s="21"/>
      <c r="IC399" s="21"/>
      <c r="ID399" s="21"/>
      <c r="IE399" s="21"/>
      <c r="IF399" s="21"/>
      <c r="IG399" s="21"/>
      <c r="IH399" s="21"/>
      <c r="II399" s="21"/>
      <c r="IJ399" s="21"/>
      <c r="IK399" s="21"/>
      <c r="IL399" s="21"/>
      <c r="IM399" s="21"/>
      <c r="IN399" s="21"/>
      <c r="IO399" s="21"/>
      <c r="IP399" s="21"/>
      <c r="IQ399" s="21"/>
      <c r="IR399" s="21"/>
      <c r="IS399" s="21"/>
      <c r="IT399" s="21"/>
      <c r="IU399" s="21"/>
      <c r="IV399" s="21"/>
    </row>
    <row r="400" spans="1:256" s="6" customFormat="1" ht="33" customHeight="1">
      <c r="A400" s="36"/>
      <c r="B400" s="37"/>
      <c r="C400" s="37"/>
      <c r="D400" s="37"/>
      <c r="E400" s="37"/>
      <c r="F400" s="37"/>
      <c r="G400" s="37"/>
      <c r="H400" s="17"/>
      <c r="I400" s="17"/>
      <c r="J400" s="17"/>
      <c r="K400" s="17"/>
      <c r="L400" s="17"/>
      <c r="M400" s="17"/>
      <c r="N400" s="17"/>
      <c r="O400" s="17"/>
      <c r="P400" s="104">
        <v>39</v>
      </c>
      <c r="Q400" s="9" t="e">
        <f>#REF!*P400/1000</f>
        <v>#REF!</v>
      </c>
      <c r="R400" s="36"/>
      <c r="S400" s="37"/>
      <c r="T400" s="37"/>
      <c r="U400" s="37"/>
      <c r="V400" s="37"/>
      <c r="W400" s="37"/>
      <c r="X400" s="37"/>
      <c r="Y400" s="8">
        <v>7.0000000000000007E-2</v>
      </c>
      <c r="Z400" s="8">
        <v>0.05</v>
      </c>
      <c r="AA400" s="8">
        <v>20.58</v>
      </c>
      <c r="AB400" s="8">
        <v>0.43</v>
      </c>
      <c r="AC400" s="8">
        <v>104.76</v>
      </c>
      <c r="AD400" s="8">
        <v>84.38</v>
      </c>
      <c r="AE400" s="8">
        <v>15.09</v>
      </c>
      <c r="AF400" s="8">
        <v>0.66</v>
      </c>
      <c r="AG400" s="775"/>
      <c r="AH400" s="461"/>
      <c r="AI400" s="461"/>
      <c r="AJ400" s="461"/>
      <c r="AK400" s="46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  <c r="EF400" s="21"/>
      <c r="EG400" s="21"/>
      <c r="EH400" s="21"/>
      <c r="EI400" s="21"/>
      <c r="EJ400" s="21"/>
      <c r="EK400" s="21"/>
      <c r="EL400" s="21"/>
      <c r="EM400" s="21"/>
      <c r="EN400" s="21"/>
      <c r="EO400" s="21"/>
      <c r="EP400" s="21"/>
      <c r="EQ400" s="21"/>
      <c r="ER400" s="21"/>
      <c r="ES400" s="21"/>
      <c r="ET400" s="21"/>
      <c r="EU400" s="21"/>
      <c r="EV400" s="21"/>
      <c r="EW400" s="21"/>
      <c r="EX400" s="21"/>
      <c r="EY400" s="21"/>
      <c r="EZ400" s="21"/>
      <c r="FA400" s="21"/>
      <c r="FB400" s="21"/>
      <c r="FC400" s="21"/>
      <c r="FD400" s="21"/>
      <c r="FE400" s="21"/>
      <c r="FF400" s="21"/>
      <c r="FG400" s="21"/>
      <c r="FH400" s="21"/>
      <c r="FI400" s="21"/>
      <c r="FJ400" s="21"/>
      <c r="FK400" s="21"/>
      <c r="FL400" s="21"/>
      <c r="FM400" s="21"/>
      <c r="FN400" s="21"/>
      <c r="FO400" s="21"/>
      <c r="FP400" s="21"/>
      <c r="FQ400" s="21"/>
      <c r="FR400" s="21"/>
      <c r="FS400" s="21"/>
      <c r="FT400" s="21"/>
      <c r="FU400" s="21"/>
      <c r="FV400" s="21"/>
      <c r="FW400" s="21"/>
      <c r="FX400" s="21"/>
      <c r="FY400" s="21"/>
      <c r="FZ400" s="21"/>
      <c r="GA400" s="21"/>
      <c r="GB400" s="21"/>
      <c r="GC400" s="21"/>
      <c r="GD400" s="21"/>
      <c r="GE400" s="21"/>
      <c r="GF400" s="21"/>
      <c r="GG400" s="21"/>
      <c r="GH400" s="21"/>
      <c r="GI400" s="21"/>
      <c r="GJ400" s="21"/>
      <c r="GK400" s="21"/>
      <c r="GL400" s="21"/>
      <c r="GM400" s="21"/>
      <c r="GN400" s="21"/>
      <c r="GO400" s="21"/>
      <c r="GP400" s="21"/>
      <c r="GQ400" s="21"/>
      <c r="GR400" s="21"/>
      <c r="GS400" s="21"/>
      <c r="GT400" s="21"/>
      <c r="GU400" s="21"/>
      <c r="GV400" s="21"/>
      <c r="GW400" s="21"/>
      <c r="GX400" s="21"/>
      <c r="GY400" s="21"/>
      <c r="GZ400" s="21"/>
      <c r="HA400" s="21"/>
      <c r="HB400" s="21"/>
      <c r="HC400" s="21"/>
      <c r="HD400" s="21"/>
      <c r="HE400" s="21"/>
      <c r="HF400" s="21"/>
      <c r="HG400" s="21"/>
      <c r="HH400" s="21"/>
      <c r="HI400" s="21"/>
      <c r="HJ400" s="21"/>
      <c r="HK400" s="21"/>
      <c r="HL400" s="21"/>
      <c r="HM400" s="21"/>
      <c r="HN400" s="21"/>
      <c r="HO400" s="21"/>
      <c r="HP400" s="21"/>
      <c r="HQ400" s="21"/>
      <c r="HR400" s="21"/>
      <c r="HS400" s="21"/>
      <c r="HT400" s="21"/>
      <c r="HU400" s="21"/>
      <c r="HV400" s="21"/>
      <c r="HW400" s="21"/>
      <c r="HX400" s="21"/>
      <c r="HY400" s="21"/>
      <c r="HZ400" s="21"/>
      <c r="IA400" s="21"/>
      <c r="IB400" s="21"/>
      <c r="IC400" s="21"/>
      <c r="ID400" s="21"/>
      <c r="IE400" s="21"/>
      <c r="IF400" s="21"/>
      <c r="IG400" s="21"/>
      <c r="IH400" s="21"/>
      <c r="II400" s="21"/>
      <c r="IJ400" s="21"/>
      <c r="IK400" s="21"/>
      <c r="IL400" s="21"/>
      <c r="IM400" s="21"/>
      <c r="IN400" s="21"/>
      <c r="IO400" s="21"/>
      <c r="IP400" s="21"/>
      <c r="IQ400" s="21"/>
      <c r="IR400" s="21"/>
      <c r="IS400" s="21"/>
      <c r="IT400" s="21"/>
      <c r="IU400" s="21"/>
      <c r="IV400" s="21"/>
    </row>
    <row r="401" spans="1:256" ht="24.95" customHeight="1">
      <c r="H401" s="17"/>
      <c r="I401" s="17"/>
      <c r="J401" s="17"/>
      <c r="K401" s="17"/>
      <c r="L401" s="17"/>
      <c r="M401" s="17"/>
      <c r="N401" s="17"/>
      <c r="O401" s="17"/>
      <c r="P401" s="124">
        <v>37.049999999999997</v>
      </c>
      <c r="Q401" s="9" t="e">
        <f>#REF!*P401/1000</f>
        <v>#REF!</v>
      </c>
      <c r="Y401" s="40"/>
      <c r="Z401" s="40"/>
      <c r="AA401" s="40"/>
      <c r="AB401" s="40"/>
      <c r="AC401" s="40"/>
      <c r="AD401" s="40"/>
      <c r="AE401" s="40"/>
      <c r="AF401" s="40"/>
      <c r="AH401" s="461"/>
      <c r="AI401" s="461"/>
      <c r="AJ401" s="461"/>
      <c r="AK401" s="461"/>
      <c r="AM401" s="6"/>
      <c r="AN401" s="6"/>
      <c r="AO401" s="6"/>
      <c r="AP401" s="6"/>
      <c r="AQ401" s="6"/>
      <c r="AR401" s="6"/>
      <c r="AS401" s="6"/>
    </row>
    <row r="402" spans="1:256" ht="24.95" customHeight="1">
      <c r="H402" s="8"/>
      <c r="I402" s="8"/>
      <c r="J402" s="8"/>
      <c r="K402" s="8"/>
      <c r="L402" s="8"/>
      <c r="M402" s="8"/>
      <c r="N402" s="8"/>
      <c r="O402" s="8"/>
      <c r="P402" s="126">
        <v>50</v>
      </c>
      <c r="Q402" s="9" t="e">
        <f>#REF!*P402/1000</f>
        <v>#REF!</v>
      </c>
      <c r="Y402" s="8"/>
      <c r="Z402" s="8"/>
      <c r="AA402" s="8"/>
      <c r="AB402" s="8"/>
      <c r="AC402" s="8"/>
      <c r="AD402" s="8"/>
      <c r="AE402" s="8"/>
      <c r="AF402" s="8"/>
      <c r="AH402" s="490"/>
      <c r="AI402" s="490"/>
      <c r="AJ402" s="490"/>
      <c r="AK402" s="490"/>
      <c r="AM402" s="6"/>
      <c r="AN402" s="6"/>
      <c r="AO402" s="6"/>
      <c r="AP402" s="6"/>
      <c r="AQ402" s="6"/>
      <c r="AR402" s="6"/>
      <c r="AS402" s="6"/>
    </row>
    <row r="403" spans="1:256" ht="24.95" customHeight="1">
      <c r="H403" s="8">
        <v>0</v>
      </c>
      <c r="I403" s="8">
        <v>7.4999999999999997E-2</v>
      </c>
      <c r="J403" s="8">
        <v>0</v>
      </c>
      <c r="K403" s="8">
        <v>0</v>
      </c>
      <c r="L403" s="8">
        <v>3.0750000000000002</v>
      </c>
      <c r="M403" s="8">
        <v>9.9749999999999996</v>
      </c>
      <c r="N403" s="8">
        <v>3</v>
      </c>
      <c r="O403" s="8">
        <v>7.4999999999999997E-2</v>
      </c>
      <c r="P403" s="11">
        <v>40.299999999999997</v>
      </c>
      <c r="Q403" s="8">
        <f>C232*P403/1000</f>
        <v>0</v>
      </c>
      <c r="Y403" s="40">
        <v>0.52222222222222225</v>
      </c>
      <c r="Z403" s="40">
        <v>8.8888888888888892E-2</v>
      </c>
      <c r="AA403" s="40">
        <v>87.033333333333331</v>
      </c>
      <c r="AB403" s="40">
        <v>0.84444444444444444</v>
      </c>
      <c r="AC403" s="40">
        <v>303.84444444444438</v>
      </c>
      <c r="AD403" s="40">
        <v>378.0888888888889</v>
      </c>
      <c r="AE403" s="40">
        <v>44.444444444444443</v>
      </c>
      <c r="AF403" s="40">
        <v>1.2555555555555553</v>
      </c>
      <c r="AH403" s="490"/>
      <c r="AI403" s="490"/>
      <c r="AJ403" s="490"/>
      <c r="AK403" s="490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  <c r="HX403" s="6"/>
      <c r="HY403" s="6"/>
      <c r="HZ403" s="6"/>
      <c r="IA403" s="6"/>
      <c r="IB403" s="6"/>
      <c r="IC403" s="6"/>
      <c r="ID403" s="6"/>
      <c r="IE403" s="6"/>
      <c r="IF403" s="6"/>
      <c r="IG403" s="6"/>
      <c r="IH403" s="6"/>
      <c r="II403" s="6"/>
      <c r="IJ403" s="6"/>
      <c r="IK403" s="6"/>
      <c r="IL403" s="6"/>
      <c r="IM403" s="6"/>
      <c r="IN403" s="6"/>
      <c r="IO403" s="6"/>
      <c r="IP403" s="6"/>
      <c r="IQ403" s="6"/>
      <c r="IR403" s="6"/>
      <c r="IS403" s="6"/>
      <c r="IT403" s="6"/>
      <c r="IU403" s="6"/>
      <c r="IV403" s="6"/>
    </row>
    <row r="404" spans="1:256" ht="24.95" customHeight="1">
      <c r="H404" s="710"/>
      <c r="I404" s="710"/>
      <c r="J404" s="710"/>
      <c r="K404" s="710"/>
      <c r="L404" s="710"/>
      <c r="M404" s="710"/>
      <c r="N404" s="710"/>
      <c r="O404" s="710"/>
      <c r="P404" s="11"/>
      <c r="Q404" s="8"/>
      <c r="Y404" s="9"/>
      <c r="Z404" s="9"/>
      <c r="AA404" s="9"/>
      <c r="AB404" s="9"/>
      <c r="AC404" s="9"/>
      <c r="AD404" s="9"/>
      <c r="AE404" s="9"/>
      <c r="AF404" s="9"/>
      <c r="AH404" s="490"/>
      <c r="AI404" s="490"/>
      <c r="AJ404" s="490"/>
      <c r="AK404" s="490"/>
      <c r="AL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  <c r="HG404" s="6"/>
      <c r="HH404" s="6"/>
      <c r="HI404" s="6"/>
      <c r="HJ404" s="6"/>
      <c r="HK404" s="6"/>
      <c r="HL404" s="6"/>
      <c r="HM404" s="6"/>
      <c r="HN404" s="6"/>
      <c r="HO404" s="6"/>
      <c r="HP404" s="6"/>
      <c r="HQ404" s="6"/>
      <c r="HR404" s="6"/>
      <c r="HS404" s="6"/>
      <c r="HT404" s="6"/>
      <c r="HU404" s="6"/>
      <c r="HV404" s="6"/>
      <c r="HW404" s="6"/>
      <c r="HX404" s="6"/>
      <c r="HY404" s="6"/>
      <c r="HZ404" s="6"/>
      <c r="IA404" s="6"/>
      <c r="IB404" s="6"/>
      <c r="IC404" s="6"/>
      <c r="ID404" s="6"/>
      <c r="IE404" s="6"/>
      <c r="IF404" s="6"/>
      <c r="IG404" s="6"/>
      <c r="IH404" s="6"/>
      <c r="II404" s="6"/>
      <c r="IJ404" s="6"/>
      <c r="IK404" s="6"/>
      <c r="IL404" s="6"/>
      <c r="IM404" s="6"/>
      <c r="IN404" s="6"/>
      <c r="IO404" s="6"/>
      <c r="IP404" s="6"/>
      <c r="IQ404" s="6"/>
      <c r="IR404" s="6"/>
      <c r="IS404" s="6"/>
      <c r="IT404" s="6"/>
      <c r="IU404" s="6"/>
      <c r="IV404" s="6"/>
    </row>
    <row r="405" spans="1:256" s="6" customFormat="1" ht="24.95" customHeight="1">
      <c r="A405" s="36"/>
      <c r="B405" s="37"/>
      <c r="C405" s="37"/>
      <c r="D405" s="37"/>
      <c r="E405" s="37"/>
      <c r="F405" s="37"/>
      <c r="G405" s="37"/>
      <c r="H405" s="40">
        <v>0</v>
      </c>
      <c r="I405" s="40">
        <v>3.3749999999999995E-2</v>
      </c>
      <c r="J405" s="40">
        <v>0</v>
      </c>
      <c r="K405" s="40">
        <v>0.26249999999999996</v>
      </c>
      <c r="L405" s="40">
        <v>6.45</v>
      </c>
      <c r="M405" s="40">
        <v>28.95</v>
      </c>
      <c r="N405" s="40">
        <v>8.6249999999999982</v>
      </c>
      <c r="O405" s="40">
        <v>0.71250000000000002</v>
      </c>
      <c r="P405" s="11">
        <v>32.5</v>
      </c>
      <c r="Q405" s="8">
        <f>C233*P405/1000</f>
        <v>0</v>
      </c>
      <c r="R405" s="36"/>
      <c r="S405" s="37"/>
      <c r="T405" s="37"/>
      <c r="U405" s="37"/>
      <c r="V405" s="37"/>
      <c r="W405" s="37"/>
      <c r="X405" s="37"/>
      <c r="Y405" s="15"/>
      <c r="Z405" s="15"/>
      <c r="AA405" s="15"/>
      <c r="AB405" s="15"/>
      <c r="AC405" s="15"/>
      <c r="AD405" s="15"/>
      <c r="AE405" s="15"/>
      <c r="AF405" s="15"/>
      <c r="AG405" s="670"/>
      <c r="AH405" s="461"/>
      <c r="AI405" s="461"/>
      <c r="AJ405" s="461"/>
      <c r="AK405" s="461"/>
      <c r="AM405" s="21"/>
      <c r="AN405" s="21"/>
      <c r="AO405" s="21"/>
      <c r="AP405" s="21"/>
      <c r="AQ405" s="21"/>
      <c r="AR405" s="21"/>
      <c r="AS405" s="21"/>
    </row>
    <row r="406" spans="1:256" s="6" customFormat="1" ht="24.95" customHeight="1">
      <c r="A406" s="36"/>
      <c r="B406" s="37"/>
      <c r="C406" s="37"/>
      <c r="D406" s="37"/>
      <c r="E406" s="37"/>
      <c r="F406" s="37"/>
      <c r="G406" s="37"/>
      <c r="H406" s="678">
        <f t="shared" ref="H406:O406" si="37">H407+H408</f>
        <v>13.08</v>
      </c>
      <c r="I406" s="678">
        <f t="shared" si="37"/>
        <v>6.4000000000000001E-2</v>
      </c>
      <c r="J406" s="678">
        <f t="shared" si="37"/>
        <v>8</v>
      </c>
      <c r="K406" s="678">
        <f t="shared" si="37"/>
        <v>0.55000000000000004</v>
      </c>
      <c r="L406" s="678">
        <f t="shared" si="37"/>
        <v>118.2</v>
      </c>
      <c r="M406" s="678">
        <f t="shared" si="37"/>
        <v>94.6</v>
      </c>
      <c r="N406" s="678">
        <f t="shared" si="37"/>
        <v>47.6</v>
      </c>
      <c r="O406" s="678">
        <f t="shared" si="37"/>
        <v>1.9300000000000002</v>
      </c>
      <c r="P406" s="637"/>
      <c r="Q406" s="679">
        <f>Q407+Q408</f>
        <v>12</v>
      </c>
      <c r="R406" s="36"/>
      <c r="S406" s="37"/>
      <c r="T406" s="37"/>
      <c r="U406" s="37"/>
      <c r="V406" s="37"/>
      <c r="W406" s="37"/>
      <c r="X406" s="37"/>
      <c r="Y406" s="170"/>
      <c r="Z406" s="170"/>
      <c r="AA406" s="170"/>
      <c r="AB406" s="170"/>
      <c r="AC406" s="170"/>
      <c r="AD406" s="170"/>
      <c r="AE406" s="170"/>
      <c r="AF406" s="170"/>
      <c r="AG406" s="670"/>
      <c r="AH406" s="461"/>
      <c r="AI406" s="461"/>
      <c r="AJ406" s="461"/>
      <c r="AK406" s="46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  <c r="EF406" s="21"/>
      <c r="EG406" s="21"/>
      <c r="EH406" s="21"/>
      <c r="EI406" s="21"/>
      <c r="EJ406" s="21"/>
      <c r="EK406" s="21"/>
      <c r="EL406" s="21"/>
      <c r="EM406" s="21"/>
      <c r="EN406" s="21"/>
      <c r="EO406" s="21"/>
      <c r="EP406" s="21"/>
      <c r="EQ406" s="21"/>
      <c r="ER406" s="21"/>
      <c r="ES406" s="21"/>
      <c r="ET406" s="21"/>
      <c r="EU406" s="21"/>
      <c r="EV406" s="21"/>
      <c r="EW406" s="21"/>
      <c r="EX406" s="21"/>
      <c r="EY406" s="21"/>
      <c r="EZ406" s="21"/>
      <c r="FA406" s="21"/>
      <c r="FB406" s="21"/>
      <c r="FC406" s="21"/>
      <c r="FD406" s="21"/>
      <c r="FE406" s="21"/>
      <c r="FF406" s="21"/>
      <c r="FG406" s="21"/>
      <c r="FH406" s="21"/>
      <c r="FI406" s="21"/>
      <c r="FJ406" s="21"/>
      <c r="FK406" s="21"/>
      <c r="FL406" s="21"/>
      <c r="FM406" s="21"/>
      <c r="FN406" s="21"/>
      <c r="FO406" s="21"/>
      <c r="FP406" s="21"/>
      <c r="FQ406" s="21"/>
      <c r="FR406" s="21"/>
      <c r="FS406" s="21"/>
      <c r="FT406" s="21"/>
      <c r="FU406" s="21"/>
      <c r="FV406" s="21"/>
      <c r="FW406" s="21"/>
      <c r="FX406" s="21"/>
      <c r="FY406" s="21"/>
      <c r="FZ406" s="21"/>
      <c r="GA406" s="21"/>
      <c r="GB406" s="21"/>
      <c r="GC406" s="21"/>
      <c r="GD406" s="21"/>
      <c r="GE406" s="21"/>
      <c r="GF406" s="21"/>
      <c r="GG406" s="21"/>
      <c r="GH406" s="21"/>
      <c r="GI406" s="21"/>
      <c r="GJ406" s="21"/>
      <c r="GK406" s="21"/>
      <c r="GL406" s="21"/>
      <c r="GM406" s="21"/>
      <c r="GN406" s="21"/>
      <c r="GO406" s="21"/>
      <c r="GP406" s="21"/>
      <c r="GQ406" s="21"/>
      <c r="GR406" s="21"/>
      <c r="GS406" s="21"/>
      <c r="GT406" s="21"/>
      <c r="GU406" s="21"/>
      <c r="GV406" s="21"/>
      <c r="GW406" s="21"/>
      <c r="GX406" s="21"/>
      <c r="GY406" s="21"/>
      <c r="GZ406" s="21"/>
      <c r="HA406" s="21"/>
      <c r="HB406" s="21"/>
      <c r="HC406" s="21"/>
      <c r="HD406" s="21"/>
      <c r="HE406" s="21"/>
      <c r="HF406" s="21"/>
      <c r="HG406" s="21"/>
      <c r="HH406" s="21"/>
      <c r="HI406" s="21"/>
      <c r="HJ406" s="21"/>
      <c r="HK406" s="21"/>
      <c r="HL406" s="21"/>
      <c r="HM406" s="21"/>
      <c r="HN406" s="21"/>
      <c r="HO406" s="21"/>
      <c r="HP406" s="21"/>
      <c r="HQ406" s="21"/>
      <c r="HR406" s="21"/>
      <c r="HS406" s="21"/>
      <c r="HT406" s="21"/>
      <c r="HU406" s="21"/>
      <c r="HV406" s="21"/>
      <c r="HW406" s="21"/>
      <c r="HX406" s="21"/>
      <c r="HY406" s="21"/>
      <c r="HZ406" s="21"/>
      <c r="IA406" s="21"/>
      <c r="IB406" s="21"/>
      <c r="IC406" s="21"/>
      <c r="ID406" s="21"/>
      <c r="IE406" s="21"/>
      <c r="IF406" s="21"/>
      <c r="IG406" s="21"/>
      <c r="IH406" s="21"/>
      <c r="II406" s="21"/>
      <c r="IJ406" s="21"/>
      <c r="IK406" s="21"/>
      <c r="IL406" s="21"/>
      <c r="IM406" s="21"/>
      <c r="IN406" s="21"/>
      <c r="IO406" s="21"/>
      <c r="IP406" s="21"/>
      <c r="IQ406" s="21"/>
      <c r="IR406" s="21"/>
      <c r="IS406" s="21"/>
      <c r="IT406" s="21"/>
      <c r="IU406" s="21"/>
      <c r="IV406" s="21"/>
    </row>
    <row r="407" spans="1:256" s="6" customFormat="1" ht="24.95" customHeight="1">
      <c r="A407" s="36"/>
      <c r="B407" s="37"/>
      <c r="C407" s="37"/>
      <c r="D407" s="37"/>
      <c r="E407" s="37"/>
      <c r="F407" s="37"/>
      <c r="G407" s="37"/>
      <c r="H407" s="40">
        <v>0.48</v>
      </c>
      <c r="I407" s="40">
        <v>2.4E-2</v>
      </c>
      <c r="J407" s="40">
        <v>8</v>
      </c>
      <c r="K407" s="40">
        <v>0</v>
      </c>
      <c r="L407" s="40">
        <v>99.2</v>
      </c>
      <c r="M407" s="40">
        <v>76</v>
      </c>
      <c r="N407" s="40">
        <v>12</v>
      </c>
      <c r="O407" s="40">
        <v>0.08</v>
      </c>
      <c r="P407" s="11">
        <v>12</v>
      </c>
      <c r="Q407" s="40">
        <f>P407</f>
        <v>12</v>
      </c>
      <c r="R407" s="36"/>
      <c r="S407" s="37"/>
      <c r="T407" s="37"/>
      <c r="U407" s="37"/>
      <c r="V407" s="37"/>
      <c r="W407" s="37"/>
      <c r="X407" s="37"/>
      <c r="Y407" s="55"/>
      <c r="Z407" s="55"/>
      <c r="AA407" s="55"/>
      <c r="AB407" s="55"/>
      <c r="AC407" s="55"/>
      <c r="AD407" s="55"/>
      <c r="AE407" s="55"/>
      <c r="AF407" s="55"/>
      <c r="AG407" s="670"/>
      <c r="AH407" s="461"/>
      <c r="AI407" s="461"/>
      <c r="AJ407" s="461"/>
      <c r="AK407" s="46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  <c r="EI407" s="21"/>
      <c r="EJ407" s="21"/>
      <c r="EK407" s="21"/>
      <c r="EL407" s="21"/>
      <c r="EM407" s="21"/>
      <c r="EN407" s="21"/>
      <c r="EO407" s="21"/>
      <c r="EP407" s="21"/>
      <c r="EQ407" s="21"/>
      <c r="ER407" s="21"/>
      <c r="ES407" s="21"/>
      <c r="ET407" s="21"/>
      <c r="EU407" s="21"/>
      <c r="EV407" s="21"/>
      <c r="EW407" s="21"/>
      <c r="EX407" s="21"/>
      <c r="EY407" s="21"/>
      <c r="EZ407" s="21"/>
      <c r="FA407" s="21"/>
      <c r="FB407" s="21"/>
      <c r="FC407" s="21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  <c r="FS407" s="21"/>
      <c r="FT407" s="21"/>
      <c r="FU407" s="21"/>
      <c r="FV407" s="21"/>
      <c r="FW407" s="21"/>
      <c r="FX407" s="21"/>
      <c r="FY407" s="21"/>
      <c r="FZ407" s="21"/>
      <c r="GA407" s="21"/>
      <c r="GB407" s="21"/>
      <c r="GC407" s="21"/>
      <c r="GD407" s="21"/>
      <c r="GE407" s="21"/>
      <c r="GF407" s="21"/>
      <c r="GG407" s="21"/>
      <c r="GH407" s="21"/>
      <c r="GI407" s="21"/>
      <c r="GJ407" s="21"/>
      <c r="GK407" s="21"/>
      <c r="GL407" s="21"/>
      <c r="GM407" s="21"/>
      <c r="GN407" s="21"/>
      <c r="GO407" s="21"/>
      <c r="GP407" s="21"/>
      <c r="GQ407" s="21"/>
      <c r="GR407" s="21"/>
      <c r="GS407" s="21"/>
      <c r="GT407" s="21"/>
      <c r="GU407" s="21"/>
      <c r="GV407" s="21"/>
      <c r="GW407" s="21"/>
      <c r="GX407" s="21"/>
      <c r="GY407" s="21"/>
      <c r="GZ407" s="21"/>
      <c r="HA407" s="21"/>
      <c r="HB407" s="21"/>
      <c r="HC407" s="21"/>
      <c r="HD407" s="21"/>
      <c r="HE407" s="21"/>
      <c r="HF407" s="21"/>
      <c r="HG407" s="21"/>
      <c r="HH407" s="21"/>
      <c r="HI407" s="21"/>
      <c r="HJ407" s="21"/>
      <c r="HK407" s="21"/>
      <c r="HL407" s="21"/>
      <c r="HM407" s="21"/>
      <c r="HN407" s="21"/>
      <c r="HO407" s="21"/>
      <c r="HP407" s="21"/>
      <c r="HQ407" s="21"/>
      <c r="HR407" s="21"/>
      <c r="HS407" s="21"/>
      <c r="HT407" s="21"/>
      <c r="HU407" s="21"/>
      <c r="HV407" s="21"/>
      <c r="HW407" s="21"/>
      <c r="HX407" s="21"/>
      <c r="HY407" s="21"/>
      <c r="HZ407" s="21"/>
      <c r="IA407" s="21"/>
      <c r="IB407" s="21"/>
      <c r="IC407" s="21"/>
      <c r="ID407" s="21"/>
      <c r="IE407" s="21"/>
      <c r="IF407" s="21"/>
      <c r="IG407" s="21"/>
      <c r="IH407" s="21"/>
      <c r="II407" s="21"/>
      <c r="IJ407" s="21"/>
      <c r="IK407" s="21"/>
      <c r="IL407" s="21"/>
      <c r="IM407" s="21"/>
      <c r="IN407" s="21"/>
      <c r="IO407" s="21"/>
      <c r="IP407" s="21"/>
      <c r="IQ407" s="21"/>
      <c r="IR407" s="21"/>
      <c r="IS407" s="21"/>
      <c r="IT407" s="21"/>
      <c r="IU407" s="21"/>
      <c r="IV407" s="21"/>
    </row>
    <row r="408" spans="1:256" ht="24.95" customHeight="1">
      <c r="H408" s="601">
        <v>12.6</v>
      </c>
      <c r="I408" s="8">
        <v>0.04</v>
      </c>
      <c r="J408" s="601">
        <v>0</v>
      </c>
      <c r="K408" s="8">
        <v>0.55000000000000004</v>
      </c>
      <c r="L408" s="601">
        <v>19</v>
      </c>
      <c r="M408" s="601">
        <v>18.600000000000001</v>
      </c>
      <c r="N408" s="601">
        <v>35.6</v>
      </c>
      <c r="O408" s="601">
        <v>1.85</v>
      </c>
      <c r="P408" s="11">
        <v>66</v>
      </c>
      <c r="Q408" s="40">
        <f>C237*P408/1000</f>
        <v>0</v>
      </c>
      <c r="Y408" s="17"/>
      <c r="Z408" s="17"/>
      <c r="AA408" s="17"/>
      <c r="AB408" s="17"/>
      <c r="AC408" s="17"/>
      <c r="AD408" s="17"/>
      <c r="AE408" s="17"/>
      <c r="AF408" s="17"/>
      <c r="AG408" s="693"/>
      <c r="AH408" s="461"/>
      <c r="AI408" s="461"/>
      <c r="AJ408" s="461"/>
      <c r="AK408" s="461"/>
    </row>
    <row r="409" spans="1:256" ht="24.95" customHeight="1">
      <c r="H409" s="699">
        <f t="shared" ref="H409:O409" si="38">H373+H406</f>
        <v>16.337333333333333</v>
      </c>
      <c r="I409" s="699">
        <f t="shared" si="38"/>
        <v>0.39788333333333337</v>
      </c>
      <c r="J409" s="699">
        <f t="shared" si="38"/>
        <v>35.663000000000004</v>
      </c>
      <c r="K409" s="699">
        <f t="shared" si="38"/>
        <v>22.385300000000001</v>
      </c>
      <c r="L409" s="699">
        <f t="shared" si="38"/>
        <v>225.2062</v>
      </c>
      <c r="M409" s="699">
        <f t="shared" si="38"/>
        <v>269.26006666666666</v>
      </c>
      <c r="N409" s="699">
        <f t="shared" si="38"/>
        <v>148.63499999999999</v>
      </c>
      <c r="O409" s="699">
        <f t="shared" si="38"/>
        <v>5.9225000000000003</v>
      </c>
      <c r="P409" s="594"/>
      <c r="Q409" s="716" t="e">
        <f>Q373+Q406</f>
        <v>#REF!</v>
      </c>
      <c r="Y409" s="55"/>
      <c r="Z409" s="55"/>
      <c r="AA409" s="55"/>
      <c r="AB409" s="55"/>
      <c r="AC409" s="55"/>
      <c r="AD409" s="55"/>
      <c r="AE409" s="55"/>
      <c r="AF409" s="55"/>
      <c r="AH409" s="461"/>
      <c r="AI409" s="461"/>
      <c r="AJ409" s="461"/>
      <c r="AK409" s="461"/>
    </row>
    <row r="410" spans="1:256" ht="0.2" customHeight="1">
      <c r="H410" s="594"/>
      <c r="I410" s="594"/>
      <c r="J410" s="594"/>
      <c r="K410" s="594"/>
      <c r="L410" s="594"/>
      <c r="M410" s="594"/>
      <c r="N410" s="594"/>
      <c r="O410" s="594"/>
      <c r="P410" s="594"/>
      <c r="Q410" s="594"/>
      <c r="Y410" s="55"/>
      <c r="Z410" s="55"/>
      <c r="AA410" s="55"/>
      <c r="AB410" s="55"/>
      <c r="AC410" s="55"/>
      <c r="AD410" s="55"/>
      <c r="AE410" s="55"/>
      <c r="AF410" s="55"/>
      <c r="AG410" s="707"/>
      <c r="AH410" s="461"/>
      <c r="AI410" s="461"/>
      <c r="AJ410" s="461"/>
      <c r="AK410" s="461"/>
    </row>
    <row r="411" spans="1:256" ht="0.2" customHeight="1">
      <c r="H411" s="594"/>
      <c r="I411" s="594"/>
      <c r="J411" s="594"/>
      <c r="K411" s="594"/>
      <c r="L411" s="594"/>
      <c r="M411" s="594"/>
      <c r="N411" s="594"/>
      <c r="O411" s="594"/>
      <c r="P411" s="594"/>
      <c r="Q411" s="594"/>
      <c r="Y411" s="55"/>
      <c r="Z411" s="55"/>
      <c r="AA411" s="55"/>
      <c r="AB411" s="55"/>
      <c r="AC411" s="55"/>
      <c r="AD411" s="55"/>
      <c r="AE411" s="55"/>
      <c r="AF411" s="55"/>
      <c r="AG411" s="707"/>
      <c r="AH411" s="461"/>
      <c r="AI411" s="461"/>
      <c r="AJ411" s="461"/>
      <c r="AK411" s="461"/>
    </row>
    <row r="412" spans="1:256" ht="0.2" customHeight="1">
      <c r="H412" s="594"/>
      <c r="I412" s="594"/>
      <c r="J412" s="594"/>
      <c r="K412" s="594"/>
      <c r="L412" s="594"/>
      <c r="M412" s="594"/>
      <c r="N412" s="594"/>
      <c r="O412" s="594"/>
      <c r="P412" s="594"/>
      <c r="Q412" s="594"/>
      <c r="Y412" s="40"/>
      <c r="Z412" s="40"/>
      <c r="AA412" s="40"/>
      <c r="AB412" s="40"/>
      <c r="AC412" s="40"/>
      <c r="AD412" s="40"/>
      <c r="AE412" s="40"/>
      <c r="AF412" s="40"/>
      <c r="AG412" s="707"/>
      <c r="AH412" s="461"/>
      <c r="AI412" s="461"/>
      <c r="AJ412" s="461"/>
      <c r="AK412" s="461"/>
    </row>
    <row r="413" spans="1:256" ht="0.2" customHeight="1">
      <c r="H413" s="594"/>
      <c r="I413" s="594"/>
      <c r="J413" s="594"/>
      <c r="K413" s="594"/>
      <c r="L413" s="594"/>
      <c r="M413" s="594"/>
      <c r="N413" s="594"/>
      <c r="O413" s="594"/>
      <c r="P413" s="594"/>
      <c r="Q413" s="594"/>
      <c r="Y413" s="40"/>
      <c r="Z413" s="40"/>
      <c r="AA413" s="40"/>
      <c r="AB413" s="40"/>
      <c r="AC413" s="40"/>
      <c r="AD413" s="40"/>
      <c r="AE413" s="40"/>
      <c r="AF413" s="40"/>
      <c r="AG413" s="693"/>
      <c r="AH413" s="461"/>
      <c r="AI413" s="461"/>
      <c r="AJ413" s="461"/>
      <c r="AK413" s="461"/>
    </row>
    <row r="414" spans="1:256" ht="24.95" customHeight="1">
      <c r="H414" s="776"/>
      <c r="I414" s="776"/>
      <c r="J414" s="776"/>
      <c r="K414" s="776"/>
      <c r="L414" s="776"/>
      <c r="M414" s="776"/>
      <c r="N414" s="776"/>
      <c r="O414" s="776"/>
      <c r="P414" s="776"/>
      <c r="Q414" s="777"/>
      <c r="Y414" s="40"/>
      <c r="Z414" s="40"/>
      <c r="AA414" s="40"/>
      <c r="AB414" s="40"/>
      <c r="AC414" s="40"/>
      <c r="AD414" s="40"/>
      <c r="AE414" s="40"/>
      <c r="AF414" s="40"/>
      <c r="AG414" s="707"/>
      <c r="AH414" s="461"/>
      <c r="AI414" s="461"/>
      <c r="AJ414" s="461"/>
      <c r="AK414" s="461"/>
    </row>
    <row r="415" spans="1:256" ht="24.95" customHeight="1">
      <c r="H415" s="1197" t="s">
        <v>740</v>
      </c>
      <c r="I415" s="1197"/>
      <c r="J415" s="1197"/>
      <c r="K415" s="1197"/>
      <c r="L415" s="1197"/>
      <c r="M415" s="1197"/>
      <c r="N415" s="1197"/>
      <c r="O415" s="1197"/>
      <c r="P415" s="997" t="s">
        <v>663</v>
      </c>
      <c r="Q415" s="997" t="s">
        <v>515</v>
      </c>
      <c r="Y415" s="9"/>
      <c r="Z415" s="9"/>
      <c r="AA415" s="9"/>
      <c r="AB415" s="9"/>
      <c r="AC415" s="9"/>
      <c r="AD415" s="9"/>
      <c r="AE415" s="9"/>
      <c r="AF415" s="9"/>
      <c r="AG415" s="707"/>
      <c r="AH415" s="461"/>
      <c r="AI415" s="461"/>
      <c r="AJ415" s="461"/>
      <c r="AK415" s="461"/>
      <c r="AM415" s="6"/>
      <c r="AN415" s="6"/>
      <c r="AO415" s="6"/>
      <c r="AP415" s="6"/>
      <c r="AQ415" s="6"/>
      <c r="AR415" s="6"/>
      <c r="AS415" s="6"/>
    </row>
    <row r="416" spans="1:256" ht="24.95" customHeight="1">
      <c r="H416" s="1197" t="s">
        <v>742</v>
      </c>
      <c r="I416" s="1197"/>
      <c r="J416" s="1197"/>
      <c r="K416" s="1197"/>
      <c r="L416" s="1197" t="s">
        <v>58</v>
      </c>
      <c r="M416" s="1197"/>
      <c r="N416" s="1197"/>
      <c r="O416" s="1197"/>
      <c r="P416" s="997"/>
      <c r="Q416" s="997"/>
      <c r="Y416" s="40">
        <v>0</v>
      </c>
      <c r="Z416" s="40">
        <v>0</v>
      </c>
      <c r="AA416" s="40">
        <v>0</v>
      </c>
      <c r="AB416" s="40">
        <v>0</v>
      </c>
      <c r="AC416" s="40">
        <v>0.2</v>
      </c>
      <c r="AD416" s="40">
        <v>0</v>
      </c>
      <c r="AE416" s="40">
        <v>0</v>
      </c>
      <c r="AF416" s="40">
        <v>0.02</v>
      </c>
      <c r="AG416" s="632"/>
      <c r="AH416" s="6"/>
      <c r="AI416" s="6"/>
      <c r="AJ416" s="490"/>
      <c r="AK416" s="490"/>
      <c r="AM416" s="6"/>
      <c r="AN416" s="6"/>
      <c r="AO416" s="6"/>
      <c r="AP416" s="6"/>
      <c r="AQ416" s="6"/>
      <c r="AR416" s="6"/>
      <c r="AS416" s="6"/>
    </row>
    <row r="417" spans="1:256" ht="24.95" customHeight="1">
      <c r="H417" s="92" t="s">
        <v>59</v>
      </c>
      <c r="I417" s="92" t="s">
        <v>60</v>
      </c>
      <c r="J417" s="92" t="s">
        <v>215</v>
      </c>
      <c r="K417" s="92" t="s">
        <v>216</v>
      </c>
      <c r="L417" s="92" t="s">
        <v>335</v>
      </c>
      <c r="M417" s="92" t="s">
        <v>421</v>
      </c>
      <c r="N417" s="92" t="s">
        <v>649</v>
      </c>
      <c r="O417" s="92" t="s">
        <v>540</v>
      </c>
      <c r="P417" s="997"/>
      <c r="Q417" s="997"/>
      <c r="Y417" s="40"/>
      <c r="Z417" s="40"/>
      <c r="AA417" s="40"/>
      <c r="AB417" s="40"/>
      <c r="AC417" s="40"/>
      <c r="AD417" s="40"/>
      <c r="AE417" s="40"/>
      <c r="AF417" s="40"/>
      <c r="AG417" s="676"/>
      <c r="AH417" s="6"/>
      <c r="AI417" s="6"/>
      <c r="AJ417" s="490"/>
      <c r="AK417" s="490"/>
      <c r="AL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/>
      <c r="HP417" s="6"/>
      <c r="HQ417" s="6"/>
      <c r="HR417" s="6"/>
      <c r="HS417" s="6"/>
      <c r="HT417" s="6"/>
      <c r="HU417" s="6"/>
      <c r="HV417" s="6"/>
      <c r="HW417" s="6"/>
      <c r="HX417" s="6"/>
      <c r="HY417" s="6"/>
      <c r="HZ417" s="6"/>
      <c r="IA417" s="6"/>
      <c r="IB417" s="6"/>
      <c r="IC417" s="6"/>
      <c r="ID417" s="6"/>
      <c r="IE417" s="6"/>
      <c r="IF417" s="6"/>
      <c r="IG417" s="6"/>
      <c r="IH417" s="6"/>
      <c r="II417" s="6"/>
      <c r="IJ417" s="6"/>
      <c r="IK417" s="6"/>
      <c r="IL417" s="6"/>
      <c r="IM417" s="6"/>
      <c r="IN417" s="6"/>
      <c r="IO417" s="6"/>
      <c r="IP417" s="6"/>
      <c r="IQ417" s="6"/>
      <c r="IR417" s="6"/>
      <c r="IS417" s="6"/>
      <c r="IT417" s="6"/>
      <c r="IU417" s="6"/>
      <c r="IV417" s="6"/>
    </row>
    <row r="418" spans="1:256" ht="24.95" customHeight="1">
      <c r="H418" s="678">
        <f t="shared" ref="H418:O418" si="39">H419+H422+H435+H438</f>
        <v>8.8738888888888887</v>
      </c>
      <c r="I418" s="678">
        <f t="shared" si="39"/>
        <v>0.13222222222222221</v>
      </c>
      <c r="J418" s="678">
        <f t="shared" si="39"/>
        <v>87.778333333333322</v>
      </c>
      <c r="K418" s="678">
        <f t="shared" si="39"/>
        <v>1.3944444444444444</v>
      </c>
      <c r="L418" s="678">
        <f t="shared" si="39"/>
        <v>354.3844444444444</v>
      </c>
      <c r="M418" s="678">
        <f t="shared" si="39"/>
        <v>400.2455555555556</v>
      </c>
      <c r="N418" s="678">
        <f t="shared" si="39"/>
        <v>71.601111111111109</v>
      </c>
      <c r="O418" s="678">
        <f t="shared" si="39"/>
        <v>2.7505555555555556</v>
      </c>
      <c r="P418" s="678"/>
      <c r="Q418" s="679" t="e">
        <f>Q419+Q422+Q435+Q438</f>
        <v>#REF!</v>
      </c>
      <c r="Y418" s="40"/>
      <c r="Z418" s="40"/>
      <c r="AA418" s="40"/>
      <c r="AB418" s="40"/>
      <c r="AC418" s="40"/>
      <c r="AD418" s="40"/>
      <c r="AE418" s="40"/>
      <c r="AF418" s="40"/>
      <c r="AG418" s="715"/>
      <c r="AJ418" s="461"/>
      <c r="AK418" s="461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/>
      <c r="IE418" s="6"/>
      <c r="IF418" s="6"/>
      <c r="IG418" s="6"/>
      <c r="IH418" s="6"/>
      <c r="II418" s="6"/>
      <c r="IJ418" s="6"/>
      <c r="IK418" s="6"/>
      <c r="IL418" s="6"/>
      <c r="IM418" s="6"/>
      <c r="IN418" s="6"/>
      <c r="IO418" s="6"/>
      <c r="IP418" s="6"/>
      <c r="IQ418" s="6"/>
      <c r="IR418" s="6"/>
      <c r="IS418" s="6"/>
      <c r="IT418" s="6"/>
      <c r="IU418" s="6"/>
      <c r="IV418" s="6"/>
    </row>
    <row r="419" spans="1:256" s="6" customFormat="1" ht="24.95" customHeight="1">
      <c r="A419" s="36"/>
      <c r="B419" s="37"/>
      <c r="C419" s="37"/>
      <c r="D419" s="37"/>
      <c r="E419" s="37"/>
      <c r="F419" s="37"/>
      <c r="G419" s="37"/>
      <c r="H419" s="8">
        <v>0.03</v>
      </c>
      <c r="I419" s="8">
        <v>0.03</v>
      </c>
      <c r="J419" s="8">
        <v>13.8</v>
      </c>
      <c r="K419" s="8">
        <v>0.31</v>
      </c>
      <c r="L419" s="8">
        <v>83.25</v>
      </c>
      <c r="M419" s="8">
        <v>66.47</v>
      </c>
      <c r="N419" s="8">
        <v>10.09</v>
      </c>
      <c r="O419" s="8">
        <v>0.43</v>
      </c>
      <c r="P419" s="8"/>
      <c r="Q419" s="40" t="e">
        <f>SUM(Q420:Q421)</f>
        <v>#REF!</v>
      </c>
      <c r="R419" s="36"/>
      <c r="S419" s="37"/>
      <c r="T419" s="37"/>
      <c r="U419" s="37"/>
      <c r="V419" s="37"/>
      <c r="W419" s="37"/>
      <c r="X419" s="37"/>
      <c r="Y419" s="8">
        <v>0</v>
      </c>
      <c r="Z419" s="8">
        <v>0.05</v>
      </c>
      <c r="AA419" s="8">
        <v>0</v>
      </c>
      <c r="AB419" s="8">
        <v>0</v>
      </c>
      <c r="AC419" s="8">
        <v>2.0499999999999998</v>
      </c>
      <c r="AD419" s="8">
        <v>6.65</v>
      </c>
      <c r="AE419" s="8">
        <v>2</v>
      </c>
      <c r="AF419" s="8">
        <v>0.05</v>
      </c>
      <c r="AG419" s="715"/>
      <c r="AJ419" s="490"/>
      <c r="AK419" s="490"/>
      <c r="AL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  <c r="DK419" s="21"/>
      <c r="DL419" s="21"/>
      <c r="DM419" s="21"/>
      <c r="DN419" s="21"/>
      <c r="DO419" s="21"/>
      <c r="DP419" s="21"/>
      <c r="DQ419" s="21"/>
      <c r="DR419" s="21"/>
      <c r="DS419" s="21"/>
      <c r="DT419" s="21"/>
      <c r="DU419" s="21"/>
      <c r="DV419" s="21"/>
      <c r="DW419" s="21"/>
      <c r="DX419" s="21"/>
      <c r="DY419" s="21"/>
      <c r="DZ419" s="21"/>
      <c r="EA419" s="21"/>
      <c r="EB419" s="21"/>
      <c r="EC419" s="21"/>
      <c r="ED419" s="21"/>
      <c r="EE419" s="21"/>
      <c r="EF419" s="21"/>
      <c r="EG419" s="21"/>
      <c r="EH419" s="21"/>
      <c r="EI419" s="21"/>
      <c r="EJ419" s="21"/>
      <c r="EK419" s="21"/>
      <c r="EL419" s="21"/>
      <c r="EM419" s="21"/>
      <c r="EN419" s="21"/>
      <c r="EO419" s="21"/>
      <c r="EP419" s="21"/>
      <c r="EQ419" s="21"/>
      <c r="ER419" s="21"/>
      <c r="ES419" s="21"/>
      <c r="ET419" s="21"/>
      <c r="EU419" s="21"/>
      <c r="EV419" s="21"/>
      <c r="EW419" s="21"/>
      <c r="EX419" s="21"/>
      <c r="EY419" s="21"/>
      <c r="EZ419" s="21"/>
      <c r="FA419" s="21"/>
      <c r="FB419" s="21"/>
      <c r="FC419" s="21"/>
      <c r="FD419" s="21"/>
      <c r="FE419" s="21"/>
      <c r="FF419" s="21"/>
      <c r="FG419" s="21"/>
      <c r="FH419" s="21"/>
      <c r="FI419" s="21"/>
      <c r="FJ419" s="21"/>
      <c r="FK419" s="21"/>
      <c r="FL419" s="21"/>
      <c r="FM419" s="21"/>
      <c r="FN419" s="21"/>
      <c r="FO419" s="21"/>
      <c r="FP419" s="21"/>
      <c r="FQ419" s="21"/>
      <c r="FR419" s="21"/>
      <c r="FS419" s="21"/>
      <c r="FT419" s="21"/>
      <c r="FU419" s="21"/>
      <c r="FV419" s="21"/>
      <c r="FW419" s="21"/>
      <c r="FX419" s="21"/>
      <c r="FY419" s="21"/>
      <c r="FZ419" s="21"/>
      <c r="GA419" s="21"/>
      <c r="GB419" s="21"/>
      <c r="GC419" s="21"/>
      <c r="GD419" s="21"/>
      <c r="GE419" s="21"/>
      <c r="GF419" s="21"/>
      <c r="GG419" s="21"/>
      <c r="GH419" s="21"/>
      <c r="GI419" s="21"/>
      <c r="GJ419" s="21"/>
      <c r="GK419" s="21"/>
      <c r="GL419" s="21"/>
      <c r="GM419" s="21"/>
      <c r="GN419" s="21"/>
      <c r="GO419" s="21"/>
      <c r="GP419" s="21"/>
      <c r="GQ419" s="21"/>
      <c r="GR419" s="21"/>
      <c r="GS419" s="21"/>
      <c r="GT419" s="21"/>
      <c r="GU419" s="21"/>
      <c r="GV419" s="21"/>
      <c r="GW419" s="21"/>
      <c r="GX419" s="21"/>
      <c r="GY419" s="21"/>
      <c r="GZ419" s="21"/>
      <c r="HA419" s="21"/>
      <c r="HB419" s="21"/>
      <c r="HC419" s="21"/>
      <c r="HD419" s="21"/>
      <c r="HE419" s="21"/>
      <c r="HF419" s="21"/>
      <c r="HG419" s="21"/>
      <c r="HH419" s="21"/>
      <c r="HI419" s="21"/>
      <c r="HJ419" s="21"/>
      <c r="HK419" s="21"/>
      <c r="HL419" s="21"/>
      <c r="HM419" s="21"/>
      <c r="HN419" s="21"/>
      <c r="HO419" s="21"/>
      <c r="HP419" s="21"/>
      <c r="HQ419" s="21"/>
      <c r="HR419" s="21"/>
      <c r="HS419" s="21"/>
      <c r="HT419" s="21"/>
      <c r="HU419" s="21"/>
      <c r="HV419" s="21"/>
      <c r="HW419" s="21"/>
      <c r="HX419" s="21"/>
      <c r="HY419" s="21"/>
      <c r="HZ419" s="21"/>
      <c r="IA419" s="21"/>
      <c r="IB419" s="21"/>
      <c r="IC419" s="21"/>
      <c r="ID419" s="21"/>
      <c r="IE419" s="21"/>
      <c r="IF419" s="21"/>
      <c r="IG419" s="21"/>
      <c r="IH419" s="21"/>
      <c r="II419" s="21"/>
      <c r="IJ419" s="21"/>
      <c r="IK419" s="21"/>
      <c r="IL419" s="21"/>
      <c r="IM419" s="21"/>
      <c r="IN419" s="21"/>
      <c r="IO419" s="21"/>
      <c r="IP419" s="21"/>
      <c r="IQ419" s="21"/>
      <c r="IR419" s="21"/>
      <c r="IS419" s="21"/>
      <c r="IT419" s="21"/>
      <c r="IU419" s="21"/>
      <c r="IV419" s="21"/>
    </row>
    <row r="420" spans="1:256" s="6" customFormat="1" ht="24.95" customHeight="1">
      <c r="A420" s="36"/>
      <c r="B420" s="37"/>
      <c r="C420" s="37"/>
      <c r="D420" s="37"/>
      <c r="E420" s="37"/>
      <c r="F420" s="37"/>
      <c r="G420" s="37"/>
      <c r="H420" s="8"/>
      <c r="I420" s="8"/>
      <c r="J420" s="8"/>
      <c r="K420" s="8"/>
      <c r="L420" s="8"/>
      <c r="M420" s="8"/>
      <c r="N420" s="8"/>
      <c r="O420" s="8"/>
      <c r="P420" s="11">
        <v>380.78</v>
      </c>
      <c r="Q420" s="9" t="e">
        <f>#REF!*P420/1000</f>
        <v>#REF!</v>
      </c>
      <c r="R420" s="36"/>
      <c r="S420" s="37"/>
      <c r="T420" s="37"/>
      <c r="U420" s="37"/>
      <c r="V420" s="37"/>
      <c r="W420" s="37"/>
      <c r="X420" s="37"/>
      <c r="Y420" s="710"/>
      <c r="Z420" s="710"/>
      <c r="AA420" s="710"/>
      <c r="AB420" s="710"/>
      <c r="AC420" s="710"/>
      <c r="AD420" s="710"/>
      <c r="AE420" s="710"/>
      <c r="AF420" s="710"/>
      <c r="AG420" s="715"/>
      <c r="AJ420" s="490"/>
      <c r="AK420" s="490"/>
      <c r="AM420" s="21"/>
      <c r="AN420" s="21"/>
      <c r="AO420" s="21"/>
      <c r="AP420" s="21"/>
      <c r="AQ420" s="21"/>
      <c r="AR420" s="21"/>
      <c r="AS420" s="21"/>
    </row>
    <row r="421" spans="1:256" ht="24.95" customHeight="1">
      <c r="H421" s="8"/>
      <c r="I421" s="8"/>
      <c r="J421" s="8"/>
      <c r="K421" s="8"/>
      <c r="L421" s="8"/>
      <c r="M421" s="8"/>
      <c r="N421" s="8"/>
      <c r="O421" s="8"/>
      <c r="P421" s="11">
        <v>40.299999999999997</v>
      </c>
      <c r="Q421" s="9" t="e">
        <f>#REF!*P421/1000</f>
        <v>#REF!</v>
      </c>
      <c r="Y421" s="40">
        <v>0</v>
      </c>
      <c r="Z421" s="40">
        <v>2.2499999999999999E-2</v>
      </c>
      <c r="AA421" s="40">
        <v>0</v>
      </c>
      <c r="AB421" s="40">
        <v>0.17499999999999999</v>
      </c>
      <c r="AC421" s="40">
        <v>4.3</v>
      </c>
      <c r="AD421" s="40">
        <v>19.3</v>
      </c>
      <c r="AE421" s="40">
        <v>5.7499999999999991</v>
      </c>
      <c r="AF421" s="40">
        <v>0.47499999999999998</v>
      </c>
      <c r="AG421" s="681"/>
      <c r="AJ421" s="461"/>
      <c r="AK421" s="461"/>
      <c r="AL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  <c r="IJ421" s="6"/>
      <c r="IK421" s="6"/>
      <c r="IL421" s="6"/>
      <c r="IM421" s="6"/>
      <c r="IN421" s="6"/>
      <c r="IO421" s="6"/>
      <c r="IP421" s="6"/>
      <c r="IQ421" s="6"/>
      <c r="IR421" s="6"/>
      <c r="IS421" s="6"/>
      <c r="IT421" s="6"/>
      <c r="IU421" s="6"/>
      <c r="IV421" s="6"/>
    </row>
    <row r="422" spans="1:256" s="6" customFormat="1" ht="24.95" customHeight="1">
      <c r="A422" s="36"/>
      <c r="B422" s="37"/>
      <c r="C422" s="37"/>
      <c r="D422" s="37"/>
      <c r="E422" s="37"/>
      <c r="F422" s="37"/>
      <c r="G422" s="37"/>
      <c r="H422" s="8">
        <v>0.44388888888888894</v>
      </c>
      <c r="I422" s="8">
        <v>7.5555555555555556E-2</v>
      </c>
      <c r="J422" s="8">
        <v>73.978333333333325</v>
      </c>
      <c r="K422" s="8">
        <v>0.71777777777777774</v>
      </c>
      <c r="L422" s="8">
        <v>258.26777777777772</v>
      </c>
      <c r="M422" s="8">
        <v>321.37555555555559</v>
      </c>
      <c r="N422" s="8">
        <v>37.777777777777779</v>
      </c>
      <c r="O422" s="8">
        <v>1.0672222222222221</v>
      </c>
      <c r="P422" s="86"/>
      <c r="Q422" s="8" t="e">
        <f>SUM(Q423:Q434)</f>
        <v>#REF!</v>
      </c>
      <c r="R422" s="36"/>
      <c r="S422" s="37"/>
      <c r="T422" s="37"/>
      <c r="U422" s="37"/>
      <c r="V422" s="37"/>
      <c r="W422" s="37"/>
      <c r="X422" s="37"/>
      <c r="Y422" s="678">
        <f t="shared" ref="Y422:AF422" si="40">Y423+Y424</f>
        <v>1.22</v>
      </c>
      <c r="Z422" s="678">
        <f t="shared" si="40"/>
        <v>0.192</v>
      </c>
      <c r="AA422" s="678">
        <f t="shared" si="40"/>
        <v>48.768000000000001</v>
      </c>
      <c r="AB422" s="678">
        <f t="shared" si="40"/>
        <v>1.2</v>
      </c>
      <c r="AC422" s="678">
        <f t="shared" si="40"/>
        <v>266.64</v>
      </c>
      <c r="AD422" s="678">
        <f t="shared" si="40"/>
        <v>261.51599999999996</v>
      </c>
      <c r="AE422" s="678">
        <f t="shared" si="40"/>
        <v>42.072000000000003</v>
      </c>
      <c r="AF422" s="678">
        <f t="shared" si="40"/>
        <v>1.2979999999999998</v>
      </c>
      <c r="AG422" s="707"/>
      <c r="AH422" s="21"/>
      <c r="AI422" s="21"/>
      <c r="AJ422" s="461"/>
      <c r="AK422" s="46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  <c r="DH422" s="21"/>
      <c r="DI422" s="21"/>
      <c r="DJ422" s="21"/>
      <c r="DK422" s="21"/>
      <c r="DL422" s="21"/>
      <c r="DM422" s="21"/>
      <c r="DN422" s="21"/>
      <c r="DO422" s="21"/>
      <c r="DP422" s="21"/>
      <c r="DQ422" s="21"/>
      <c r="DR422" s="21"/>
      <c r="DS422" s="21"/>
      <c r="DT422" s="21"/>
      <c r="DU422" s="21"/>
      <c r="DV422" s="21"/>
      <c r="DW422" s="21"/>
      <c r="DX422" s="21"/>
      <c r="DY422" s="21"/>
      <c r="DZ422" s="21"/>
      <c r="EA422" s="21"/>
      <c r="EB422" s="21"/>
      <c r="EC422" s="21"/>
      <c r="ED422" s="21"/>
      <c r="EE422" s="21"/>
      <c r="EF422" s="21"/>
      <c r="EG422" s="21"/>
      <c r="EH422" s="21"/>
      <c r="EI422" s="21"/>
      <c r="EJ422" s="21"/>
      <c r="EK422" s="21"/>
      <c r="EL422" s="21"/>
      <c r="EM422" s="21"/>
      <c r="EN422" s="21"/>
      <c r="EO422" s="21"/>
      <c r="EP422" s="21"/>
      <c r="EQ422" s="21"/>
      <c r="ER422" s="21"/>
      <c r="ES422" s="21"/>
      <c r="ET422" s="21"/>
      <c r="EU422" s="21"/>
      <c r="EV422" s="21"/>
      <c r="EW422" s="21"/>
      <c r="EX422" s="21"/>
      <c r="EY422" s="21"/>
      <c r="EZ422" s="21"/>
      <c r="FA422" s="21"/>
      <c r="FB422" s="21"/>
      <c r="FC422" s="21"/>
      <c r="FD422" s="21"/>
      <c r="FE422" s="21"/>
      <c r="FF422" s="21"/>
      <c r="FG422" s="21"/>
      <c r="FH422" s="21"/>
      <c r="FI422" s="21"/>
      <c r="FJ422" s="21"/>
      <c r="FK422" s="21"/>
      <c r="FL422" s="21"/>
      <c r="FM422" s="21"/>
      <c r="FN422" s="21"/>
      <c r="FO422" s="21"/>
      <c r="FP422" s="21"/>
      <c r="FQ422" s="21"/>
      <c r="FR422" s="21"/>
      <c r="FS422" s="21"/>
      <c r="FT422" s="21"/>
      <c r="FU422" s="21"/>
      <c r="FV422" s="21"/>
      <c r="FW422" s="21"/>
      <c r="FX422" s="21"/>
      <c r="FY422" s="21"/>
      <c r="FZ422" s="21"/>
      <c r="GA422" s="21"/>
      <c r="GB422" s="21"/>
      <c r="GC422" s="21"/>
      <c r="GD422" s="21"/>
      <c r="GE422" s="21"/>
      <c r="GF422" s="21"/>
      <c r="GG422" s="21"/>
      <c r="GH422" s="21"/>
      <c r="GI422" s="21"/>
      <c r="GJ422" s="21"/>
      <c r="GK422" s="21"/>
      <c r="GL422" s="21"/>
      <c r="GM422" s="21"/>
      <c r="GN422" s="21"/>
      <c r="GO422" s="21"/>
      <c r="GP422" s="21"/>
      <c r="GQ422" s="21"/>
      <c r="GR422" s="21"/>
      <c r="GS422" s="21"/>
      <c r="GT422" s="21"/>
      <c r="GU422" s="21"/>
      <c r="GV422" s="21"/>
      <c r="GW422" s="21"/>
      <c r="GX422" s="21"/>
      <c r="GY422" s="21"/>
      <c r="GZ422" s="21"/>
      <c r="HA422" s="21"/>
      <c r="HB422" s="21"/>
      <c r="HC422" s="21"/>
      <c r="HD422" s="21"/>
      <c r="HE422" s="21"/>
      <c r="HF422" s="21"/>
      <c r="HG422" s="21"/>
      <c r="HH422" s="21"/>
      <c r="HI422" s="21"/>
      <c r="HJ422" s="21"/>
      <c r="HK422" s="21"/>
      <c r="HL422" s="21"/>
      <c r="HM422" s="21"/>
      <c r="HN422" s="21"/>
      <c r="HO422" s="21"/>
      <c r="HP422" s="21"/>
      <c r="HQ422" s="21"/>
      <c r="HR422" s="21"/>
      <c r="HS422" s="21"/>
      <c r="HT422" s="21"/>
      <c r="HU422" s="21"/>
      <c r="HV422" s="21"/>
      <c r="HW422" s="21"/>
      <c r="HX422" s="21"/>
      <c r="HY422" s="21"/>
      <c r="HZ422" s="21"/>
      <c r="IA422" s="21"/>
      <c r="IB422" s="21"/>
      <c r="IC422" s="21"/>
      <c r="ID422" s="21"/>
      <c r="IE422" s="21"/>
      <c r="IF422" s="21"/>
      <c r="IG422" s="21"/>
      <c r="IH422" s="21"/>
      <c r="II422" s="21"/>
      <c r="IJ422" s="21"/>
      <c r="IK422" s="21"/>
      <c r="IL422" s="21"/>
      <c r="IM422" s="21"/>
      <c r="IN422" s="21"/>
      <c r="IO422" s="21"/>
      <c r="IP422" s="21"/>
      <c r="IQ422" s="21"/>
      <c r="IR422" s="21"/>
      <c r="IS422" s="21"/>
      <c r="IT422" s="21"/>
      <c r="IU422" s="21"/>
      <c r="IV422" s="21"/>
    </row>
    <row r="423" spans="1:256" s="6" customFormat="1" ht="24.95" customHeight="1">
      <c r="A423" s="36"/>
      <c r="B423" s="37"/>
      <c r="C423" s="37"/>
      <c r="D423" s="37"/>
      <c r="E423" s="37"/>
      <c r="F423" s="37"/>
      <c r="G423" s="37"/>
      <c r="H423" s="11"/>
      <c r="I423" s="11"/>
      <c r="J423" s="11"/>
      <c r="K423" s="11"/>
      <c r="L423" s="11"/>
      <c r="M423" s="11"/>
      <c r="N423" s="11"/>
      <c r="O423" s="11"/>
      <c r="P423" s="11">
        <v>171.6</v>
      </c>
      <c r="Q423" s="11" t="e">
        <f>#REF!*P423/1000</f>
        <v>#REF!</v>
      </c>
      <c r="R423" s="36"/>
      <c r="S423" s="37"/>
      <c r="T423" s="37"/>
      <c r="U423" s="37"/>
      <c r="V423" s="37"/>
      <c r="W423" s="37"/>
      <c r="X423" s="37"/>
      <c r="Y423" s="40">
        <v>0.18</v>
      </c>
      <c r="Z423" s="40">
        <v>0.13200000000000001</v>
      </c>
      <c r="AA423" s="40">
        <v>24.768000000000001</v>
      </c>
      <c r="AB423" s="40">
        <v>1.2</v>
      </c>
      <c r="AC423" s="40">
        <v>55.44</v>
      </c>
      <c r="AD423" s="40">
        <v>104.916</v>
      </c>
      <c r="AE423" s="40">
        <v>17.712</v>
      </c>
      <c r="AF423" s="40">
        <v>1.1279999999999999</v>
      </c>
      <c r="AG423" s="707"/>
      <c r="AH423" s="21"/>
      <c r="AI423" s="21"/>
      <c r="AJ423" s="461"/>
      <c r="AK423" s="461"/>
      <c r="AL423" s="21"/>
      <c r="AM423" s="54"/>
      <c r="AN423" s="54"/>
      <c r="AO423" s="54"/>
      <c r="AP423" s="54"/>
      <c r="AQ423" s="54"/>
      <c r="AR423" s="54"/>
      <c r="AS423" s="54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  <c r="DK423" s="21"/>
      <c r="DL423" s="21"/>
      <c r="DM423" s="21"/>
      <c r="DN423" s="21"/>
      <c r="DO423" s="21"/>
      <c r="DP423" s="21"/>
      <c r="DQ423" s="21"/>
      <c r="DR423" s="21"/>
      <c r="DS423" s="21"/>
      <c r="DT423" s="21"/>
      <c r="DU423" s="21"/>
      <c r="DV423" s="21"/>
      <c r="DW423" s="21"/>
      <c r="DX423" s="21"/>
      <c r="DY423" s="21"/>
      <c r="DZ423" s="21"/>
      <c r="EA423" s="21"/>
      <c r="EB423" s="21"/>
      <c r="EC423" s="21"/>
      <c r="ED423" s="21"/>
      <c r="EE423" s="21"/>
      <c r="EF423" s="21"/>
      <c r="EG423" s="21"/>
      <c r="EH423" s="21"/>
      <c r="EI423" s="21"/>
      <c r="EJ423" s="21"/>
      <c r="EK423" s="21"/>
      <c r="EL423" s="21"/>
      <c r="EM423" s="21"/>
      <c r="EN423" s="21"/>
      <c r="EO423" s="21"/>
      <c r="EP423" s="21"/>
      <c r="EQ423" s="21"/>
      <c r="ER423" s="21"/>
      <c r="ES423" s="21"/>
      <c r="ET423" s="21"/>
      <c r="EU423" s="21"/>
      <c r="EV423" s="21"/>
      <c r="EW423" s="21"/>
      <c r="EX423" s="21"/>
      <c r="EY423" s="21"/>
      <c r="EZ423" s="21"/>
      <c r="FA423" s="21"/>
      <c r="FB423" s="21"/>
      <c r="FC423" s="21"/>
      <c r="FD423" s="21"/>
      <c r="FE423" s="21"/>
      <c r="FF423" s="21"/>
      <c r="FG423" s="21"/>
      <c r="FH423" s="21"/>
      <c r="FI423" s="21"/>
      <c r="FJ423" s="21"/>
      <c r="FK423" s="21"/>
      <c r="FL423" s="21"/>
      <c r="FM423" s="21"/>
      <c r="FN423" s="21"/>
      <c r="FO423" s="21"/>
      <c r="FP423" s="21"/>
      <c r="FQ423" s="21"/>
      <c r="FR423" s="21"/>
      <c r="FS423" s="21"/>
      <c r="FT423" s="21"/>
      <c r="FU423" s="21"/>
      <c r="FV423" s="21"/>
      <c r="FW423" s="21"/>
      <c r="FX423" s="21"/>
      <c r="FY423" s="21"/>
      <c r="FZ423" s="21"/>
      <c r="GA423" s="21"/>
      <c r="GB423" s="21"/>
      <c r="GC423" s="21"/>
      <c r="GD423" s="21"/>
      <c r="GE423" s="21"/>
      <c r="GF423" s="21"/>
      <c r="GG423" s="21"/>
      <c r="GH423" s="21"/>
      <c r="GI423" s="21"/>
      <c r="GJ423" s="21"/>
      <c r="GK423" s="21"/>
      <c r="GL423" s="21"/>
      <c r="GM423" s="21"/>
      <c r="GN423" s="21"/>
      <c r="GO423" s="21"/>
      <c r="GP423" s="21"/>
      <c r="GQ423" s="21"/>
      <c r="GR423" s="21"/>
      <c r="GS423" s="21"/>
      <c r="GT423" s="21"/>
      <c r="GU423" s="21"/>
      <c r="GV423" s="21"/>
      <c r="GW423" s="21"/>
      <c r="GX423" s="21"/>
      <c r="GY423" s="21"/>
      <c r="GZ423" s="21"/>
      <c r="HA423" s="21"/>
      <c r="HB423" s="21"/>
      <c r="HC423" s="21"/>
      <c r="HD423" s="21"/>
      <c r="HE423" s="21"/>
      <c r="HF423" s="21"/>
      <c r="HG423" s="21"/>
      <c r="HH423" s="21"/>
      <c r="HI423" s="21"/>
      <c r="HJ423" s="21"/>
      <c r="HK423" s="21"/>
      <c r="HL423" s="21"/>
      <c r="HM423" s="21"/>
      <c r="HN423" s="21"/>
      <c r="HO423" s="21"/>
      <c r="HP423" s="21"/>
      <c r="HQ423" s="21"/>
      <c r="HR423" s="21"/>
      <c r="HS423" s="21"/>
      <c r="HT423" s="21"/>
      <c r="HU423" s="21"/>
      <c r="HV423" s="21"/>
      <c r="HW423" s="21"/>
      <c r="HX423" s="21"/>
      <c r="HY423" s="21"/>
      <c r="HZ423" s="21"/>
      <c r="IA423" s="21"/>
      <c r="IB423" s="21"/>
      <c r="IC423" s="21"/>
      <c r="ID423" s="21"/>
      <c r="IE423" s="21"/>
      <c r="IF423" s="21"/>
      <c r="IG423" s="21"/>
      <c r="IH423" s="21"/>
      <c r="II423" s="21"/>
      <c r="IJ423" s="21"/>
      <c r="IK423" s="21"/>
      <c r="IL423" s="21"/>
      <c r="IM423" s="21"/>
      <c r="IN423" s="21"/>
      <c r="IO423" s="21"/>
      <c r="IP423" s="21"/>
      <c r="IQ423" s="21"/>
      <c r="IR423" s="21"/>
      <c r="IS423" s="21"/>
      <c r="IT423" s="21"/>
      <c r="IU423" s="21"/>
      <c r="IV423" s="21"/>
    </row>
    <row r="424" spans="1:256" ht="24.95" customHeight="1">
      <c r="H424" s="40"/>
      <c r="I424" s="40"/>
      <c r="J424" s="40"/>
      <c r="K424" s="40"/>
      <c r="L424" s="40"/>
      <c r="M424" s="40"/>
      <c r="N424" s="40"/>
      <c r="O424" s="40"/>
      <c r="P424" s="11">
        <v>29.9</v>
      </c>
      <c r="Q424" s="11" t="e">
        <f>#REF!*P424/1000</f>
        <v>#REF!</v>
      </c>
      <c r="Y424" s="8">
        <v>1.04</v>
      </c>
      <c r="Z424" s="8">
        <v>0.06</v>
      </c>
      <c r="AA424" s="8">
        <v>24</v>
      </c>
      <c r="AB424" s="8">
        <v>0</v>
      </c>
      <c r="AC424" s="8">
        <v>211.2</v>
      </c>
      <c r="AD424" s="8">
        <v>156.6</v>
      </c>
      <c r="AE424" s="8">
        <v>24.36</v>
      </c>
      <c r="AF424" s="8">
        <v>0.17</v>
      </c>
      <c r="AG424" s="707"/>
      <c r="AH424" s="54"/>
      <c r="AI424" s="54"/>
      <c r="AJ424" s="54"/>
      <c r="AK424" s="54"/>
    </row>
    <row r="425" spans="1:256" ht="24.95" customHeight="1">
      <c r="H425" s="564"/>
      <c r="I425" s="564"/>
      <c r="J425" s="564"/>
      <c r="K425" s="564"/>
      <c r="L425" s="564"/>
      <c r="M425" s="564"/>
      <c r="N425" s="564"/>
      <c r="O425" s="564"/>
      <c r="P425" s="564"/>
      <c r="Q425" s="11" t="e">
        <f>#REF!*P425/1000</f>
        <v>#REF!</v>
      </c>
      <c r="Y425" s="8"/>
      <c r="Z425" s="8"/>
      <c r="AA425" s="8"/>
      <c r="AB425" s="8"/>
      <c r="AC425" s="8"/>
      <c r="AD425" s="8"/>
      <c r="AE425" s="8"/>
      <c r="AF425" s="8"/>
      <c r="AG425" s="693"/>
      <c r="AL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4"/>
      <c r="BQ425" s="54"/>
      <c r="BR425" s="54"/>
      <c r="BS425" s="54"/>
      <c r="BT425" s="54"/>
      <c r="BU425" s="54"/>
      <c r="BV425" s="54"/>
      <c r="BW425" s="54"/>
      <c r="BX425" s="54"/>
      <c r="BY425" s="54"/>
      <c r="BZ425" s="54"/>
      <c r="CA425" s="54"/>
      <c r="CB425" s="54"/>
      <c r="CC425" s="54"/>
      <c r="CD425" s="54"/>
      <c r="CE425" s="54"/>
      <c r="CF425" s="54"/>
      <c r="CG425" s="54"/>
      <c r="CH425" s="54"/>
      <c r="CI425" s="54"/>
      <c r="CJ425" s="54"/>
      <c r="CK425" s="54"/>
      <c r="CL425" s="54"/>
      <c r="CM425" s="54"/>
      <c r="CN425" s="54"/>
      <c r="CO425" s="54"/>
      <c r="CP425" s="54"/>
      <c r="CQ425" s="54"/>
      <c r="CR425" s="54"/>
      <c r="CS425" s="54"/>
      <c r="CT425" s="54"/>
      <c r="CU425" s="54"/>
      <c r="CV425" s="54"/>
      <c r="CW425" s="54"/>
      <c r="CX425" s="54"/>
      <c r="CY425" s="54"/>
      <c r="CZ425" s="54"/>
      <c r="DA425" s="54"/>
      <c r="DB425" s="54"/>
      <c r="DC425" s="54"/>
      <c r="DD425" s="54"/>
      <c r="DE425" s="54"/>
      <c r="DF425" s="54"/>
      <c r="DG425" s="54"/>
      <c r="DH425" s="54"/>
      <c r="DI425" s="54"/>
      <c r="DJ425" s="54"/>
      <c r="DK425" s="54"/>
      <c r="DL425" s="54"/>
      <c r="DM425" s="54"/>
      <c r="DN425" s="54"/>
      <c r="DO425" s="54"/>
      <c r="DP425" s="54"/>
      <c r="DQ425" s="54"/>
      <c r="DR425" s="54"/>
      <c r="DS425" s="54"/>
      <c r="DT425" s="54"/>
      <c r="DU425" s="54"/>
      <c r="DV425" s="54"/>
      <c r="DW425" s="54"/>
      <c r="DX425" s="54"/>
      <c r="DY425" s="54"/>
      <c r="DZ425" s="54"/>
      <c r="EA425" s="54"/>
      <c r="EB425" s="54"/>
      <c r="EC425" s="54"/>
      <c r="ED425" s="54"/>
      <c r="EE425" s="54"/>
      <c r="EF425" s="54"/>
      <c r="EG425" s="54"/>
      <c r="EH425" s="54"/>
      <c r="EI425" s="54"/>
      <c r="EJ425" s="54"/>
      <c r="EK425" s="54"/>
      <c r="EL425" s="54"/>
      <c r="EM425" s="54"/>
      <c r="EN425" s="54"/>
      <c r="EO425" s="54"/>
      <c r="EP425" s="54"/>
      <c r="EQ425" s="54"/>
      <c r="ER425" s="54"/>
      <c r="ES425" s="54"/>
      <c r="ET425" s="54"/>
      <c r="EU425" s="54"/>
      <c r="EV425" s="54"/>
      <c r="EW425" s="54"/>
      <c r="EX425" s="54"/>
      <c r="EY425" s="54"/>
      <c r="EZ425" s="54"/>
      <c r="FA425" s="54"/>
      <c r="FB425" s="54"/>
      <c r="FC425" s="54"/>
      <c r="FD425" s="54"/>
      <c r="FE425" s="54"/>
      <c r="FF425" s="54"/>
      <c r="FG425" s="54"/>
      <c r="FH425" s="54"/>
      <c r="FI425" s="54"/>
      <c r="FJ425" s="54"/>
      <c r="FK425" s="54"/>
      <c r="FL425" s="54"/>
      <c r="FM425" s="54"/>
      <c r="FN425" s="54"/>
      <c r="FO425" s="54"/>
      <c r="FP425" s="54"/>
      <c r="FQ425" s="54"/>
      <c r="FR425" s="54"/>
      <c r="FS425" s="54"/>
      <c r="FT425" s="54"/>
      <c r="FU425" s="54"/>
      <c r="FV425" s="54"/>
      <c r="FW425" s="54"/>
      <c r="FX425" s="54"/>
      <c r="FY425" s="54"/>
      <c r="FZ425" s="54"/>
      <c r="GA425" s="54"/>
      <c r="GB425" s="54"/>
      <c r="GC425" s="54"/>
      <c r="GD425" s="54"/>
      <c r="GE425" s="54"/>
      <c r="GF425" s="54"/>
      <c r="GG425" s="54"/>
      <c r="GH425" s="54"/>
      <c r="GI425" s="54"/>
      <c r="GJ425" s="54"/>
      <c r="GK425" s="54"/>
      <c r="GL425" s="54"/>
      <c r="GM425" s="54"/>
      <c r="GN425" s="54"/>
      <c r="GO425" s="54"/>
      <c r="GP425" s="54"/>
      <c r="GQ425" s="54"/>
      <c r="GR425" s="54"/>
      <c r="GS425" s="54"/>
      <c r="GT425" s="54"/>
      <c r="GU425" s="54"/>
      <c r="GV425" s="54"/>
      <c r="GW425" s="54"/>
      <c r="GX425" s="54"/>
      <c r="GY425" s="54"/>
      <c r="GZ425" s="54"/>
      <c r="HA425" s="54"/>
      <c r="HB425" s="54"/>
      <c r="HC425" s="54"/>
      <c r="HD425" s="54"/>
      <c r="HE425" s="54"/>
      <c r="HF425" s="54"/>
      <c r="HG425" s="54"/>
      <c r="HH425" s="54"/>
      <c r="HI425" s="54"/>
      <c r="HJ425" s="54"/>
      <c r="HK425" s="54"/>
      <c r="HL425" s="54"/>
      <c r="HM425" s="54"/>
      <c r="HN425" s="54"/>
      <c r="HO425" s="54"/>
      <c r="HP425" s="54"/>
      <c r="HQ425" s="54"/>
      <c r="HR425" s="54"/>
      <c r="HS425" s="54"/>
      <c r="HT425" s="54"/>
      <c r="HU425" s="54"/>
      <c r="HV425" s="54"/>
      <c r="HW425" s="54"/>
      <c r="HX425" s="54"/>
      <c r="HY425" s="54"/>
      <c r="HZ425" s="54"/>
      <c r="IA425" s="54"/>
      <c r="IB425" s="54"/>
      <c r="IC425" s="54"/>
      <c r="ID425" s="54"/>
      <c r="IE425" s="54"/>
      <c r="IF425" s="54"/>
      <c r="IG425" s="54"/>
      <c r="IH425" s="54"/>
      <c r="II425" s="54"/>
      <c r="IJ425" s="54"/>
      <c r="IK425" s="54"/>
      <c r="IL425" s="54"/>
      <c r="IM425" s="54"/>
      <c r="IN425" s="54"/>
      <c r="IO425" s="54"/>
      <c r="IP425" s="54"/>
      <c r="IQ425" s="54"/>
      <c r="IR425" s="54"/>
      <c r="IS425" s="54"/>
      <c r="IT425" s="54"/>
      <c r="IU425" s="54"/>
      <c r="IV425" s="54"/>
    </row>
    <row r="426" spans="1:256" ht="24.95" customHeight="1">
      <c r="H426" s="17"/>
      <c r="I426" s="17"/>
      <c r="J426" s="17"/>
      <c r="K426" s="17"/>
      <c r="L426" s="17"/>
      <c r="M426" s="17"/>
      <c r="N426" s="17"/>
      <c r="O426" s="17"/>
      <c r="P426" s="11">
        <v>37.049999999999997</v>
      </c>
      <c r="Q426" s="11" t="e">
        <f>#REF!*P426/1000</f>
        <v>#REF!</v>
      </c>
      <c r="Y426" s="712">
        <f t="shared" ref="Y426:AF426" si="41">Y399+Y422</f>
        <v>1.8122222222222222</v>
      </c>
      <c r="Z426" s="712">
        <f t="shared" si="41"/>
        <v>0.40338888888888891</v>
      </c>
      <c r="AA426" s="712">
        <f t="shared" si="41"/>
        <v>156.38133333333332</v>
      </c>
      <c r="AB426" s="712">
        <f t="shared" si="41"/>
        <v>2.6494444444444447</v>
      </c>
      <c r="AC426" s="712">
        <f t="shared" si="41"/>
        <v>681.79444444444437</v>
      </c>
      <c r="AD426" s="712">
        <f t="shared" si="41"/>
        <v>749.93488888888885</v>
      </c>
      <c r="AE426" s="712">
        <f t="shared" si="41"/>
        <v>109.35644444444445</v>
      </c>
      <c r="AF426" s="712">
        <f t="shared" si="41"/>
        <v>3.7585555555555548</v>
      </c>
      <c r="AG426" s="693"/>
      <c r="AM426" s="4"/>
      <c r="AN426" s="4"/>
      <c r="AO426" s="4"/>
      <c r="AP426" s="4"/>
      <c r="AQ426" s="4"/>
      <c r="AR426" s="4"/>
      <c r="AS426" s="4"/>
    </row>
    <row r="427" spans="1:256" s="54" customFormat="1" ht="24.95" customHeight="1">
      <c r="A427" s="36"/>
      <c r="B427" s="37"/>
      <c r="C427" s="37"/>
      <c r="D427" s="37"/>
      <c r="E427" s="37"/>
      <c r="F427" s="37"/>
      <c r="G427" s="37"/>
      <c r="H427" s="17"/>
      <c r="I427" s="17"/>
      <c r="J427" s="17"/>
      <c r="K427" s="17"/>
      <c r="L427" s="17"/>
      <c r="M427" s="17"/>
      <c r="N427" s="17"/>
      <c r="O427" s="17"/>
      <c r="P427" s="68">
        <v>5</v>
      </c>
      <c r="Q427" s="11" t="e">
        <f>#REF!*P427/40</f>
        <v>#REF!</v>
      </c>
      <c r="R427" s="36"/>
      <c r="S427" s="37"/>
      <c r="T427" s="37"/>
      <c r="U427" s="37"/>
      <c r="V427" s="37"/>
      <c r="W427" s="37"/>
      <c r="X427" s="37"/>
      <c r="Y427" s="505"/>
      <c r="Z427" s="505"/>
      <c r="AA427" s="505"/>
      <c r="AB427" s="505"/>
      <c r="AC427" s="505"/>
      <c r="AD427" s="505"/>
      <c r="AE427" s="505"/>
      <c r="AF427" s="505"/>
      <c r="AG427" s="693"/>
      <c r="AH427" s="4"/>
      <c r="AI427" s="4"/>
      <c r="AJ427" s="4"/>
      <c r="AK427" s="4"/>
      <c r="AL427" s="21"/>
      <c r="AM427" s="4"/>
      <c r="AN427" s="4"/>
      <c r="AO427" s="4"/>
      <c r="AP427" s="4"/>
      <c r="AQ427" s="4"/>
      <c r="AR427" s="4"/>
      <c r="AS427" s="4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  <c r="DH427" s="21"/>
      <c r="DI427" s="21"/>
      <c r="DJ427" s="21"/>
      <c r="DK427" s="21"/>
      <c r="DL427" s="21"/>
      <c r="DM427" s="21"/>
      <c r="DN427" s="21"/>
      <c r="DO427" s="21"/>
      <c r="DP427" s="21"/>
      <c r="DQ427" s="21"/>
      <c r="DR427" s="21"/>
      <c r="DS427" s="21"/>
      <c r="DT427" s="21"/>
      <c r="DU427" s="21"/>
      <c r="DV427" s="21"/>
      <c r="DW427" s="21"/>
      <c r="DX427" s="21"/>
      <c r="DY427" s="21"/>
      <c r="DZ427" s="21"/>
      <c r="EA427" s="21"/>
      <c r="EB427" s="21"/>
      <c r="EC427" s="21"/>
      <c r="ED427" s="21"/>
      <c r="EE427" s="21"/>
      <c r="EF427" s="21"/>
      <c r="EG427" s="21"/>
      <c r="EH427" s="21"/>
      <c r="EI427" s="21"/>
      <c r="EJ427" s="21"/>
      <c r="EK427" s="21"/>
      <c r="EL427" s="21"/>
      <c r="EM427" s="21"/>
      <c r="EN427" s="21"/>
      <c r="EO427" s="21"/>
      <c r="EP427" s="21"/>
      <c r="EQ427" s="21"/>
      <c r="ER427" s="21"/>
      <c r="ES427" s="21"/>
      <c r="ET427" s="21"/>
      <c r="EU427" s="21"/>
      <c r="EV427" s="21"/>
      <c r="EW427" s="21"/>
      <c r="EX427" s="21"/>
      <c r="EY427" s="21"/>
      <c r="EZ427" s="21"/>
      <c r="FA427" s="21"/>
      <c r="FB427" s="21"/>
      <c r="FC427" s="21"/>
      <c r="FD427" s="21"/>
      <c r="FE427" s="21"/>
      <c r="FF427" s="21"/>
      <c r="FG427" s="21"/>
      <c r="FH427" s="21"/>
      <c r="FI427" s="21"/>
      <c r="FJ427" s="21"/>
      <c r="FK427" s="21"/>
      <c r="FL427" s="21"/>
      <c r="FM427" s="21"/>
      <c r="FN427" s="21"/>
      <c r="FO427" s="21"/>
      <c r="FP427" s="21"/>
      <c r="FQ427" s="21"/>
      <c r="FR427" s="21"/>
      <c r="FS427" s="21"/>
      <c r="FT427" s="21"/>
      <c r="FU427" s="21"/>
      <c r="FV427" s="21"/>
      <c r="FW427" s="21"/>
      <c r="FX427" s="21"/>
      <c r="FY427" s="21"/>
      <c r="FZ427" s="21"/>
      <c r="GA427" s="21"/>
      <c r="GB427" s="21"/>
      <c r="GC427" s="21"/>
      <c r="GD427" s="21"/>
      <c r="GE427" s="21"/>
      <c r="GF427" s="21"/>
      <c r="GG427" s="21"/>
      <c r="GH427" s="21"/>
      <c r="GI427" s="21"/>
      <c r="GJ427" s="21"/>
      <c r="GK427" s="21"/>
      <c r="GL427" s="21"/>
      <c r="GM427" s="21"/>
      <c r="GN427" s="21"/>
      <c r="GO427" s="21"/>
      <c r="GP427" s="21"/>
      <c r="GQ427" s="21"/>
      <c r="GR427" s="21"/>
      <c r="GS427" s="21"/>
      <c r="GT427" s="21"/>
      <c r="GU427" s="21"/>
      <c r="GV427" s="21"/>
      <c r="GW427" s="21"/>
      <c r="GX427" s="21"/>
      <c r="GY427" s="21"/>
      <c r="GZ427" s="21"/>
      <c r="HA427" s="21"/>
      <c r="HB427" s="21"/>
      <c r="HC427" s="21"/>
      <c r="HD427" s="21"/>
      <c r="HE427" s="21"/>
      <c r="HF427" s="21"/>
      <c r="HG427" s="21"/>
      <c r="HH427" s="21"/>
      <c r="HI427" s="21"/>
      <c r="HJ427" s="21"/>
      <c r="HK427" s="21"/>
      <c r="HL427" s="21"/>
      <c r="HM427" s="21"/>
      <c r="HN427" s="21"/>
      <c r="HO427" s="21"/>
      <c r="HP427" s="21"/>
      <c r="HQ427" s="21"/>
      <c r="HR427" s="21"/>
      <c r="HS427" s="21"/>
      <c r="HT427" s="21"/>
      <c r="HU427" s="21"/>
      <c r="HV427" s="21"/>
      <c r="HW427" s="21"/>
      <c r="HX427" s="21"/>
      <c r="HY427" s="21"/>
      <c r="HZ427" s="21"/>
      <c r="IA427" s="21"/>
      <c r="IB427" s="21"/>
      <c r="IC427" s="21"/>
      <c r="ID427" s="21"/>
      <c r="IE427" s="21"/>
      <c r="IF427" s="21"/>
      <c r="IG427" s="21"/>
      <c r="IH427" s="21"/>
      <c r="II427" s="21"/>
      <c r="IJ427" s="21"/>
      <c r="IK427" s="21"/>
      <c r="IL427" s="21"/>
      <c r="IM427" s="21"/>
      <c r="IN427" s="21"/>
      <c r="IO427" s="21"/>
      <c r="IP427" s="21"/>
      <c r="IQ427" s="21"/>
      <c r="IR427" s="21"/>
      <c r="IS427" s="21"/>
      <c r="IT427" s="21"/>
      <c r="IU427" s="21"/>
      <c r="IV427" s="21"/>
    </row>
    <row r="428" spans="1:256" ht="24.95" customHeight="1">
      <c r="H428" s="17"/>
      <c r="I428" s="17"/>
      <c r="J428" s="17"/>
      <c r="K428" s="17"/>
      <c r="L428" s="17"/>
      <c r="M428" s="17"/>
      <c r="N428" s="17"/>
      <c r="O428" s="17"/>
      <c r="P428" s="68">
        <v>156</v>
      </c>
      <c r="Q428" s="11" t="e">
        <f>#REF!*P428/1000</f>
        <v>#REF!</v>
      </c>
      <c r="Y428" s="505"/>
      <c r="Z428" s="505"/>
      <c r="AA428" s="505"/>
      <c r="AB428" s="505"/>
      <c r="AC428" s="505"/>
      <c r="AD428" s="505"/>
      <c r="AE428" s="505"/>
      <c r="AF428" s="505"/>
      <c r="AG428" s="693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</row>
    <row r="429" spans="1:256" ht="24.95" customHeight="1">
      <c r="H429" s="17"/>
      <c r="I429" s="17"/>
      <c r="J429" s="17"/>
      <c r="K429" s="17"/>
      <c r="L429" s="17"/>
      <c r="M429" s="17"/>
      <c r="N429" s="17"/>
      <c r="O429" s="17"/>
      <c r="P429" s="103">
        <v>356.71</v>
      </c>
      <c r="Q429" s="11" t="e">
        <f>#REF!*P429/1000</f>
        <v>#REF!</v>
      </c>
      <c r="Y429" s="505"/>
      <c r="Z429" s="505"/>
      <c r="AA429" s="505"/>
      <c r="AB429" s="505"/>
      <c r="AC429" s="505"/>
      <c r="AD429" s="505"/>
      <c r="AE429" s="505"/>
      <c r="AF429" s="505"/>
      <c r="AG429" s="693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</row>
    <row r="430" spans="1:256" s="4" customFormat="1" ht="24.95" customHeight="1">
      <c r="A430" s="36"/>
      <c r="B430" s="37"/>
      <c r="C430" s="37"/>
      <c r="D430" s="37"/>
      <c r="E430" s="37"/>
      <c r="F430" s="37"/>
      <c r="G430" s="37"/>
      <c r="H430" s="17"/>
      <c r="I430" s="17"/>
      <c r="J430" s="17"/>
      <c r="K430" s="17"/>
      <c r="L430" s="17"/>
      <c r="M430" s="17"/>
      <c r="N430" s="17"/>
      <c r="O430" s="17"/>
      <c r="P430" s="11">
        <v>72.8</v>
      </c>
      <c r="Q430" s="11" t="e">
        <f>#REF!*P430/1000</f>
        <v>#REF!</v>
      </c>
      <c r="R430" s="36"/>
      <c r="S430" s="37"/>
      <c r="T430" s="37"/>
      <c r="U430" s="37"/>
      <c r="V430" s="37"/>
      <c r="W430" s="37"/>
      <c r="X430" s="37"/>
      <c r="Y430" s="468"/>
      <c r="Z430" s="468"/>
      <c r="AA430" s="468"/>
      <c r="AB430" s="468"/>
      <c r="AC430" s="468"/>
      <c r="AD430" s="468"/>
      <c r="AE430" s="468"/>
      <c r="AF430" s="468"/>
      <c r="AG430" s="693"/>
    </row>
    <row r="431" spans="1:256" s="4" customFormat="1" ht="24.95" customHeight="1">
      <c r="A431" s="36"/>
      <c r="B431" s="37"/>
      <c r="C431" s="37"/>
      <c r="D431" s="37"/>
      <c r="E431" s="37"/>
      <c r="F431" s="37"/>
      <c r="G431" s="37"/>
      <c r="H431" s="8"/>
      <c r="I431" s="8"/>
      <c r="J431" s="8"/>
      <c r="K431" s="8"/>
      <c r="L431" s="8"/>
      <c r="M431" s="8"/>
      <c r="N431" s="8"/>
      <c r="O431" s="8"/>
      <c r="P431" s="11">
        <v>166.11</v>
      </c>
      <c r="Q431" s="11" t="e">
        <f>#REF!*P431/1000</f>
        <v>#REF!</v>
      </c>
      <c r="R431" s="36"/>
      <c r="S431" s="37"/>
      <c r="T431" s="37"/>
      <c r="U431" s="37"/>
      <c r="V431" s="37"/>
      <c r="W431" s="37"/>
      <c r="X431" s="37"/>
      <c r="Y431" s="1197" t="s">
        <v>740</v>
      </c>
      <c r="Z431" s="1197"/>
      <c r="AA431" s="1197"/>
      <c r="AB431" s="1197"/>
      <c r="AC431" s="1197"/>
      <c r="AD431" s="1197"/>
      <c r="AE431" s="1197"/>
      <c r="AF431" s="1197"/>
      <c r="AG431" s="707"/>
    </row>
    <row r="432" spans="1:256" s="4" customFormat="1" ht="24.95" customHeight="1">
      <c r="A432" s="36"/>
      <c r="B432" s="37"/>
      <c r="C432" s="37"/>
      <c r="D432" s="37"/>
      <c r="E432" s="37"/>
      <c r="F432" s="37"/>
      <c r="G432" s="37"/>
      <c r="H432" s="8"/>
      <c r="I432" s="8"/>
      <c r="J432" s="8"/>
      <c r="K432" s="8"/>
      <c r="L432" s="8"/>
      <c r="M432" s="8"/>
      <c r="N432" s="8"/>
      <c r="O432" s="8"/>
      <c r="P432" s="8"/>
      <c r="Q432" s="11"/>
      <c r="R432" s="36"/>
      <c r="S432" s="37"/>
      <c r="T432" s="37"/>
      <c r="U432" s="37"/>
      <c r="V432" s="37"/>
      <c r="W432" s="37"/>
      <c r="X432" s="37"/>
      <c r="Y432" s="1197" t="s">
        <v>742</v>
      </c>
      <c r="Z432" s="1197"/>
      <c r="AA432" s="1197"/>
      <c r="AB432" s="1197"/>
      <c r="AC432" s="1197" t="s">
        <v>58</v>
      </c>
      <c r="AD432" s="1197"/>
      <c r="AE432" s="1197"/>
      <c r="AF432" s="1197"/>
      <c r="AG432" s="707"/>
    </row>
    <row r="433" spans="1:256" s="4" customFormat="1" ht="24.95" customHeight="1">
      <c r="A433" s="36"/>
      <c r="B433" s="37"/>
      <c r="C433" s="37"/>
      <c r="D433" s="37"/>
      <c r="E433" s="37"/>
      <c r="F433" s="37"/>
      <c r="G433" s="37"/>
      <c r="H433" s="8"/>
      <c r="I433" s="8"/>
      <c r="J433" s="8"/>
      <c r="K433" s="8"/>
      <c r="L433" s="8"/>
      <c r="M433" s="8"/>
      <c r="N433" s="8"/>
      <c r="O433" s="8"/>
      <c r="P433" s="11">
        <v>79.3</v>
      </c>
      <c r="Q433" s="11" t="e">
        <f>#REF!*P433/1000</f>
        <v>#REF!</v>
      </c>
      <c r="R433" s="36"/>
      <c r="S433" s="37"/>
      <c r="T433" s="37"/>
      <c r="U433" s="37"/>
      <c r="V433" s="37"/>
      <c r="W433" s="37"/>
      <c r="X433" s="37"/>
      <c r="Y433" s="92" t="s">
        <v>59</v>
      </c>
      <c r="Z433" s="92" t="s">
        <v>60</v>
      </c>
      <c r="AA433" s="92" t="s">
        <v>215</v>
      </c>
      <c r="AB433" s="92" t="s">
        <v>216</v>
      </c>
      <c r="AC433" s="92" t="s">
        <v>335</v>
      </c>
      <c r="AD433" s="92" t="s">
        <v>421</v>
      </c>
      <c r="AE433" s="92" t="s">
        <v>649</v>
      </c>
      <c r="AF433" s="92" t="s">
        <v>540</v>
      </c>
      <c r="AG433" s="719"/>
    </row>
    <row r="434" spans="1:256" s="4" customFormat="1" ht="24.95" customHeight="1">
      <c r="A434" s="36"/>
      <c r="B434" s="37"/>
      <c r="C434" s="37"/>
      <c r="D434" s="37"/>
      <c r="E434" s="37"/>
      <c r="F434" s="37"/>
      <c r="G434" s="37"/>
      <c r="H434" s="11"/>
      <c r="I434" s="11"/>
      <c r="J434" s="11"/>
      <c r="K434" s="11"/>
      <c r="L434" s="11"/>
      <c r="M434" s="11"/>
      <c r="N434" s="11"/>
      <c r="O434" s="11"/>
      <c r="P434" s="11">
        <v>120</v>
      </c>
      <c r="Q434" s="11" t="e">
        <f>#REF!*P434/1000</f>
        <v>#REF!</v>
      </c>
      <c r="R434" s="36"/>
      <c r="S434" s="37"/>
      <c r="T434" s="37"/>
      <c r="U434" s="37"/>
      <c r="V434" s="37"/>
      <c r="W434" s="37"/>
      <c r="X434" s="37"/>
      <c r="Y434" s="678">
        <f t="shared" ref="Y434:AF434" si="42">Y435+Y436+Y465+Y484+Y487+Y489</f>
        <v>11.247777777777777</v>
      </c>
      <c r="Z434" s="678">
        <f t="shared" si="42"/>
        <v>0.35180555555555559</v>
      </c>
      <c r="AA434" s="678">
        <f t="shared" si="42"/>
        <v>81.72</v>
      </c>
      <c r="AB434" s="678">
        <f t="shared" si="42"/>
        <v>4.0908333333333333</v>
      </c>
      <c r="AC434" s="678">
        <f t="shared" si="42"/>
        <v>122.19777777777776</v>
      </c>
      <c r="AD434" s="678">
        <f t="shared" si="42"/>
        <v>365.23666666666668</v>
      </c>
      <c r="AE434" s="678">
        <f t="shared" si="42"/>
        <v>98.655000000000001</v>
      </c>
      <c r="AF434" s="678">
        <f t="shared" si="42"/>
        <v>5.3952777777777774</v>
      </c>
      <c r="AG434" s="643"/>
    </row>
    <row r="435" spans="1:256" s="4" customFormat="1" ht="24.95" customHeight="1">
      <c r="A435" s="36"/>
      <c r="B435" s="37"/>
      <c r="C435" s="37"/>
      <c r="D435" s="37"/>
      <c r="E435" s="37"/>
      <c r="F435" s="37"/>
      <c r="G435" s="37"/>
      <c r="H435" s="40">
        <v>0</v>
      </c>
      <c r="I435" s="40">
        <v>0</v>
      </c>
      <c r="J435" s="40">
        <v>0</v>
      </c>
      <c r="K435" s="40">
        <v>0</v>
      </c>
      <c r="L435" s="40">
        <v>0.2</v>
      </c>
      <c r="M435" s="40">
        <v>0</v>
      </c>
      <c r="N435" s="40">
        <v>0</v>
      </c>
      <c r="O435" s="40">
        <v>0.02</v>
      </c>
      <c r="P435" s="8"/>
      <c r="Q435" s="40" t="e">
        <f>Q436+Q437</f>
        <v>#REF!</v>
      </c>
      <c r="R435" s="36"/>
      <c r="S435" s="37"/>
      <c r="T435" s="37"/>
      <c r="U435" s="37"/>
      <c r="V435" s="37"/>
      <c r="W435" s="37"/>
      <c r="X435" s="37"/>
      <c r="Y435" s="40">
        <v>0.02</v>
      </c>
      <c r="Z435" s="40">
        <v>0</v>
      </c>
      <c r="AA435" s="40">
        <v>60</v>
      </c>
      <c r="AB435" s="40">
        <v>0.24</v>
      </c>
      <c r="AC435" s="40">
        <v>19.36</v>
      </c>
      <c r="AD435" s="40">
        <v>66.819999999999993</v>
      </c>
      <c r="AE435" s="40">
        <v>4.18</v>
      </c>
      <c r="AF435" s="40">
        <v>0.87</v>
      </c>
      <c r="AG435" s="707"/>
    </row>
    <row r="436" spans="1:256" s="4" customFormat="1" ht="24.95" customHeight="1">
      <c r="A436" s="36"/>
      <c r="B436" s="37"/>
      <c r="C436" s="37"/>
      <c r="D436" s="37"/>
      <c r="E436" s="37"/>
      <c r="F436" s="37"/>
      <c r="G436" s="37"/>
      <c r="H436" s="40"/>
      <c r="I436" s="40"/>
      <c r="J436" s="40"/>
      <c r="K436" s="40"/>
      <c r="L436" s="40"/>
      <c r="M436" s="40"/>
      <c r="N436" s="40"/>
      <c r="O436" s="40"/>
      <c r="P436" s="104">
        <v>230.1</v>
      </c>
      <c r="Q436" s="9" t="e">
        <f>#REF!*P436/1000</f>
        <v>#REF!</v>
      </c>
      <c r="R436" s="36"/>
      <c r="S436" s="37"/>
      <c r="T436" s="37"/>
      <c r="U436" s="37"/>
      <c r="V436" s="37"/>
      <c r="W436" s="37"/>
      <c r="X436" s="37"/>
      <c r="Y436" s="8">
        <v>0.28999999999999998</v>
      </c>
      <c r="Z436" s="8">
        <v>0.04</v>
      </c>
      <c r="AA436" s="8">
        <v>21.72</v>
      </c>
      <c r="AB436" s="8">
        <v>0.48</v>
      </c>
      <c r="AC436" s="8">
        <v>34.299999999999997</v>
      </c>
      <c r="AD436" s="8">
        <v>114.4</v>
      </c>
      <c r="AE436" s="8">
        <v>23.9</v>
      </c>
      <c r="AF436" s="8">
        <v>1.08</v>
      </c>
      <c r="AG436" s="693"/>
    </row>
    <row r="437" spans="1:256" s="4" customFormat="1" ht="24.95" customHeight="1">
      <c r="A437" s="36"/>
      <c r="B437" s="37"/>
      <c r="C437" s="37"/>
      <c r="D437" s="37"/>
      <c r="E437" s="37"/>
      <c r="F437" s="37"/>
      <c r="G437" s="37"/>
      <c r="H437" s="40"/>
      <c r="I437" s="40"/>
      <c r="J437" s="40"/>
      <c r="K437" s="40"/>
      <c r="L437" s="40"/>
      <c r="M437" s="40"/>
      <c r="N437" s="40"/>
      <c r="O437" s="40"/>
      <c r="P437" s="606">
        <v>37.049999999999997</v>
      </c>
      <c r="Q437" s="9" t="e">
        <f>#REF!*P437/1000</f>
        <v>#REF!</v>
      </c>
      <c r="R437" s="36"/>
      <c r="S437" s="37"/>
      <c r="T437" s="37"/>
      <c r="U437" s="37"/>
      <c r="V437" s="37"/>
      <c r="W437" s="37"/>
      <c r="X437" s="37"/>
      <c r="Y437" s="11"/>
      <c r="Z437" s="11"/>
      <c r="AA437" s="11"/>
      <c r="AB437" s="11"/>
      <c r="AC437" s="11"/>
      <c r="AD437" s="11"/>
      <c r="AE437" s="11"/>
      <c r="AF437" s="11"/>
      <c r="AG437" s="693"/>
    </row>
    <row r="438" spans="1:256" s="4" customFormat="1" ht="24.95" customHeight="1">
      <c r="A438" s="36"/>
      <c r="B438" s="37"/>
      <c r="C438" s="37"/>
      <c r="D438" s="37"/>
      <c r="E438" s="37"/>
      <c r="F438" s="37"/>
      <c r="G438" s="37"/>
      <c r="H438" s="601">
        <v>8.4</v>
      </c>
      <c r="I438" s="8">
        <v>2.6666666666666668E-2</v>
      </c>
      <c r="J438" s="601">
        <v>0</v>
      </c>
      <c r="K438" s="8">
        <v>0.3666666666666667</v>
      </c>
      <c r="L438" s="601">
        <v>12.666666666666666</v>
      </c>
      <c r="M438" s="601">
        <v>12.400000000000002</v>
      </c>
      <c r="N438" s="601">
        <v>23.733333333333334</v>
      </c>
      <c r="O438" s="601">
        <v>1.2333333333333334</v>
      </c>
      <c r="P438" s="11">
        <v>80</v>
      </c>
      <c r="Q438" s="40">
        <f>C265*P438/1000</f>
        <v>0</v>
      </c>
      <c r="R438" s="36"/>
      <c r="S438" s="37"/>
      <c r="T438" s="37"/>
      <c r="U438" s="37"/>
      <c r="V438" s="37"/>
      <c r="W438" s="37"/>
      <c r="X438" s="37"/>
      <c r="Y438" s="7"/>
      <c r="Z438" s="7"/>
      <c r="AA438" s="7"/>
      <c r="AB438" s="7"/>
      <c r="AC438" s="7"/>
      <c r="AD438" s="7"/>
      <c r="AE438" s="7"/>
      <c r="AF438" s="7"/>
      <c r="AG438" s="693"/>
    </row>
    <row r="439" spans="1:256" s="4" customFormat="1" ht="24.95" customHeight="1">
      <c r="A439" s="36"/>
      <c r="B439" s="37"/>
      <c r="C439" s="37"/>
      <c r="D439" s="37"/>
      <c r="E439" s="37"/>
      <c r="F439" s="37"/>
      <c r="G439" s="37"/>
      <c r="H439" s="678">
        <f t="shared" ref="H439:O439" si="43">H440+H441</f>
        <v>1.1942857142857144</v>
      </c>
      <c r="I439" s="678">
        <f t="shared" si="43"/>
        <v>0.17314285714285715</v>
      </c>
      <c r="J439" s="678">
        <f t="shared" si="43"/>
        <v>45.22971428571428</v>
      </c>
      <c r="K439" s="678">
        <f t="shared" si="43"/>
        <v>1.0285714285714285</v>
      </c>
      <c r="L439" s="678">
        <f t="shared" si="43"/>
        <v>258.71999999999997</v>
      </c>
      <c r="M439" s="678">
        <f t="shared" si="43"/>
        <v>246.52799999999999</v>
      </c>
      <c r="N439" s="678">
        <f t="shared" si="43"/>
        <v>39.541714285714285</v>
      </c>
      <c r="O439" s="678">
        <f t="shared" si="43"/>
        <v>1.1368571428571428</v>
      </c>
      <c r="P439" s="637"/>
      <c r="Q439" s="679" t="e">
        <f>Q440+Q441</f>
        <v>#REF!</v>
      </c>
      <c r="R439" s="36"/>
      <c r="S439" s="37"/>
      <c r="T439" s="37"/>
      <c r="U439" s="37"/>
      <c r="V439" s="37"/>
      <c r="W439" s="37"/>
      <c r="X439" s="37"/>
      <c r="Y439" s="17"/>
      <c r="Z439" s="17"/>
      <c r="AA439" s="17"/>
      <c r="AB439" s="17"/>
      <c r="AC439" s="17"/>
      <c r="AD439" s="17"/>
      <c r="AE439" s="17"/>
      <c r="AF439" s="17"/>
      <c r="AG439" s="693"/>
    </row>
    <row r="440" spans="1:256" s="4" customFormat="1" ht="39.75" customHeight="1">
      <c r="A440" s="36"/>
      <c r="B440" s="37"/>
      <c r="C440" s="37"/>
      <c r="D440" s="37"/>
      <c r="E440" s="37"/>
      <c r="F440" s="37"/>
      <c r="G440" s="37"/>
      <c r="H440" s="40">
        <v>0.15428571428571428</v>
      </c>
      <c r="I440" s="40">
        <v>0.11314285714285714</v>
      </c>
      <c r="J440" s="40">
        <v>21.229714285714284</v>
      </c>
      <c r="K440" s="40">
        <v>1.0285714285714285</v>
      </c>
      <c r="L440" s="40">
        <v>47.519999999999996</v>
      </c>
      <c r="M440" s="40">
        <v>89.927999999999997</v>
      </c>
      <c r="N440" s="40">
        <v>15.181714285714285</v>
      </c>
      <c r="O440" s="40">
        <v>0.96685714285714275</v>
      </c>
      <c r="P440" s="8">
        <v>15</v>
      </c>
      <c r="Q440" s="40">
        <f>P440</f>
        <v>15</v>
      </c>
      <c r="R440" s="36"/>
      <c r="S440" s="37"/>
      <c r="T440" s="37"/>
      <c r="U440" s="37"/>
      <c r="V440" s="37"/>
      <c r="W440" s="37"/>
      <c r="X440" s="37"/>
      <c r="Y440" s="17"/>
      <c r="Z440" s="17"/>
      <c r="AA440" s="17"/>
      <c r="AB440" s="17"/>
      <c r="AC440" s="17"/>
      <c r="AD440" s="17"/>
      <c r="AE440" s="17"/>
      <c r="AF440" s="17"/>
      <c r="AG440" s="693"/>
    </row>
    <row r="441" spans="1:256" s="4" customFormat="1" ht="24.95" customHeight="1">
      <c r="A441" s="36"/>
      <c r="B441" s="37"/>
      <c r="C441" s="37"/>
      <c r="D441" s="37"/>
      <c r="E441" s="37"/>
      <c r="F441" s="37"/>
      <c r="G441" s="37"/>
      <c r="H441" s="8">
        <v>1.04</v>
      </c>
      <c r="I441" s="8">
        <v>0.06</v>
      </c>
      <c r="J441" s="8">
        <v>24</v>
      </c>
      <c r="K441" s="8">
        <v>0</v>
      </c>
      <c r="L441" s="8">
        <v>211.2</v>
      </c>
      <c r="M441" s="8">
        <v>156.6</v>
      </c>
      <c r="N441" s="8">
        <v>24.36</v>
      </c>
      <c r="O441" s="8">
        <v>0.17</v>
      </c>
      <c r="P441" s="11">
        <v>37.57</v>
      </c>
      <c r="Q441" s="8" t="e">
        <f>#REF!*P441/1000</f>
        <v>#REF!</v>
      </c>
      <c r="R441" s="36"/>
      <c r="S441" s="37"/>
      <c r="T441" s="37"/>
      <c r="U441" s="37"/>
      <c r="V441" s="37"/>
      <c r="W441" s="37"/>
      <c r="X441" s="37"/>
      <c r="Y441" s="55"/>
      <c r="Z441" s="55"/>
      <c r="AA441" s="55"/>
      <c r="AB441" s="55"/>
      <c r="AC441" s="55"/>
      <c r="AD441" s="55"/>
      <c r="AE441" s="55"/>
      <c r="AF441" s="55"/>
      <c r="AG441" s="693"/>
    </row>
    <row r="442" spans="1:256" s="4" customFormat="1" ht="40.5" customHeight="1">
      <c r="A442" s="36"/>
      <c r="B442" s="37"/>
      <c r="C442" s="37"/>
      <c r="D442" s="37"/>
      <c r="E442" s="37"/>
      <c r="F442" s="37"/>
      <c r="G442" s="37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36"/>
      <c r="S442" s="37"/>
      <c r="T442" s="37"/>
      <c r="U442" s="37"/>
      <c r="V442" s="37"/>
      <c r="W442" s="37"/>
      <c r="X442" s="37"/>
      <c r="Y442" s="57"/>
      <c r="Z442" s="57"/>
      <c r="AA442" s="57"/>
      <c r="AB442" s="57"/>
      <c r="AC442" s="57"/>
      <c r="AD442" s="57"/>
      <c r="AE442" s="57"/>
      <c r="AF442" s="57"/>
      <c r="AG442" s="693"/>
    </row>
    <row r="443" spans="1:256" s="4" customFormat="1" ht="24.95" customHeight="1">
      <c r="A443" s="36"/>
      <c r="B443" s="37"/>
      <c r="C443" s="37"/>
      <c r="D443" s="37"/>
      <c r="E443" s="37"/>
      <c r="F443" s="37"/>
      <c r="G443" s="37"/>
      <c r="H443" s="712">
        <f t="shared" ref="H443:O443" si="44">H418+H439</f>
        <v>10.068174603174603</v>
      </c>
      <c r="I443" s="751">
        <f t="shared" si="44"/>
        <v>0.30536507936507939</v>
      </c>
      <c r="J443" s="712">
        <f t="shared" si="44"/>
        <v>133.0080476190476</v>
      </c>
      <c r="K443" s="712">
        <f t="shared" si="44"/>
        <v>2.4230158730158728</v>
      </c>
      <c r="L443" s="712">
        <f t="shared" si="44"/>
        <v>613.10444444444443</v>
      </c>
      <c r="M443" s="712">
        <f t="shared" si="44"/>
        <v>646.77355555555562</v>
      </c>
      <c r="N443" s="712">
        <f t="shared" si="44"/>
        <v>111.1428253968254</v>
      </c>
      <c r="O443" s="712">
        <f t="shared" si="44"/>
        <v>3.8874126984126987</v>
      </c>
      <c r="P443" s="505"/>
      <c r="Q443" s="726" t="e">
        <f>Q418+Q439</f>
        <v>#REF!</v>
      </c>
      <c r="R443" s="36"/>
      <c r="S443" s="37"/>
      <c r="T443" s="37"/>
      <c r="U443" s="37"/>
      <c r="V443" s="37"/>
      <c r="W443" s="37"/>
      <c r="X443" s="37"/>
      <c r="Y443" s="55"/>
      <c r="Z443" s="55"/>
      <c r="AA443" s="55"/>
      <c r="AB443" s="55"/>
      <c r="AC443" s="55"/>
      <c r="AD443" s="55"/>
      <c r="AE443" s="55"/>
      <c r="AF443" s="55"/>
      <c r="AG443" s="693"/>
      <c r="AM443" s="21"/>
      <c r="AN443" s="21"/>
      <c r="AO443" s="21"/>
      <c r="AP443" s="21"/>
      <c r="AQ443" s="21"/>
      <c r="AR443" s="21"/>
      <c r="AS443" s="21"/>
    </row>
    <row r="444" spans="1:256" s="4" customFormat="1" ht="24.95" customHeight="1">
      <c r="A444" s="36"/>
      <c r="B444" s="37"/>
      <c r="C444" s="37"/>
      <c r="D444" s="37"/>
      <c r="E444" s="37"/>
      <c r="F444" s="37"/>
      <c r="G444" s="37"/>
      <c r="H444" s="617"/>
      <c r="I444" s="617"/>
      <c r="J444" s="617"/>
      <c r="K444" s="617"/>
      <c r="L444" s="617"/>
      <c r="M444" s="617"/>
      <c r="N444" s="617"/>
      <c r="O444" s="617"/>
      <c r="P444" s="617"/>
      <c r="Q444" s="618"/>
      <c r="R444" s="36"/>
      <c r="S444" s="37"/>
      <c r="T444" s="37"/>
      <c r="U444" s="37"/>
      <c r="V444" s="37"/>
      <c r="W444" s="37"/>
      <c r="X444" s="37"/>
      <c r="Y444" s="55"/>
      <c r="Z444" s="55"/>
      <c r="AA444" s="55"/>
      <c r="AB444" s="55"/>
      <c r="AC444" s="55"/>
      <c r="AD444" s="55"/>
      <c r="AE444" s="55"/>
      <c r="AF444" s="55"/>
      <c r="AG444" s="693"/>
      <c r="AI444" s="21"/>
      <c r="AJ444" s="21"/>
      <c r="AK444" s="21"/>
    </row>
    <row r="445" spans="1:256" s="4" customFormat="1" ht="24.95" customHeight="1">
      <c r="A445" s="36"/>
      <c r="B445" s="37"/>
      <c r="C445" s="37"/>
      <c r="D445" s="37"/>
      <c r="E445" s="37"/>
      <c r="F445" s="37"/>
      <c r="G445" s="37"/>
      <c r="H445" s="1197" t="s">
        <v>740</v>
      </c>
      <c r="I445" s="1197"/>
      <c r="J445" s="1197"/>
      <c r="K445" s="1197"/>
      <c r="L445" s="1197"/>
      <c r="M445" s="1197"/>
      <c r="N445" s="1197"/>
      <c r="O445" s="1197"/>
      <c r="P445" s="997" t="s">
        <v>663</v>
      </c>
      <c r="Q445" s="997" t="s">
        <v>515</v>
      </c>
      <c r="R445" s="36"/>
      <c r="S445" s="37"/>
      <c r="T445" s="37"/>
      <c r="U445" s="37"/>
      <c r="V445" s="37"/>
      <c r="W445" s="37"/>
      <c r="X445" s="37"/>
      <c r="Y445" s="55"/>
      <c r="Z445" s="55"/>
      <c r="AA445" s="55"/>
      <c r="AB445" s="55"/>
      <c r="AC445" s="55"/>
      <c r="AD445" s="55"/>
      <c r="AE445" s="55"/>
      <c r="AF445" s="55"/>
      <c r="AG445" s="707"/>
      <c r="AL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  <c r="DK445" s="21"/>
      <c r="DL445" s="21"/>
      <c r="DM445" s="21"/>
      <c r="DN445" s="21"/>
      <c r="DO445" s="21"/>
      <c r="DP445" s="21"/>
      <c r="DQ445" s="21"/>
      <c r="DR445" s="21"/>
      <c r="DS445" s="21"/>
      <c r="DT445" s="21"/>
      <c r="DU445" s="21"/>
      <c r="DV445" s="21"/>
      <c r="DW445" s="21"/>
      <c r="DX445" s="21"/>
      <c r="DY445" s="21"/>
      <c r="DZ445" s="21"/>
      <c r="EA445" s="21"/>
      <c r="EB445" s="21"/>
      <c r="EC445" s="21"/>
      <c r="ED445" s="21"/>
      <c r="EE445" s="21"/>
      <c r="EF445" s="21"/>
      <c r="EG445" s="21"/>
      <c r="EH445" s="21"/>
      <c r="EI445" s="21"/>
      <c r="EJ445" s="21"/>
      <c r="EK445" s="21"/>
      <c r="EL445" s="21"/>
      <c r="EM445" s="21"/>
      <c r="EN445" s="21"/>
      <c r="EO445" s="21"/>
      <c r="EP445" s="21"/>
      <c r="EQ445" s="21"/>
      <c r="ER445" s="21"/>
      <c r="ES445" s="21"/>
      <c r="ET445" s="21"/>
      <c r="EU445" s="21"/>
      <c r="EV445" s="21"/>
      <c r="EW445" s="21"/>
      <c r="EX445" s="21"/>
      <c r="EY445" s="21"/>
      <c r="EZ445" s="21"/>
      <c r="FA445" s="21"/>
      <c r="FB445" s="21"/>
      <c r="FC445" s="21"/>
      <c r="FD445" s="21"/>
      <c r="FE445" s="21"/>
      <c r="FF445" s="21"/>
      <c r="FG445" s="21"/>
      <c r="FH445" s="21"/>
      <c r="FI445" s="21"/>
      <c r="FJ445" s="21"/>
      <c r="FK445" s="21"/>
      <c r="FL445" s="21"/>
      <c r="FM445" s="21"/>
      <c r="FN445" s="21"/>
      <c r="FO445" s="21"/>
      <c r="FP445" s="21"/>
      <c r="FQ445" s="21"/>
      <c r="FR445" s="21"/>
      <c r="FS445" s="21"/>
      <c r="FT445" s="21"/>
      <c r="FU445" s="21"/>
      <c r="FV445" s="21"/>
      <c r="FW445" s="21"/>
      <c r="FX445" s="21"/>
      <c r="FY445" s="21"/>
      <c r="FZ445" s="21"/>
      <c r="GA445" s="21"/>
      <c r="GB445" s="21"/>
      <c r="GC445" s="21"/>
      <c r="GD445" s="21"/>
      <c r="GE445" s="21"/>
      <c r="GF445" s="21"/>
      <c r="GG445" s="21"/>
      <c r="GH445" s="21"/>
      <c r="GI445" s="21"/>
      <c r="GJ445" s="21"/>
      <c r="GK445" s="21"/>
      <c r="GL445" s="21"/>
      <c r="GM445" s="21"/>
      <c r="GN445" s="21"/>
      <c r="GO445" s="21"/>
      <c r="GP445" s="21"/>
      <c r="GQ445" s="21"/>
      <c r="GR445" s="21"/>
      <c r="GS445" s="21"/>
      <c r="GT445" s="21"/>
      <c r="GU445" s="21"/>
      <c r="GV445" s="21"/>
      <c r="GW445" s="21"/>
      <c r="GX445" s="21"/>
      <c r="GY445" s="21"/>
      <c r="GZ445" s="21"/>
      <c r="HA445" s="21"/>
      <c r="HB445" s="21"/>
      <c r="HC445" s="21"/>
      <c r="HD445" s="21"/>
      <c r="HE445" s="21"/>
      <c r="HF445" s="21"/>
      <c r="HG445" s="21"/>
      <c r="HH445" s="21"/>
      <c r="HI445" s="21"/>
      <c r="HJ445" s="21"/>
      <c r="HK445" s="21"/>
      <c r="HL445" s="21"/>
      <c r="HM445" s="21"/>
      <c r="HN445" s="21"/>
      <c r="HO445" s="21"/>
      <c r="HP445" s="21"/>
      <c r="HQ445" s="21"/>
      <c r="HR445" s="21"/>
      <c r="HS445" s="21"/>
      <c r="HT445" s="21"/>
      <c r="HU445" s="21"/>
      <c r="HV445" s="21"/>
      <c r="HW445" s="21"/>
      <c r="HX445" s="21"/>
      <c r="HY445" s="21"/>
      <c r="HZ445" s="21"/>
      <c r="IA445" s="21"/>
      <c r="IB445" s="21"/>
      <c r="IC445" s="21"/>
      <c r="ID445" s="21"/>
      <c r="IE445" s="21"/>
      <c r="IF445" s="21"/>
      <c r="IG445" s="21"/>
      <c r="IH445" s="21"/>
      <c r="II445" s="21"/>
      <c r="IJ445" s="21"/>
      <c r="IK445" s="21"/>
      <c r="IL445" s="21"/>
      <c r="IM445" s="21"/>
      <c r="IN445" s="21"/>
      <c r="IO445" s="21"/>
      <c r="IP445" s="21"/>
      <c r="IQ445" s="21"/>
      <c r="IR445" s="21"/>
      <c r="IS445" s="21"/>
      <c r="IT445" s="21"/>
      <c r="IU445" s="21"/>
      <c r="IV445" s="21"/>
    </row>
    <row r="446" spans="1:256" s="4" customFormat="1" ht="24.95" customHeight="1">
      <c r="A446" s="36"/>
      <c r="B446" s="37"/>
      <c r="C446" s="37"/>
      <c r="D446" s="37"/>
      <c r="E446" s="37"/>
      <c r="F446" s="37"/>
      <c r="G446" s="37"/>
      <c r="H446" s="1197" t="s">
        <v>742</v>
      </c>
      <c r="I446" s="1197"/>
      <c r="J446" s="1197"/>
      <c r="K446" s="1197"/>
      <c r="L446" s="1197" t="s">
        <v>58</v>
      </c>
      <c r="M446" s="1197"/>
      <c r="N446" s="1197"/>
      <c r="O446" s="1197"/>
      <c r="P446" s="997"/>
      <c r="Q446" s="997"/>
      <c r="R446" s="36"/>
      <c r="S446" s="37"/>
      <c r="T446" s="37"/>
      <c r="U446" s="37"/>
      <c r="V446" s="37"/>
      <c r="W446" s="37"/>
      <c r="X446" s="37"/>
      <c r="Y446" s="57"/>
      <c r="Z446" s="57"/>
      <c r="AA446" s="57"/>
      <c r="AB446" s="57"/>
      <c r="AC446" s="57"/>
      <c r="AD446" s="57"/>
      <c r="AE446" s="57"/>
      <c r="AF446" s="57"/>
      <c r="AG446" s="707"/>
      <c r="AM446" s="21"/>
      <c r="AN446" s="21"/>
      <c r="AO446" s="21"/>
      <c r="AP446" s="21"/>
      <c r="AQ446" s="21"/>
      <c r="AR446" s="21"/>
      <c r="AS446" s="21"/>
    </row>
    <row r="447" spans="1:256" ht="24.95" customHeight="1">
      <c r="H447" s="92" t="s">
        <v>59</v>
      </c>
      <c r="I447" s="92" t="s">
        <v>60</v>
      </c>
      <c r="J447" s="92" t="s">
        <v>215</v>
      </c>
      <c r="K447" s="92" t="s">
        <v>216</v>
      </c>
      <c r="L447" s="92" t="s">
        <v>335</v>
      </c>
      <c r="M447" s="92" t="s">
        <v>421</v>
      </c>
      <c r="N447" s="92" t="s">
        <v>649</v>
      </c>
      <c r="O447" s="92" t="s">
        <v>540</v>
      </c>
      <c r="P447" s="997"/>
      <c r="Q447" s="997"/>
      <c r="Y447" s="57"/>
      <c r="Z447" s="57"/>
      <c r="AA447" s="57"/>
      <c r="AB447" s="57"/>
      <c r="AC447" s="57"/>
      <c r="AD447" s="57"/>
      <c r="AE447" s="57"/>
      <c r="AF447" s="57"/>
      <c r="AG447" s="707"/>
      <c r="AH447" s="4"/>
      <c r="AL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4"/>
    </row>
    <row r="448" spans="1:256" s="4" customFormat="1" ht="24.95" customHeight="1">
      <c r="A448" s="36"/>
      <c r="B448" s="37"/>
      <c r="C448" s="37"/>
      <c r="D448" s="37"/>
      <c r="E448" s="37"/>
      <c r="F448" s="37"/>
      <c r="G448" s="37"/>
      <c r="H448" s="678">
        <f t="shared" ref="H448:O448" si="45">H449+H450+H479+H498+H501+H503</f>
        <v>10.158571428571427</v>
      </c>
      <c r="I448" s="678">
        <f t="shared" si="45"/>
        <v>0.28875000000000001</v>
      </c>
      <c r="J448" s="678">
        <f t="shared" si="45"/>
        <v>81.72</v>
      </c>
      <c r="K448" s="678">
        <f t="shared" si="45"/>
        <v>3.6225000000000005</v>
      </c>
      <c r="L448" s="678">
        <f t="shared" si="45"/>
        <v>112.04428571428571</v>
      </c>
      <c r="M448" s="678">
        <f t="shared" si="45"/>
        <v>330.73642857142858</v>
      </c>
      <c r="N448" s="678">
        <f t="shared" si="45"/>
        <v>86.805000000000007</v>
      </c>
      <c r="O448" s="678">
        <f t="shared" si="45"/>
        <v>4.7017857142857151</v>
      </c>
      <c r="P448" s="637"/>
      <c r="Q448" s="679" t="e">
        <f>Q449+Q450+Q469+Q498+Q501+Q503</f>
        <v>#REF!</v>
      </c>
      <c r="R448" s="36"/>
      <c r="S448" s="37"/>
      <c r="T448" s="37"/>
      <c r="U448" s="37"/>
      <c r="V448" s="37"/>
      <c r="W448" s="37"/>
      <c r="X448" s="37"/>
      <c r="Y448" s="778"/>
      <c r="Z448" s="778"/>
      <c r="AA448" s="778"/>
      <c r="AB448" s="778"/>
      <c r="AC448" s="778"/>
      <c r="AD448" s="778"/>
      <c r="AE448" s="778"/>
      <c r="AF448" s="778"/>
      <c r="AG448" s="707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  <c r="DK448" s="21"/>
      <c r="DL448" s="21"/>
      <c r="DM448" s="21"/>
      <c r="DN448" s="21"/>
      <c r="DO448" s="21"/>
      <c r="DP448" s="21"/>
      <c r="DQ448" s="21"/>
      <c r="DR448" s="21"/>
      <c r="DS448" s="21"/>
      <c r="DT448" s="21"/>
      <c r="DU448" s="21"/>
      <c r="DV448" s="21"/>
      <c r="DW448" s="21"/>
      <c r="DX448" s="21"/>
      <c r="DY448" s="21"/>
      <c r="DZ448" s="21"/>
      <c r="EA448" s="21"/>
      <c r="EB448" s="21"/>
      <c r="EC448" s="21"/>
      <c r="ED448" s="21"/>
      <c r="EE448" s="21"/>
      <c r="EF448" s="21"/>
      <c r="EG448" s="21"/>
      <c r="EH448" s="21"/>
      <c r="EI448" s="21"/>
      <c r="EJ448" s="21"/>
      <c r="EK448" s="21"/>
      <c r="EL448" s="21"/>
      <c r="EM448" s="21"/>
      <c r="EN448" s="21"/>
      <c r="EO448" s="21"/>
      <c r="EP448" s="21"/>
      <c r="EQ448" s="21"/>
      <c r="ER448" s="21"/>
      <c r="ES448" s="21"/>
      <c r="ET448" s="21"/>
      <c r="EU448" s="21"/>
      <c r="EV448" s="21"/>
      <c r="EW448" s="21"/>
      <c r="EX448" s="21"/>
      <c r="EY448" s="21"/>
      <c r="EZ448" s="21"/>
      <c r="FA448" s="21"/>
      <c r="FB448" s="21"/>
      <c r="FC448" s="21"/>
      <c r="FD448" s="21"/>
      <c r="FE448" s="21"/>
      <c r="FF448" s="21"/>
      <c r="FG448" s="21"/>
      <c r="FH448" s="21"/>
      <c r="FI448" s="21"/>
      <c r="FJ448" s="21"/>
      <c r="FK448" s="21"/>
      <c r="FL448" s="21"/>
      <c r="FM448" s="21"/>
      <c r="FN448" s="21"/>
      <c r="FO448" s="21"/>
      <c r="FP448" s="21"/>
      <c r="FQ448" s="21"/>
      <c r="FR448" s="21"/>
      <c r="FS448" s="21"/>
      <c r="FT448" s="21"/>
      <c r="FU448" s="21"/>
      <c r="FV448" s="21"/>
      <c r="FW448" s="21"/>
      <c r="FX448" s="21"/>
      <c r="FY448" s="21"/>
      <c r="FZ448" s="21"/>
      <c r="GA448" s="21"/>
      <c r="GB448" s="21"/>
      <c r="GC448" s="21"/>
      <c r="GD448" s="21"/>
      <c r="GE448" s="21"/>
      <c r="GF448" s="21"/>
      <c r="GG448" s="21"/>
      <c r="GH448" s="21"/>
      <c r="GI448" s="21"/>
      <c r="GJ448" s="21"/>
      <c r="GK448" s="21"/>
      <c r="GL448" s="21"/>
      <c r="GM448" s="21"/>
      <c r="GN448" s="21"/>
      <c r="GO448" s="21"/>
      <c r="GP448" s="21"/>
      <c r="GQ448" s="21"/>
      <c r="GR448" s="21"/>
      <c r="GS448" s="21"/>
      <c r="GT448" s="21"/>
      <c r="GU448" s="21"/>
      <c r="GV448" s="21"/>
      <c r="GW448" s="21"/>
      <c r="GX448" s="21"/>
      <c r="GY448" s="21"/>
      <c r="GZ448" s="21"/>
      <c r="HA448" s="21"/>
      <c r="HB448" s="21"/>
      <c r="HC448" s="21"/>
      <c r="HD448" s="21"/>
      <c r="HE448" s="21"/>
      <c r="HF448" s="21"/>
      <c r="HG448" s="21"/>
      <c r="HH448" s="21"/>
      <c r="HI448" s="21"/>
      <c r="HJ448" s="21"/>
      <c r="HK448" s="21"/>
      <c r="HL448" s="21"/>
      <c r="HM448" s="21"/>
      <c r="HN448" s="21"/>
      <c r="HO448" s="21"/>
      <c r="HP448" s="21"/>
      <c r="HQ448" s="21"/>
      <c r="HR448" s="21"/>
      <c r="HS448" s="21"/>
      <c r="HT448" s="21"/>
      <c r="HU448" s="21"/>
      <c r="HV448" s="21"/>
      <c r="HW448" s="21"/>
      <c r="HX448" s="21"/>
      <c r="HY448" s="21"/>
      <c r="HZ448" s="21"/>
      <c r="IA448" s="21"/>
      <c r="IB448" s="21"/>
      <c r="IC448" s="21"/>
      <c r="ID448" s="21"/>
      <c r="IE448" s="21"/>
      <c r="IF448" s="21"/>
      <c r="IG448" s="21"/>
      <c r="IH448" s="21"/>
      <c r="II448" s="21"/>
      <c r="IJ448" s="21"/>
      <c r="IK448" s="21"/>
      <c r="IL448" s="21"/>
      <c r="IM448" s="21"/>
      <c r="IN448" s="21"/>
      <c r="IO448" s="21"/>
      <c r="IP448" s="21"/>
      <c r="IQ448" s="21"/>
      <c r="IR448" s="21"/>
      <c r="IS448" s="21"/>
      <c r="IT448" s="21"/>
      <c r="IU448" s="21"/>
      <c r="IV448" s="21"/>
    </row>
    <row r="449" spans="1:256" s="4" customFormat="1" ht="24.95" customHeight="1">
      <c r="A449" s="36"/>
      <c r="B449" s="37"/>
      <c r="C449" s="37"/>
      <c r="D449" s="37"/>
      <c r="E449" s="37"/>
      <c r="F449" s="37"/>
      <c r="G449" s="37"/>
      <c r="H449" s="40">
        <v>0.02</v>
      </c>
      <c r="I449" s="40">
        <v>0</v>
      </c>
      <c r="J449" s="40">
        <v>60</v>
      </c>
      <c r="K449" s="40">
        <v>0.24</v>
      </c>
      <c r="L449" s="40">
        <v>19.36</v>
      </c>
      <c r="M449" s="40">
        <v>66.819999999999993</v>
      </c>
      <c r="N449" s="40">
        <v>4.18</v>
      </c>
      <c r="O449" s="40">
        <v>0.87</v>
      </c>
      <c r="P449" s="11">
        <v>5</v>
      </c>
      <c r="Q449" s="8">
        <f>P449*C291/40</f>
        <v>0</v>
      </c>
      <c r="R449" s="36"/>
      <c r="S449" s="37"/>
      <c r="T449" s="37"/>
      <c r="U449" s="37"/>
      <c r="V449" s="37"/>
      <c r="W449" s="37"/>
      <c r="X449" s="37"/>
      <c r="Y449" s="55"/>
      <c r="Z449" s="55"/>
      <c r="AA449" s="55"/>
      <c r="AB449" s="55"/>
      <c r="AC449" s="55"/>
      <c r="AD449" s="55"/>
      <c r="AE449" s="55"/>
      <c r="AF449" s="55"/>
      <c r="AG449" s="707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  <c r="DK449" s="21"/>
      <c r="DL449" s="21"/>
      <c r="DM449" s="21"/>
      <c r="DN449" s="21"/>
      <c r="DO449" s="21"/>
      <c r="DP449" s="21"/>
      <c r="DQ449" s="21"/>
      <c r="DR449" s="21"/>
      <c r="DS449" s="21"/>
      <c r="DT449" s="21"/>
      <c r="DU449" s="21"/>
      <c r="DV449" s="21"/>
      <c r="DW449" s="21"/>
      <c r="DX449" s="21"/>
      <c r="DY449" s="21"/>
      <c r="DZ449" s="21"/>
      <c r="EA449" s="21"/>
      <c r="EB449" s="21"/>
      <c r="EC449" s="21"/>
      <c r="ED449" s="21"/>
      <c r="EE449" s="21"/>
      <c r="EF449" s="21"/>
      <c r="EG449" s="21"/>
      <c r="EH449" s="21"/>
      <c r="EI449" s="21"/>
      <c r="EJ449" s="21"/>
      <c r="EK449" s="21"/>
      <c r="EL449" s="21"/>
      <c r="EM449" s="21"/>
      <c r="EN449" s="21"/>
      <c r="EO449" s="21"/>
      <c r="EP449" s="21"/>
      <c r="EQ449" s="21"/>
      <c r="ER449" s="21"/>
      <c r="ES449" s="21"/>
      <c r="ET449" s="21"/>
      <c r="EU449" s="21"/>
      <c r="EV449" s="21"/>
      <c r="EW449" s="21"/>
      <c r="EX449" s="21"/>
      <c r="EY449" s="21"/>
      <c r="EZ449" s="21"/>
      <c r="FA449" s="21"/>
      <c r="FB449" s="21"/>
      <c r="FC449" s="21"/>
      <c r="FD449" s="21"/>
      <c r="FE449" s="21"/>
      <c r="FF449" s="21"/>
      <c r="FG449" s="21"/>
      <c r="FH449" s="21"/>
      <c r="FI449" s="21"/>
      <c r="FJ449" s="21"/>
      <c r="FK449" s="21"/>
      <c r="FL449" s="21"/>
      <c r="FM449" s="21"/>
      <c r="FN449" s="21"/>
      <c r="FO449" s="21"/>
      <c r="FP449" s="21"/>
      <c r="FQ449" s="21"/>
      <c r="FR449" s="21"/>
      <c r="FS449" s="21"/>
      <c r="FT449" s="21"/>
      <c r="FU449" s="21"/>
      <c r="FV449" s="21"/>
      <c r="FW449" s="21"/>
      <c r="FX449" s="21"/>
      <c r="FY449" s="21"/>
      <c r="FZ449" s="21"/>
      <c r="GA449" s="21"/>
      <c r="GB449" s="21"/>
      <c r="GC449" s="21"/>
      <c r="GD449" s="21"/>
      <c r="GE449" s="21"/>
      <c r="GF449" s="21"/>
      <c r="GG449" s="21"/>
      <c r="GH449" s="21"/>
      <c r="GI449" s="21"/>
      <c r="GJ449" s="21"/>
      <c r="GK449" s="21"/>
      <c r="GL449" s="21"/>
      <c r="GM449" s="21"/>
      <c r="GN449" s="21"/>
      <c r="GO449" s="21"/>
      <c r="GP449" s="21"/>
      <c r="GQ449" s="21"/>
      <c r="GR449" s="21"/>
      <c r="GS449" s="21"/>
      <c r="GT449" s="21"/>
      <c r="GU449" s="21"/>
      <c r="GV449" s="21"/>
      <c r="GW449" s="21"/>
      <c r="GX449" s="21"/>
      <c r="GY449" s="21"/>
      <c r="GZ449" s="21"/>
      <c r="HA449" s="21"/>
      <c r="HB449" s="21"/>
      <c r="HC449" s="21"/>
      <c r="HD449" s="21"/>
      <c r="HE449" s="21"/>
      <c r="HF449" s="21"/>
      <c r="HG449" s="21"/>
      <c r="HH449" s="21"/>
      <c r="HI449" s="21"/>
      <c r="HJ449" s="21"/>
      <c r="HK449" s="21"/>
      <c r="HL449" s="21"/>
      <c r="HM449" s="21"/>
      <c r="HN449" s="21"/>
      <c r="HO449" s="21"/>
      <c r="HP449" s="21"/>
      <c r="HQ449" s="21"/>
      <c r="HR449" s="21"/>
      <c r="HS449" s="21"/>
      <c r="HT449" s="21"/>
      <c r="HU449" s="21"/>
      <c r="HV449" s="21"/>
      <c r="HW449" s="21"/>
      <c r="HX449" s="21"/>
      <c r="HY449" s="21"/>
      <c r="HZ449" s="21"/>
      <c r="IA449" s="21"/>
      <c r="IB449" s="21"/>
      <c r="IC449" s="21"/>
      <c r="ID449" s="21"/>
      <c r="IE449" s="21"/>
      <c r="IF449" s="21"/>
      <c r="IG449" s="21"/>
      <c r="IH449" s="21"/>
      <c r="II449" s="21"/>
      <c r="IJ449" s="21"/>
      <c r="IK449" s="21"/>
      <c r="IL449" s="21"/>
      <c r="IM449" s="21"/>
      <c r="IN449" s="21"/>
      <c r="IO449" s="21"/>
      <c r="IP449" s="21"/>
      <c r="IQ449" s="21"/>
      <c r="IR449" s="21"/>
      <c r="IS449" s="21"/>
      <c r="IT449" s="21"/>
      <c r="IU449" s="21"/>
      <c r="IV449" s="21"/>
    </row>
    <row r="450" spans="1:256" ht="24.95" customHeight="1">
      <c r="H450" s="8">
        <v>0.28999999999999998</v>
      </c>
      <c r="I450" s="8">
        <v>0.04</v>
      </c>
      <c r="J450" s="8">
        <v>21.72</v>
      </c>
      <c r="K450" s="8">
        <v>0.48</v>
      </c>
      <c r="L450" s="8">
        <v>34.299999999999997</v>
      </c>
      <c r="M450" s="8">
        <v>114.4</v>
      </c>
      <c r="N450" s="8">
        <v>23.9</v>
      </c>
      <c r="O450" s="8">
        <v>1.08</v>
      </c>
      <c r="P450" s="11"/>
      <c r="Q450" s="8" t="e">
        <f>SUM(Q451:Q468)</f>
        <v>#REF!</v>
      </c>
      <c r="Y450" s="57"/>
      <c r="Z450" s="57"/>
      <c r="AA450" s="57"/>
      <c r="AB450" s="57"/>
      <c r="AC450" s="57"/>
      <c r="AD450" s="57"/>
      <c r="AE450" s="57"/>
      <c r="AF450" s="57"/>
      <c r="AG450" s="707"/>
    </row>
    <row r="451" spans="1:256" ht="24.95" customHeight="1">
      <c r="H451" s="11"/>
      <c r="I451" s="11"/>
      <c r="J451" s="11"/>
      <c r="K451" s="11"/>
      <c r="L451" s="11"/>
      <c r="M451" s="11"/>
      <c r="N451" s="11"/>
      <c r="O451" s="11"/>
      <c r="P451" s="11"/>
      <c r="Q451" s="11" t="e">
        <f>#REF!*P451/1000</f>
        <v>#REF!</v>
      </c>
      <c r="Y451" s="57"/>
      <c r="Z451" s="57"/>
      <c r="AA451" s="57"/>
      <c r="AB451" s="57"/>
      <c r="AC451" s="57"/>
      <c r="AD451" s="57"/>
      <c r="AE451" s="57"/>
      <c r="AF451" s="57"/>
      <c r="AG451" s="707"/>
    </row>
    <row r="452" spans="1:256" ht="24.95" customHeight="1">
      <c r="H452" s="7"/>
      <c r="I452" s="7"/>
      <c r="J452" s="7"/>
      <c r="K452" s="7"/>
      <c r="L452" s="7"/>
      <c r="M452" s="7"/>
      <c r="N452" s="7"/>
      <c r="O452" s="7"/>
      <c r="P452" s="11"/>
      <c r="Q452" s="11" t="e">
        <f>#REF!*P452/1000</f>
        <v>#REF!</v>
      </c>
      <c r="Y452" s="57"/>
      <c r="Z452" s="57"/>
      <c r="AA452" s="57"/>
      <c r="AB452" s="57"/>
      <c r="AC452" s="57"/>
      <c r="AD452" s="57"/>
      <c r="AE452" s="57"/>
      <c r="AF452" s="57"/>
      <c r="AG452" s="707"/>
    </row>
    <row r="453" spans="1:256" ht="24.95" customHeight="1">
      <c r="H453" s="17"/>
      <c r="I453" s="17"/>
      <c r="J453" s="17"/>
      <c r="K453" s="17"/>
      <c r="L453" s="17"/>
      <c r="M453" s="17"/>
      <c r="N453" s="17"/>
      <c r="O453" s="17"/>
      <c r="P453" s="68">
        <v>312</v>
      </c>
      <c r="Q453" s="11" t="e">
        <f>#REF!*P453/1000</f>
        <v>#REF!</v>
      </c>
      <c r="Y453" s="57"/>
      <c r="Z453" s="57"/>
      <c r="AA453" s="57"/>
      <c r="AB453" s="57"/>
      <c r="AC453" s="57"/>
      <c r="AD453" s="57"/>
      <c r="AE453" s="57"/>
      <c r="AF453" s="57"/>
      <c r="AG453" s="707"/>
    </row>
    <row r="454" spans="1:256" ht="24.95" customHeight="1">
      <c r="H454" s="17"/>
      <c r="I454" s="17"/>
      <c r="J454" s="17"/>
      <c r="K454" s="17"/>
      <c r="L454" s="17"/>
      <c r="M454" s="17"/>
      <c r="N454" s="17"/>
      <c r="O454" s="17"/>
      <c r="P454" s="11">
        <v>40.299999999999997</v>
      </c>
      <c r="Q454" s="11" t="e">
        <f>#REF!*P454/1000</f>
        <v>#REF!</v>
      </c>
      <c r="Y454" s="57"/>
      <c r="Z454" s="57"/>
      <c r="AA454" s="57"/>
      <c r="AB454" s="57"/>
      <c r="AC454" s="57"/>
      <c r="AD454" s="57"/>
      <c r="AE454" s="57"/>
      <c r="AF454" s="57"/>
      <c r="AG454" s="707"/>
    </row>
    <row r="455" spans="1:256" ht="24.95" customHeight="1">
      <c r="H455" s="55"/>
      <c r="I455" s="55"/>
      <c r="J455" s="55"/>
      <c r="K455" s="55"/>
      <c r="L455" s="55"/>
      <c r="M455" s="55"/>
      <c r="N455" s="55"/>
      <c r="O455" s="55"/>
      <c r="P455" s="11">
        <v>19.5</v>
      </c>
      <c r="Q455" s="11" t="e">
        <f>#REF!*P455/1000</f>
        <v>#REF!</v>
      </c>
      <c r="Y455" s="40">
        <v>42.211111111111109</v>
      </c>
      <c r="Z455" s="40">
        <v>6.6666666666666666E-2</v>
      </c>
      <c r="AA455" s="40">
        <v>0</v>
      </c>
      <c r="AB455" s="40">
        <v>2.8111111111111109</v>
      </c>
      <c r="AC455" s="40">
        <v>103.4</v>
      </c>
      <c r="AD455" s="40">
        <v>77.833333333333329</v>
      </c>
      <c r="AE455" s="40">
        <v>39.94444444444445</v>
      </c>
      <c r="AF455" s="40">
        <v>1.4777777777777779</v>
      </c>
      <c r="AG455" s="623"/>
    </row>
    <row r="456" spans="1:256" ht="24.95" customHeight="1">
      <c r="H456" s="57"/>
      <c r="I456" s="57"/>
      <c r="J456" s="57"/>
      <c r="K456" s="57"/>
      <c r="L456" s="57"/>
      <c r="M456" s="57"/>
      <c r="N456" s="57"/>
      <c r="O456" s="57"/>
      <c r="P456" s="103">
        <v>356.71</v>
      </c>
      <c r="Q456" s="11" t="e">
        <f>#REF!*P456/1000</f>
        <v>#REF!</v>
      </c>
      <c r="Y456" s="55"/>
      <c r="Z456" s="55"/>
      <c r="AA456" s="55"/>
      <c r="AB456" s="55"/>
      <c r="AC456" s="55"/>
      <c r="AD456" s="55"/>
      <c r="AE456" s="55"/>
      <c r="AF456" s="55"/>
    </row>
    <row r="457" spans="1:256" ht="24.95" customHeight="1">
      <c r="H457" s="55"/>
      <c r="I457" s="55"/>
      <c r="J457" s="55"/>
      <c r="K457" s="55"/>
      <c r="L457" s="55"/>
      <c r="M457" s="55"/>
      <c r="N457" s="55"/>
      <c r="O457" s="55"/>
      <c r="P457" s="11">
        <v>37.57</v>
      </c>
      <c r="Q457" s="11" t="e">
        <f>#REF!*P457/1000</f>
        <v>#REF!</v>
      </c>
      <c r="Y457" s="55"/>
      <c r="Z457" s="55"/>
      <c r="AA457" s="55"/>
      <c r="AB457" s="55"/>
      <c r="AC457" s="55"/>
      <c r="AD457" s="55"/>
      <c r="AE457" s="55"/>
      <c r="AF457" s="55"/>
      <c r="AG457" s="643"/>
      <c r="AH457" s="4"/>
    </row>
    <row r="458" spans="1:256" ht="24.95" customHeight="1">
      <c r="H458" s="55"/>
      <c r="I458" s="55"/>
      <c r="J458" s="55"/>
      <c r="K458" s="55"/>
      <c r="L458" s="55"/>
      <c r="M458" s="55"/>
      <c r="N458" s="55"/>
      <c r="O458" s="55"/>
      <c r="P458" s="11">
        <v>23.4</v>
      </c>
      <c r="Q458" s="11" t="e">
        <f>#REF!*P458/1000</f>
        <v>#REF!</v>
      </c>
      <c r="Y458" s="15"/>
      <c r="Z458" s="15"/>
      <c r="AA458" s="15"/>
      <c r="AB458" s="15"/>
      <c r="AC458" s="15"/>
      <c r="AD458" s="15"/>
      <c r="AE458" s="15"/>
      <c r="AF458" s="15"/>
      <c r="AG458" s="707"/>
      <c r="AH458" s="4"/>
    </row>
    <row r="459" spans="1:256" ht="24.95" customHeight="1">
      <c r="H459" s="55"/>
      <c r="I459" s="55"/>
      <c r="J459" s="55"/>
      <c r="K459" s="55"/>
      <c r="L459" s="55"/>
      <c r="M459" s="55"/>
      <c r="N459" s="55"/>
      <c r="O459" s="55"/>
      <c r="P459" s="11"/>
      <c r="Q459" s="11"/>
      <c r="Y459" s="57"/>
      <c r="Z459" s="57"/>
      <c r="AA459" s="57"/>
      <c r="AB459" s="57"/>
      <c r="AC459" s="57"/>
      <c r="AD459" s="57"/>
      <c r="AE459" s="57"/>
      <c r="AF459" s="57"/>
      <c r="AG459" s="707"/>
      <c r="AH459" s="4"/>
    </row>
    <row r="460" spans="1:256" ht="24.95" customHeight="1">
      <c r="H460" s="57"/>
      <c r="I460" s="57"/>
      <c r="J460" s="57"/>
      <c r="K460" s="57"/>
      <c r="L460" s="57"/>
      <c r="M460" s="57"/>
      <c r="N460" s="57"/>
      <c r="O460" s="57"/>
      <c r="P460" s="8"/>
      <c r="Q460" s="9" t="e">
        <f>#REF!*P460/1000</f>
        <v>#REF!</v>
      </c>
      <c r="Y460" s="57"/>
      <c r="Z460" s="57"/>
      <c r="AA460" s="57"/>
      <c r="AB460" s="57"/>
      <c r="AC460" s="57"/>
      <c r="AD460" s="57"/>
      <c r="AE460" s="57"/>
      <c r="AF460" s="57"/>
      <c r="AG460" s="707"/>
      <c r="AH460" s="4"/>
    </row>
    <row r="461" spans="1:256" ht="24.95" customHeight="1">
      <c r="H461" s="57"/>
      <c r="I461" s="57"/>
      <c r="J461" s="57"/>
      <c r="K461" s="57"/>
      <c r="L461" s="57"/>
      <c r="M461" s="57"/>
      <c r="N461" s="57"/>
      <c r="O461" s="57"/>
      <c r="P461" s="103">
        <v>356.71</v>
      </c>
      <c r="Q461" s="9" t="e">
        <f>#REF!*P461/1000</f>
        <v>#REF!</v>
      </c>
      <c r="Y461" s="57"/>
      <c r="Z461" s="57"/>
      <c r="AA461" s="57"/>
      <c r="AB461" s="57"/>
      <c r="AC461" s="57"/>
      <c r="AD461" s="57"/>
      <c r="AE461" s="57"/>
      <c r="AF461" s="57"/>
      <c r="AG461" s="707"/>
      <c r="AH461" s="4"/>
    </row>
    <row r="462" spans="1:256" ht="24.95" customHeight="1">
      <c r="H462" s="778"/>
      <c r="I462" s="778"/>
      <c r="J462" s="778"/>
      <c r="K462" s="778"/>
      <c r="L462" s="778"/>
      <c r="M462" s="778"/>
      <c r="N462" s="778"/>
      <c r="O462" s="778"/>
      <c r="P462" s="68">
        <v>23.4</v>
      </c>
      <c r="Q462" s="9" t="e">
        <f>#REF!*P462/1000</f>
        <v>#REF!</v>
      </c>
      <c r="Y462" s="57"/>
      <c r="Z462" s="57"/>
      <c r="AA462" s="57"/>
      <c r="AB462" s="57"/>
      <c r="AC462" s="57"/>
      <c r="AD462" s="57"/>
      <c r="AE462" s="57"/>
      <c r="AF462" s="57"/>
      <c r="AG462" s="681"/>
      <c r="AH462" s="4"/>
    </row>
    <row r="463" spans="1:256" ht="24.95" customHeight="1">
      <c r="H463" s="55"/>
      <c r="I463" s="55"/>
      <c r="J463" s="55"/>
      <c r="K463" s="55"/>
      <c r="L463" s="55"/>
      <c r="M463" s="55"/>
      <c r="N463" s="55"/>
      <c r="O463" s="55"/>
      <c r="P463" s="68"/>
      <c r="Q463" s="9" t="e">
        <f>#REF!*P463/1000</f>
        <v>#REF!</v>
      </c>
      <c r="Y463" s="57"/>
      <c r="Z463" s="57"/>
      <c r="AA463" s="57"/>
      <c r="AB463" s="57"/>
      <c r="AC463" s="57"/>
      <c r="AD463" s="57"/>
      <c r="AE463" s="57"/>
      <c r="AF463" s="57"/>
      <c r="AG463" s="707"/>
      <c r="AH463" s="4"/>
    </row>
    <row r="464" spans="1:256" ht="24.95" customHeight="1">
      <c r="H464" s="57"/>
      <c r="I464" s="57"/>
      <c r="J464" s="57"/>
      <c r="K464" s="57"/>
      <c r="L464" s="57"/>
      <c r="M464" s="57"/>
      <c r="N464" s="57"/>
      <c r="O464" s="57"/>
      <c r="P464" s="68">
        <v>23.4</v>
      </c>
      <c r="Q464" s="9" t="e">
        <f>P464*#REF!/1000</f>
        <v>#REF!</v>
      </c>
      <c r="Y464" s="752"/>
      <c r="Z464" s="752"/>
      <c r="AA464" s="752"/>
      <c r="AB464" s="752"/>
      <c r="AC464" s="752"/>
      <c r="AD464" s="752"/>
      <c r="AE464" s="752"/>
      <c r="AF464" s="752"/>
      <c r="AG464" s="643"/>
      <c r="AH464" s="4"/>
    </row>
    <row r="465" spans="1:256" ht="24.95" customHeight="1">
      <c r="H465" s="57"/>
      <c r="I465" s="57"/>
      <c r="J465" s="57"/>
      <c r="K465" s="57"/>
      <c r="L465" s="57"/>
      <c r="M465" s="57"/>
      <c r="N465" s="57"/>
      <c r="O465" s="57"/>
      <c r="P465" s="68">
        <v>19.5</v>
      </c>
      <c r="Q465" s="9" t="e">
        <f>#REF!*P465/1000</f>
        <v>#REF!</v>
      </c>
      <c r="Y465" s="8">
        <v>10.777777777777777</v>
      </c>
      <c r="Z465" s="8">
        <v>0.15555555555555559</v>
      </c>
      <c r="AA465" s="8">
        <v>0</v>
      </c>
      <c r="AB465" s="8">
        <v>2.9333333333333331</v>
      </c>
      <c r="AC465" s="8">
        <v>34.777777777777779</v>
      </c>
      <c r="AD465" s="8">
        <v>109.46666666666667</v>
      </c>
      <c r="AE465" s="8">
        <v>48</v>
      </c>
      <c r="AF465" s="8">
        <v>1.3777777777777778</v>
      </c>
      <c r="AG465" s="693"/>
      <c r="AH465" s="4"/>
    </row>
    <row r="466" spans="1:256" ht="32.25" customHeight="1">
      <c r="H466" s="57"/>
      <c r="I466" s="57"/>
      <c r="J466" s="57"/>
      <c r="K466" s="57"/>
      <c r="L466" s="57"/>
      <c r="M466" s="57"/>
      <c r="N466" s="57"/>
      <c r="O466" s="57"/>
      <c r="P466" s="11">
        <v>98.49</v>
      </c>
      <c r="Q466" s="9" t="e">
        <f>#REF!*P466/1000</f>
        <v>#REF!</v>
      </c>
      <c r="Y466" s="55"/>
      <c r="Z466" s="55"/>
      <c r="AA466" s="55"/>
      <c r="AB466" s="55"/>
      <c r="AC466" s="55"/>
      <c r="AD466" s="55"/>
      <c r="AE466" s="55"/>
      <c r="AF466" s="55"/>
      <c r="AG466" s="681"/>
      <c r="AH466" s="4"/>
    </row>
    <row r="467" spans="1:256" ht="24.95" customHeight="1">
      <c r="H467" s="57"/>
      <c r="I467" s="57"/>
      <c r="J467" s="57"/>
      <c r="K467" s="57"/>
      <c r="L467" s="57"/>
      <c r="M467" s="57"/>
      <c r="N467" s="57"/>
      <c r="O467" s="57"/>
      <c r="P467" s="11">
        <v>37.049999999999997</v>
      </c>
      <c r="Q467" s="9" t="e">
        <f>#REF!*P467/1000</f>
        <v>#REF!</v>
      </c>
      <c r="Y467" s="15"/>
      <c r="Z467" s="15"/>
      <c r="AA467" s="15"/>
      <c r="AB467" s="15"/>
      <c r="AC467" s="15"/>
      <c r="AD467" s="15"/>
      <c r="AE467" s="15"/>
      <c r="AF467" s="15"/>
      <c r="AG467" s="681"/>
      <c r="AH467" s="4"/>
      <c r="AM467" s="58"/>
      <c r="AN467" s="58"/>
      <c r="AO467" s="58"/>
      <c r="AP467" s="58"/>
      <c r="AQ467" s="58"/>
      <c r="AR467" s="58"/>
      <c r="AS467" s="58"/>
    </row>
    <row r="468" spans="1:256" ht="24.95" customHeight="1">
      <c r="H468" s="57"/>
      <c r="I468" s="57"/>
      <c r="J468" s="57"/>
      <c r="K468" s="57"/>
      <c r="L468" s="57"/>
      <c r="M468" s="57"/>
      <c r="N468" s="57"/>
      <c r="O468" s="57"/>
      <c r="P468" s="8"/>
      <c r="Q468" s="9" t="e">
        <f>#REF!*P468/1000</f>
        <v>#REF!</v>
      </c>
      <c r="Y468" s="55"/>
      <c r="Z468" s="55"/>
      <c r="AA468" s="55"/>
      <c r="AB468" s="55"/>
      <c r="AC468" s="55"/>
      <c r="AD468" s="55"/>
      <c r="AE468" s="55"/>
      <c r="AF468" s="55"/>
      <c r="AH468" s="4"/>
      <c r="AI468" s="58"/>
      <c r="AJ468" s="58"/>
      <c r="AK468" s="58"/>
      <c r="AM468" s="58"/>
      <c r="AN468" s="58"/>
      <c r="AO468" s="58"/>
      <c r="AP468" s="58"/>
      <c r="AQ468" s="58"/>
      <c r="AR468" s="58"/>
      <c r="AS468" s="58"/>
    </row>
    <row r="469" spans="1:256" ht="24.95" customHeight="1">
      <c r="H469" s="8">
        <v>37.99</v>
      </c>
      <c r="I469" s="8">
        <v>0.06</v>
      </c>
      <c r="J469" s="8">
        <v>0</v>
      </c>
      <c r="K469" s="8">
        <v>2.5299999999999998</v>
      </c>
      <c r="L469" s="8">
        <v>93.06</v>
      </c>
      <c r="M469" s="8">
        <v>70.05</v>
      </c>
      <c r="N469" s="8">
        <v>35.950000000000003</v>
      </c>
      <c r="O469" s="8">
        <v>1.33</v>
      </c>
      <c r="P469" s="8"/>
      <c r="Q469" s="40" t="e">
        <f>SUM(Q470:Q477)</f>
        <v>#REF!</v>
      </c>
      <c r="Y469" s="55"/>
      <c r="Z469" s="55"/>
      <c r="AA469" s="55"/>
      <c r="AB469" s="55"/>
      <c r="AC469" s="55"/>
      <c r="AD469" s="55"/>
      <c r="AE469" s="55"/>
      <c r="AF469" s="55"/>
      <c r="AI469" s="58"/>
      <c r="AJ469" s="58"/>
      <c r="AK469" s="58"/>
      <c r="AL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  <c r="DZ469" s="58"/>
      <c r="EA469" s="58"/>
      <c r="EB469" s="58"/>
      <c r="EC469" s="58"/>
      <c r="ED469" s="58"/>
      <c r="EE469" s="58"/>
      <c r="EF469" s="58"/>
      <c r="EG469" s="58"/>
      <c r="EH469" s="58"/>
      <c r="EI469" s="58"/>
      <c r="EJ469" s="58"/>
      <c r="EK469" s="58"/>
      <c r="EL469" s="58"/>
      <c r="EM469" s="58"/>
      <c r="EN469" s="58"/>
      <c r="EO469" s="58"/>
      <c r="EP469" s="58"/>
      <c r="EQ469" s="58"/>
      <c r="ER469" s="58"/>
      <c r="ES469" s="58"/>
      <c r="ET469" s="58"/>
      <c r="EU469" s="58"/>
      <c r="EV469" s="58"/>
      <c r="EW469" s="58"/>
      <c r="EX469" s="58"/>
      <c r="EY469" s="58"/>
      <c r="EZ469" s="58"/>
      <c r="FA469" s="58"/>
      <c r="FB469" s="58"/>
      <c r="FC469" s="58"/>
      <c r="FD469" s="58"/>
      <c r="FE469" s="58"/>
      <c r="FF469" s="58"/>
      <c r="FG469" s="58"/>
      <c r="FH469" s="58"/>
      <c r="FI469" s="58"/>
      <c r="FJ469" s="58"/>
      <c r="FK469" s="58"/>
      <c r="FL469" s="58"/>
      <c r="FM469" s="58"/>
      <c r="FN469" s="58"/>
      <c r="FO469" s="58"/>
      <c r="FP469" s="58"/>
      <c r="FQ469" s="58"/>
      <c r="FR469" s="58"/>
      <c r="FS469" s="58"/>
      <c r="FT469" s="58"/>
      <c r="FU469" s="58"/>
      <c r="FV469" s="58"/>
      <c r="FW469" s="58"/>
      <c r="FX469" s="58"/>
      <c r="FY469" s="58"/>
      <c r="FZ469" s="58"/>
      <c r="GA469" s="58"/>
      <c r="GB469" s="58"/>
      <c r="GC469" s="58"/>
      <c r="GD469" s="58"/>
      <c r="GE469" s="58"/>
      <c r="GF469" s="58"/>
      <c r="GG469" s="58"/>
      <c r="GH469" s="58"/>
      <c r="GI469" s="58"/>
      <c r="GJ469" s="58"/>
      <c r="GK469" s="58"/>
      <c r="GL469" s="58"/>
      <c r="GM469" s="58"/>
      <c r="GN469" s="58"/>
      <c r="GO469" s="58"/>
      <c r="GP469" s="58"/>
      <c r="GQ469" s="58"/>
      <c r="GR469" s="58"/>
      <c r="GS469" s="58"/>
      <c r="GT469" s="58"/>
      <c r="GU469" s="58"/>
      <c r="GV469" s="58"/>
      <c r="GW469" s="58"/>
      <c r="GX469" s="58"/>
      <c r="GY469" s="58"/>
      <c r="GZ469" s="58"/>
      <c r="HA469" s="58"/>
      <c r="HB469" s="58"/>
      <c r="HC469" s="58"/>
      <c r="HD469" s="58"/>
      <c r="HE469" s="58"/>
      <c r="HF469" s="58"/>
      <c r="HG469" s="58"/>
      <c r="HH469" s="58"/>
      <c r="HI469" s="58"/>
      <c r="HJ469" s="58"/>
      <c r="HK469" s="58"/>
      <c r="HL469" s="58"/>
      <c r="HM469" s="58"/>
      <c r="HN469" s="58"/>
      <c r="HO469" s="58"/>
      <c r="HP469" s="58"/>
      <c r="HQ469" s="58"/>
      <c r="HR469" s="58"/>
      <c r="HS469" s="58"/>
      <c r="HT469" s="58"/>
      <c r="HU469" s="58"/>
      <c r="HV469" s="58"/>
      <c r="HW469" s="58"/>
      <c r="HX469" s="58"/>
      <c r="HY469" s="58"/>
      <c r="HZ469" s="58"/>
      <c r="IA469" s="58"/>
      <c r="IB469" s="58"/>
      <c r="IC469" s="58"/>
      <c r="ID469" s="58"/>
      <c r="IE469" s="58"/>
      <c r="IF469" s="58"/>
      <c r="IG469" s="58"/>
      <c r="IH469" s="58"/>
      <c r="II469" s="58"/>
      <c r="IJ469" s="58"/>
      <c r="IK469" s="58"/>
      <c r="IL469" s="58"/>
      <c r="IM469" s="58"/>
      <c r="IN469" s="58"/>
      <c r="IO469" s="58"/>
      <c r="IP469" s="58"/>
      <c r="IQ469" s="58"/>
      <c r="IR469" s="58"/>
      <c r="IS469" s="58"/>
      <c r="IT469" s="58"/>
      <c r="IU469" s="58"/>
      <c r="IV469" s="58"/>
    </row>
    <row r="470" spans="1:256" ht="24.95" customHeight="1">
      <c r="H470" s="17"/>
      <c r="I470" s="17"/>
      <c r="J470" s="17"/>
      <c r="K470" s="17"/>
      <c r="L470" s="17"/>
      <c r="M470" s="17"/>
      <c r="N470" s="17"/>
      <c r="O470" s="17"/>
      <c r="P470" s="68">
        <v>32.5</v>
      </c>
      <c r="Q470" s="9" t="e">
        <f>#REF!*P470/1000</f>
        <v>#REF!</v>
      </c>
      <c r="Y470" s="55"/>
      <c r="Z470" s="55"/>
      <c r="AA470" s="55"/>
      <c r="AB470" s="55"/>
      <c r="AC470" s="55"/>
      <c r="AD470" s="55"/>
      <c r="AE470" s="55"/>
      <c r="AF470" s="55"/>
      <c r="AL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  <c r="DU470" s="58"/>
      <c r="DV470" s="58"/>
      <c r="DW470" s="58"/>
      <c r="DX470" s="58"/>
      <c r="DY470" s="58"/>
      <c r="DZ470" s="58"/>
      <c r="EA470" s="58"/>
      <c r="EB470" s="58"/>
      <c r="EC470" s="58"/>
      <c r="ED470" s="58"/>
      <c r="EE470" s="58"/>
      <c r="EF470" s="58"/>
      <c r="EG470" s="58"/>
      <c r="EH470" s="58"/>
      <c r="EI470" s="58"/>
      <c r="EJ470" s="58"/>
      <c r="EK470" s="58"/>
      <c r="EL470" s="58"/>
      <c r="EM470" s="58"/>
      <c r="EN470" s="58"/>
      <c r="EO470" s="58"/>
      <c r="EP470" s="58"/>
      <c r="EQ470" s="58"/>
      <c r="ER470" s="58"/>
      <c r="ES470" s="58"/>
      <c r="ET470" s="58"/>
      <c r="EU470" s="58"/>
      <c r="EV470" s="58"/>
      <c r="EW470" s="58"/>
      <c r="EX470" s="58"/>
      <c r="EY470" s="58"/>
      <c r="EZ470" s="58"/>
      <c r="FA470" s="58"/>
      <c r="FB470" s="58"/>
      <c r="FC470" s="58"/>
      <c r="FD470" s="58"/>
      <c r="FE470" s="58"/>
      <c r="FF470" s="58"/>
      <c r="FG470" s="58"/>
      <c r="FH470" s="58"/>
      <c r="FI470" s="58"/>
      <c r="FJ470" s="58"/>
      <c r="FK470" s="58"/>
      <c r="FL470" s="58"/>
      <c r="FM470" s="58"/>
      <c r="FN470" s="58"/>
      <c r="FO470" s="58"/>
      <c r="FP470" s="58"/>
      <c r="FQ470" s="58"/>
      <c r="FR470" s="58"/>
      <c r="FS470" s="58"/>
      <c r="FT470" s="58"/>
      <c r="FU470" s="58"/>
      <c r="FV470" s="58"/>
      <c r="FW470" s="58"/>
      <c r="FX470" s="58"/>
      <c r="FY470" s="58"/>
      <c r="FZ470" s="58"/>
      <c r="GA470" s="58"/>
      <c r="GB470" s="58"/>
      <c r="GC470" s="58"/>
      <c r="GD470" s="58"/>
      <c r="GE470" s="58"/>
      <c r="GF470" s="58"/>
      <c r="GG470" s="58"/>
      <c r="GH470" s="58"/>
      <c r="GI470" s="58"/>
      <c r="GJ470" s="58"/>
      <c r="GK470" s="58"/>
      <c r="GL470" s="58"/>
      <c r="GM470" s="58"/>
      <c r="GN470" s="58"/>
      <c r="GO470" s="58"/>
      <c r="GP470" s="58"/>
      <c r="GQ470" s="58"/>
      <c r="GR470" s="58"/>
      <c r="GS470" s="58"/>
      <c r="GT470" s="58"/>
      <c r="GU470" s="58"/>
      <c r="GV470" s="58"/>
      <c r="GW470" s="58"/>
      <c r="GX470" s="58"/>
      <c r="GY470" s="58"/>
      <c r="GZ470" s="58"/>
      <c r="HA470" s="58"/>
      <c r="HB470" s="58"/>
      <c r="HC470" s="58"/>
      <c r="HD470" s="58"/>
      <c r="HE470" s="58"/>
      <c r="HF470" s="58"/>
      <c r="HG470" s="58"/>
      <c r="HH470" s="58"/>
      <c r="HI470" s="58"/>
      <c r="HJ470" s="58"/>
      <c r="HK470" s="58"/>
      <c r="HL470" s="58"/>
      <c r="HM470" s="58"/>
      <c r="HN470" s="58"/>
      <c r="HO470" s="58"/>
      <c r="HP470" s="58"/>
      <c r="HQ470" s="58"/>
      <c r="HR470" s="58"/>
      <c r="HS470" s="58"/>
      <c r="HT470" s="58"/>
      <c r="HU470" s="58"/>
      <c r="HV470" s="58"/>
      <c r="HW470" s="58"/>
      <c r="HX470" s="58"/>
      <c r="HY470" s="58"/>
      <c r="HZ470" s="58"/>
      <c r="IA470" s="58"/>
      <c r="IB470" s="58"/>
      <c r="IC470" s="58"/>
      <c r="ID470" s="58"/>
      <c r="IE470" s="58"/>
      <c r="IF470" s="58"/>
      <c r="IG470" s="58"/>
      <c r="IH470" s="58"/>
      <c r="II470" s="58"/>
      <c r="IJ470" s="58"/>
      <c r="IK470" s="58"/>
      <c r="IL470" s="58"/>
      <c r="IM470" s="58"/>
      <c r="IN470" s="58"/>
      <c r="IO470" s="58"/>
      <c r="IP470" s="58"/>
      <c r="IQ470" s="58"/>
      <c r="IR470" s="58"/>
      <c r="IS470" s="58"/>
      <c r="IT470" s="58"/>
      <c r="IU470" s="58"/>
      <c r="IV470" s="58"/>
    </row>
    <row r="471" spans="1:256" s="58" customFormat="1" ht="24.95" customHeight="1">
      <c r="A471" s="36"/>
      <c r="B471" s="37"/>
      <c r="C471" s="37"/>
      <c r="D471" s="37"/>
      <c r="E471" s="37"/>
      <c r="F471" s="37"/>
      <c r="G471" s="37"/>
      <c r="H471" s="15"/>
      <c r="I471" s="15"/>
      <c r="J471" s="15"/>
      <c r="K471" s="15"/>
      <c r="L471" s="15"/>
      <c r="M471" s="15"/>
      <c r="N471" s="15"/>
      <c r="O471" s="15"/>
      <c r="P471" s="68">
        <v>79.3</v>
      </c>
      <c r="Q471" s="9" t="e">
        <f>#REF!*P471/1000</f>
        <v>#REF!</v>
      </c>
      <c r="R471" s="36"/>
      <c r="S471" s="37"/>
      <c r="T471" s="37"/>
      <c r="U471" s="37"/>
      <c r="V471" s="37"/>
      <c r="W471" s="37"/>
      <c r="X471" s="37"/>
      <c r="Y471" s="55"/>
      <c r="Z471" s="55"/>
      <c r="AA471" s="55"/>
      <c r="AB471" s="55"/>
      <c r="AC471" s="55"/>
      <c r="AD471" s="55"/>
      <c r="AE471" s="55"/>
      <c r="AF471" s="55"/>
      <c r="AG471" s="670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  <c r="DC471" s="21"/>
      <c r="DD471" s="21"/>
      <c r="DE471" s="21"/>
      <c r="DF471" s="21"/>
      <c r="DG471" s="21"/>
      <c r="DH471" s="21"/>
      <c r="DI471" s="21"/>
      <c r="DJ471" s="21"/>
      <c r="DK471" s="21"/>
      <c r="DL471" s="21"/>
      <c r="DM471" s="21"/>
      <c r="DN471" s="21"/>
      <c r="DO471" s="21"/>
      <c r="DP471" s="21"/>
      <c r="DQ471" s="21"/>
      <c r="DR471" s="21"/>
      <c r="DS471" s="21"/>
      <c r="DT471" s="21"/>
      <c r="DU471" s="21"/>
      <c r="DV471" s="21"/>
      <c r="DW471" s="21"/>
      <c r="DX471" s="21"/>
      <c r="DY471" s="21"/>
      <c r="DZ471" s="21"/>
      <c r="EA471" s="21"/>
      <c r="EB471" s="21"/>
      <c r="EC471" s="21"/>
      <c r="ED471" s="21"/>
      <c r="EE471" s="21"/>
      <c r="EF471" s="21"/>
      <c r="EG471" s="21"/>
      <c r="EH471" s="21"/>
      <c r="EI471" s="21"/>
      <c r="EJ471" s="21"/>
      <c r="EK471" s="21"/>
      <c r="EL471" s="21"/>
      <c r="EM471" s="21"/>
      <c r="EN471" s="21"/>
      <c r="EO471" s="21"/>
      <c r="EP471" s="21"/>
      <c r="EQ471" s="21"/>
      <c r="ER471" s="21"/>
      <c r="ES471" s="21"/>
      <c r="ET471" s="21"/>
      <c r="EU471" s="21"/>
      <c r="EV471" s="21"/>
      <c r="EW471" s="21"/>
      <c r="EX471" s="21"/>
      <c r="EY471" s="21"/>
      <c r="EZ471" s="21"/>
      <c r="FA471" s="21"/>
      <c r="FB471" s="21"/>
      <c r="FC471" s="21"/>
      <c r="FD471" s="21"/>
      <c r="FE471" s="21"/>
      <c r="FF471" s="21"/>
      <c r="FG471" s="21"/>
      <c r="FH471" s="21"/>
      <c r="FI471" s="21"/>
      <c r="FJ471" s="21"/>
      <c r="FK471" s="21"/>
      <c r="FL471" s="21"/>
      <c r="FM471" s="21"/>
      <c r="FN471" s="21"/>
      <c r="FO471" s="21"/>
      <c r="FP471" s="21"/>
      <c r="FQ471" s="21"/>
      <c r="FR471" s="21"/>
      <c r="FS471" s="21"/>
      <c r="FT471" s="21"/>
      <c r="FU471" s="21"/>
      <c r="FV471" s="21"/>
      <c r="FW471" s="21"/>
      <c r="FX471" s="21"/>
      <c r="FY471" s="21"/>
      <c r="FZ471" s="21"/>
      <c r="GA471" s="21"/>
      <c r="GB471" s="21"/>
      <c r="GC471" s="21"/>
      <c r="GD471" s="21"/>
      <c r="GE471" s="21"/>
      <c r="GF471" s="21"/>
      <c r="GG471" s="21"/>
      <c r="GH471" s="21"/>
      <c r="GI471" s="21"/>
      <c r="GJ471" s="21"/>
      <c r="GK471" s="21"/>
      <c r="GL471" s="21"/>
      <c r="GM471" s="21"/>
      <c r="GN471" s="21"/>
      <c r="GO471" s="21"/>
      <c r="GP471" s="21"/>
      <c r="GQ471" s="21"/>
      <c r="GR471" s="21"/>
      <c r="GS471" s="21"/>
      <c r="GT471" s="21"/>
      <c r="GU471" s="21"/>
      <c r="GV471" s="21"/>
      <c r="GW471" s="21"/>
      <c r="GX471" s="21"/>
      <c r="GY471" s="21"/>
      <c r="GZ471" s="21"/>
      <c r="HA471" s="21"/>
      <c r="HB471" s="21"/>
      <c r="HC471" s="21"/>
      <c r="HD471" s="21"/>
      <c r="HE471" s="21"/>
      <c r="HF471" s="21"/>
      <c r="HG471" s="21"/>
      <c r="HH471" s="21"/>
      <c r="HI471" s="21"/>
      <c r="HJ471" s="21"/>
      <c r="HK471" s="21"/>
      <c r="HL471" s="21"/>
      <c r="HM471" s="21"/>
      <c r="HN471" s="21"/>
      <c r="HO471" s="21"/>
      <c r="HP471" s="21"/>
      <c r="HQ471" s="21"/>
      <c r="HR471" s="21"/>
      <c r="HS471" s="21"/>
      <c r="HT471" s="21"/>
      <c r="HU471" s="21"/>
      <c r="HV471" s="21"/>
      <c r="HW471" s="21"/>
      <c r="HX471" s="21"/>
      <c r="HY471" s="21"/>
      <c r="HZ471" s="21"/>
      <c r="IA471" s="21"/>
      <c r="IB471" s="21"/>
      <c r="IC471" s="21"/>
      <c r="ID471" s="21"/>
      <c r="IE471" s="21"/>
      <c r="IF471" s="21"/>
      <c r="IG471" s="21"/>
      <c r="IH471" s="21"/>
      <c r="II471" s="21"/>
      <c r="IJ471" s="21"/>
      <c r="IK471" s="21"/>
      <c r="IL471" s="21"/>
      <c r="IM471" s="21"/>
      <c r="IN471" s="21"/>
      <c r="IO471" s="21"/>
      <c r="IP471" s="21"/>
      <c r="IQ471" s="21"/>
      <c r="IR471" s="21"/>
      <c r="IS471" s="21"/>
      <c r="IT471" s="21"/>
      <c r="IU471" s="21"/>
      <c r="IV471" s="21"/>
    </row>
    <row r="472" spans="1:256" s="58" customFormat="1" ht="24.95" customHeight="1">
      <c r="A472" s="36"/>
      <c r="B472" s="37"/>
      <c r="C472" s="37"/>
      <c r="D472" s="37"/>
      <c r="E472" s="37"/>
      <c r="F472" s="37"/>
      <c r="G472" s="37"/>
      <c r="H472" s="17"/>
      <c r="I472" s="17"/>
      <c r="J472" s="17"/>
      <c r="K472" s="17"/>
      <c r="L472" s="17"/>
      <c r="M472" s="17"/>
      <c r="N472" s="17"/>
      <c r="O472" s="17"/>
      <c r="P472" s="68"/>
      <c r="Q472" s="9" t="e">
        <f>#REF!*P472/1000</f>
        <v>#REF!</v>
      </c>
      <c r="R472" s="36"/>
      <c r="S472" s="37"/>
      <c r="T472" s="37"/>
      <c r="U472" s="37"/>
      <c r="V472" s="37"/>
      <c r="W472" s="37"/>
      <c r="X472" s="37"/>
      <c r="Y472" s="55"/>
      <c r="Z472" s="55"/>
      <c r="AA472" s="55"/>
      <c r="AB472" s="55"/>
      <c r="AC472" s="55"/>
      <c r="AD472" s="55"/>
      <c r="AE472" s="55"/>
      <c r="AF472" s="55"/>
      <c r="AG472" s="670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  <c r="DH472" s="21"/>
      <c r="DI472" s="21"/>
      <c r="DJ472" s="21"/>
      <c r="DK472" s="21"/>
      <c r="DL472" s="21"/>
      <c r="DM472" s="21"/>
      <c r="DN472" s="21"/>
      <c r="DO472" s="21"/>
      <c r="DP472" s="21"/>
      <c r="DQ472" s="21"/>
      <c r="DR472" s="21"/>
      <c r="DS472" s="21"/>
      <c r="DT472" s="21"/>
      <c r="DU472" s="21"/>
      <c r="DV472" s="21"/>
      <c r="DW472" s="21"/>
      <c r="DX472" s="21"/>
      <c r="DY472" s="21"/>
      <c r="DZ472" s="21"/>
      <c r="EA472" s="21"/>
      <c r="EB472" s="21"/>
      <c r="EC472" s="21"/>
      <c r="ED472" s="21"/>
      <c r="EE472" s="21"/>
      <c r="EF472" s="21"/>
      <c r="EG472" s="21"/>
      <c r="EH472" s="21"/>
      <c r="EI472" s="21"/>
      <c r="EJ472" s="21"/>
      <c r="EK472" s="21"/>
      <c r="EL472" s="21"/>
      <c r="EM472" s="21"/>
      <c r="EN472" s="21"/>
      <c r="EO472" s="21"/>
      <c r="EP472" s="21"/>
      <c r="EQ472" s="21"/>
      <c r="ER472" s="21"/>
      <c r="ES472" s="21"/>
      <c r="ET472" s="21"/>
      <c r="EU472" s="21"/>
      <c r="EV472" s="21"/>
      <c r="EW472" s="21"/>
      <c r="EX472" s="21"/>
      <c r="EY472" s="21"/>
      <c r="EZ472" s="21"/>
      <c r="FA472" s="21"/>
      <c r="FB472" s="21"/>
      <c r="FC472" s="21"/>
      <c r="FD472" s="21"/>
      <c r="FE472" s="21"/>
      <c r="FF472" s="21"/>
      <c r="FG472" s="21"/>
      <c r="FH472" s="21"/>
      <c r="FI472" s="21"/>
      <c r="FJ472" s="21"/>
      <c r="FK472" s="21"/>
      <c r="FL472" s="21"/>
      <c r="FM472" s="21"/>
      <c r="FN472" s="21"/>
      <c r="FO472" s="21"/>
      <c r="FP472" s="21"/>
      <c r="FQ472" s="21"/>
      <c r="FR472" s="21"/>
      <c r="FS472" s="21"/>
      <c r="FT472" s="21"/>
      <c r="FU472" s="21"/>
      <c r="FV472" s="21"/>
      <c r="FW472" s="21"/>
      <c r="FX472" s="21"/>
      <c r="FY472" s="21"/>
      <c r="FZ472" s="21"/>
      <c r="GA472" s="21"/>
      <c r="GB472" s="21"/>
      <c r="GC472" s="21"/>
      <c r="GD472" s="21"/>
      <c r="GE472" s="21"/>
      <c r="GF472" s="21"/>
      <c r="GG472" s="21"/>
      <c r="GH472" s="21"/>
      <c r="GI472" s="21"/>
      <c r="GJ472" s="21"/>
      <c r="GK472" s="21"/>
      <c r="GL472" s="21"/>
      <c r="GM472" s="21"/>
      <c r="GN472" s="21"/>
      <c r="GO472" s="21"/>
      <c r="GP472" s="21"/>
      <c r="GQ472" s="21"/>
      <c r="GR472" s="21"/>
      <c r="GS472" s="21"/>
      <c r="GT472" s="21"/>
      <c r="GU472" s="21"/>
      <c r="GV472" s="21"/>
      <c r="GW472" s="21"/>
      <c r="GX472" s="21"/>
      <c r="GY472" s="21"/>
      <c r="GZ472" s="21"/>
      <c r="HA472" s="21"/>
      <c r="HB472" s="21"/>
      <c r="HC472" s="21"/>
      <c r="HD472" s="21"/>
      <c r="HE472" s="21"/>
      <c r="HF472" s="21"/>
      <c r="HG472" s="21"/>
      <c r="HH472" s="21"/>
      <c r="HI472" s="21"/>
      <c r="HJ472" s="21"/>
      <c r="HK472" s="21"/>
      <c r="HL472" s="21"/>
      <c r="HM472" s="21"/>
      <c r="HN472" s="21"/>
      <c r="HO472" s="21"/>
      <c r="HP472" s="21"/>
      <c r="HQ472" s="21"/>
      <c r="HR472" s="21"/>
      <c r="HS472" s="21"/>
      <c r="HT472" s="21"/>
      <c r="HU472" s="21"/>
      <c r="HV472" s="21"/>
      <c r="HW472" s="21"/>
      <c r="HX472" s="21"/>
      <c r="HY472" s="21"/>
      <c r="HZ472" s="21"/>
      <c r="IA472" s="21"/>
      <c r="IB472" s="21"/>
      <c r="IC472" s="21"/>
      <c r="ID472" s="21"/>
      <c r="IE472" s="21"/>
      <c r="IF472" s="21"/>
      <c r="IG472" s="21"/>
      <c r="IH472" s="21"/>
      <c r="II472" s="21"/>
      <c r="IJ472" s="21"/>
      <c r="IK472" s="21"/>
      <c r="IL472" s="21"/>
      <c r="IM472" s="21"/>
      <c r="IN472" s="21"/>
      <c r="IO472" s="21"/>
      <c r="IP472" s="21"/>
      <c r="IQ472" s="21"/>
      <c r="IR472" s="21"/>
      <c r="IS472" s="21"/>
      <c r="IT472" s="21"/>
      <c r="IU472" s="21"/>
      <c r="IV472" s="21"/>
    </row>
    <row r="473" spans="1:256" ht="24.95" customHeight="1">
      <c r="H473" s="731"/>
      <c r="I473" s="731"/>
      <c r="J473" s="731"/>
      <c r="K473" s="731"/>
      <c r="L473" s="731"/>
      <c r="M473" s="731"/>
      <c r="N473" s="731"/>
      <c r="O473" s="731"/>
      <c r="P473" s="68">
        <v>23.4</v>
      </c>
      <c r="Q473" s="9" t="e">
        <f>P473*#REF!/1000</f>
        <v>#REF!</v>
      </c>
      <c r="Y473" s="57"/>
      <c r="Z473" s="57"/>
      <c r="AA473" s="57"/>
      <c r="AB473" s="57"/>
      <c r="AC473" s="57"/>
      <c r="AD473" s="57"/>
      <c r="AE473" s="57"/>
      <c r="AF473" s="57"/>
    </row>
    <row r="474" spans="1:256" ht="24.95" customHeight="1">
      <c r="H474" s="731"/>
      <c r="I474" s="731"/>
      <c r="J474" s="731"/>
      <c r="K474" s="731"/>
      <c r="L474" s="731"/>
      <c r="M474" s="731"/>
      <c r="N474" s="731"/>
      <c r="O474" s="731"/>
      <c r="P474" s="68">
        <v>19.5</v>
      </c>
      <c r="Q474" s="9" t="e">
        <f>#REF!*P474/1000</f>
        <v>#REF!</v>
      </c>
      <c r="Y474" s="57"/>
      <c r="Z474" s="57"/>
      <c r="AA474" s="57"/>
      <c r="AB474" s="57"/>
      <c r="AC474" s="57"/>
      <c r="AD474" s="57"/>
      <c r="AE474" s="57"/>
      <c r="AF474" s="57"/>
    </row>
    <row r="475" spans="1:256" ht="36.75" customHeight="1">
      <c r="H475" s="731"/>
      <c r="I475" s="731"/>
      <c r="J475" s="731"/>
      <c r="K475" s="731"/>
      <c r="L475" s="731"/>
      <c r="M475" s="731"/>
      <c r="N475" s="731"/>
      <c r="O475" s="731"/>
      <c r="P475" s="11">
        <v>98.49</v>
      </c>
      <c r="Q475" s="9" t="e">
        <f>#REF!*P475/1000</f>
        <v>#REF!</v>
      </c>
      <c r="Y475" s="57"/>
      <c r="Z475" s="57"/>
      <c r="AA475" s="57"/>
      <c r="AB475" s="57"/>
      <c r="AC475" s="57"/>
      <c r="AD475" s="57"/>
      <c r="AE475" s="57"/>
      <c r="AF475" s="57"/>
    </row>
    <row r="476" spans="1:256" ht="24.95" customHeight="1">
      <c r="H476" s="731"/>
      <c r="I476" s="731"/>
      <c r="J476" s="731"/>
      <c r="K476" s="731"/>
      <c r="L476" s="731"/>
      <c r="M476" s="731"/>
      <c r="N476" s="731"/>
      <c r="O476" s="731"/>
      <c r="P476" s="68">
        <v>23.4</v>
      </c>
      <c r="Q476" s="9" t="e">
        <f>#REF!*P476/1000</f>
        <v>#REF!</v>
      </c>
      <c r="Y476" s="57"/>
      <c r="Z476" s="57"/>
      <c r="AA476" s="57"/>
      <c r="AB476" s="57"/>
      <c r="AC476" s="57"/>
      <c r="AD476" s="57"/>
      <c r="AE476" s="57"/>
      <c r="AF476" s="57"/>
      <c r="AG476" s="707"/>
    </row>
    <row r="477" spans="1:256" ht="24.95" customHeight="1">
      <c r="H477" s="731"/>
      <c r="I477" s="731"/>
      <c r="J477" s="731"/>
      <c r="K477" s="731"/>
      <c r="L477" s="731"/>
      <c r="M477" s="731"/>
      <c r="N477" s="731"/>
      <c r="O477" s="731"/>
      <c r="P477" s="11">
        <v>37.049999999999997</v>
      </c>
      <c r="Q477" s="9" t="e">
        <f>#REF!*P477/1000</f>
        <v>#REF!</v>
      </c>
      <c r="Y477" s="57"/>
      <c r="Z477" s="57"/>
      <c r="AA477" s="57"/>
      <c r="AB477" s="57"/>
      <c r="AC477" s="57"/>
      <c r="AD477" s="57"/>
      <c r="AE477" s="57"/>
      <c r="AF477" s="57"/>
    </row>
    <row r="478" spans="1:256" ht="24.95" customHeight="1">
      <c r="H478" s="665"/>
      <c r="I478" s="665"/>
      <c r="J478" s="665"/>
      <c r="K478" s="665"/>
      <c r="L478" s="665"/>
      <c r="M478" s="665"/>
      <c r="N478" s="665"/>
      <c r="O478" s="665"/>
      <c r="P478" s="665"/>
      <c r="Q478" s="779"/>
      <c r="Y478" s="57"/>
      <c r="Z478" s="57"/>
      <c r="AA478" s="57"/>
      <c r="AB478" s="57"/>
      <c r="AC478" s="57"/>
      <c r="AD478" s="57"/>
      <c r="AE478" s="57"/>
      <c r="AF478" s="57"/>
      <c r="AG478" s="693"/>
    </row>
    <row r="479" spans="1:256" ht="24.95" customHeight="1">
      <c r="H479" s="8">
        <v>9.6999999999999993</v>
      </c>
      <c r="I479" s="8">
        <v>0.14000000000000001</v>
      </c>
      <c r="J479" s="8">
        <v>0</v>
      </c>
      <c r="K479" s="8">
        <v>2.6400000000000006</v>
      </c>
      <c r="L479" s="8">
        <v>31.3</v>
      </c>
      <c r="M479" s="8">
        <v>98.519999999999982</v>
      </c>
      <c r="N479" s="8">
        <v>43.2</v>
      </c>
      <c r="O479" s="8">
        <v>1.2400000000000002</v>
      </c>
      <c r="P479" s="8"/>
      <c r="Q479" s="8" t="e">
        <f>SUM(Q480:Q497)</f>
        <v>#REF!</v>
      </c>
      <c r="Y479" s="55"/>
      <c r="Z479" s="55"/>
      <c r="AA479" s="55"/>
      <c r="AB479" s="55"/>
      <c r="AC479" s="55"/>
      <c r="AD479" s="55"/>
      <c r="AE479" s="55"/>
      <c r="AF479" s="55"/>
    </row>
    <row r="480" spans="1:256" ht="24.95" customHeight="1">
      <c r="H480" s="55"/>
      <c r="I480" s="55"/>
      <c r="J480" s="55"/>
      <c r="K480" s="55"/>
      <c r="L480" s="55"/>
      <c r="M480" s="55"/>
      <c r="N480" s="55"/>
      <c r="O480" s="55"/>
      <c r="P480" s="11"/>
      <c r="Q480" s="9" t="e">
        <f>#REF!*P480/1000</f>
        <v>#REF!</v>
      </c>
      <c r="Y480" s="57"/>
      <c r="Z480" s="57"/>
      <c r="AA480" s="57"/>
      <c r="AB480" s="57"/>
      <c r="AC480" s="57"/>
      <c r="AD480" s="57"/>
      <c r="AE480" s="57"/>
      <c r="AF480" s="57"/>
    </row>
    <row r="481" spans="8:45" ht="24.95" customHeight="1">
      <c r="H481" s="15"/>
      <c r="I481" s="15"/>
      <c r="J481" s="15"/>
      <c r="K481" s="15"/>
      <c r="L481" s="15"/>
      <c r="M481" s="15"/>
      <c r="N481" s="15"/>
      <c r="O481" s="15"/>
      <c r="P481" s="11"/>
      <c r="Q481" s="9" t="e">
        <f>#REF!*P481/1000</f>
        <v>#REF!</v>
      </c>
      <c r="Y481" s="57"/>
      <c r="Z481" s="57"/>
      <c r="AA481" s="57"/>
      <c r="AB481" s="57"/>
      <c r="AC481" s="57"/>
      <c r="AD481" s="57"/>
      <c r="AE481" s="57"/>
      <c r="AF481" s="57"/>
      <c r="AH481" s="4"/>
    </row>
    <row r="482" spans="8:45" ht="24.95" customHeight="1">
      <c r="H482" s="55"/>
      <c r="I482" s="55"/>
      <c r="J482" s="55"/>
      <c r="K482" s="55"/>
      <c r="L482" s="55"/>
      <c r="M482" s="55"/>
      <c r="N482" s="55"/>
      <c r="O482" s="55"/>
      <c r="P482" s="68">
        <v>19.5</v>
      </c>
      <c r="Q482" s="9" t="e">
        <f>#REF!*P482/1000</f>
        <v>#REF!</v>
      </c>
      <c r="Y482" s="57"/>
      <c r="Z482" s="57"/>
      <c r="AA482" s="57"/>
      <c r="AB482" s="57"/>
      <c r="AC482" s="57"/>
      <c r="AD482" s="57"/>
      <c r="AE482" s="57"/>
      <c r="AF482" s="57"/>
      <c r="AG482" s="707"/>
    </row>
    <row r="483" spans="8:45" ht="24.95" customHeight="1">
      <c r="H483" s="55"/>
      <c r="I483" s="55"/>
      <c r="J483" s="55"/>
      <c r="K483" s="55"/>
      <c r="L483" s="55"/>
      <c r="M483" s="55"/>
      <c r="N483" s="55"/>
      <c r="O483" s="55"/>
      <c r="P483" s="11"/>
      <c r="Q483" s="9" t="e">
        <f>#REF!*P483/1000</f>
        <v>#REF!</v>
      </c>
      <c r="Y483" s="57"/>
      <c r="Z483" s="57"/>
      <c r="AA483" s="57"/>
      <c r="AB483" s="57"/>
      <c r="AC483" s="57"/>
      <c r="AD483" s="57"/>
      <c r="AE483" s="57"/>
      <c r="AF483" s="57"/>
      <c r="AG483" s="707"/>
    </row>
    <row r="484" spans="8:45" ht="24.95" customHeight="1">
      <c r="H484" s="55"/>
      <c r="I484" s="55"/>
      <c r="J484" s="55"/>
      <c r="K484" s="55"/>
      <c r="L484" s="55"/>
      <c r="M484" s="55"/>
      <c r="N484" s="55"/>
      <c r="O484" s="55"/>
      <c r="P484" s="68">
        <v>32.5</v>
      </c>
      <c r="Q484" s="9" t="e">
        <f>#REF!*P484/1000</f>
        <v>#REF!</v>
      </c>
      <c r="Y484" s="8">
        <v>0.16</v>
      </c>
      <c r="Z484" s="8">
        <v>0</v>
      </c>
      <c r="AA484" s="8">
        <v>0</v>
      </c>
      <c r="AB484" s="8">
        <v>0</v>
      </c>
      <c r="AC484" s="8">
        <v>18.91</v>
      </c>
      <c r="AD484" s="8">
        <v>13</v>
      </c>
      <c r="AE484" s="8">
        <v>4.2</v>
      </c>
      <c r="AF484" s="8">
        <v>0.78</v>
      </c>
      <c r="AG484" s="775"/>
    </row>
    <row r="485" spans="8:45" ht="24.95" customHeight="1">
      <c r="H485" s="55"/>
      <c r="I485" s="55"/>
      <c r="J485" s="55"/>
      <c r="K485" s="55"/>
      <c r="L485" s="55"/>
      <c r="M485" s="55"/>
      <c r="N485" s="55"/>
      <c r="O485" s="55"/>
      <c r="P485" s="68">
        <v>79.3</v>
      </c>
      <c r="Q485" s="9" t="e">
        <f>#REF!*P485/1000</f>
        <v>#REF!</v>
      </c>
      <c r="Y485" s="9"/>
      <c r="Z485" s="55"/>
      <c r="AA485" s="55"/>
      <c r="AB485" s="55"/>
      <c r="AC485" s="55"/>
      <c r="AD485" s="55"/>
      <c r="AE485" s="55"/>
      <c r="AF485" s="55"/>
      <c r="AG485" s="780"/>
    </row>
    <row r="486" spans="8:45" ht="24.95" customHeight="1">
      <c r="H486" s="55"/>
      <c r="I486" s="55"/>
      <c r="J486" s="55"/>
      <c r="K486" s="55"/>
      <c r="L486" s="55"/>
      <c r="M486" s="55"/>
      <c r="N486" s="55"/>
      <c r="O486" s="55"/>
      <c r="P486" s="68"/>
      <c r="Q486" s="9" t="e">
        <f>#REF!*P486/1000</f>
        <v>#REF!</v>
      </c>
      <c r="Y486" s="9"/>
      <c r="Z486" s="9"/>
      <c r="AA486" s="9"/>
      <c r="AB486" s="9"/>
      <c r="AC486" s="9"/>
      <c r="AD486" s="9"/>
      <c r="AE486" s="9"/>
      <c r="AF486" s="9"/>
      <c r="AG486" s="780"/>
    </row>
    <row r="487" spans="8:45" ht="24.95" customHeight="1">
      <c r="H487" s="57"/>
      <c r="I487" s="57"/>
      <c r="J487" s="57"/>
      <c r="K487" s="57"/>
      <c r="L487" s="57"/>
      <c r="M487" s="57"/>
      <c r="N487" s="57"/>
      <c r="O487" s="57"/>
      <c r="P487" s="68">
        <v>23.4</v>
      </c>
      <c r="Q487" s="9" t="e">
        <f>P487*#REF!/1000</f>
        <v>#REF!</v>
      </c>
      <c r="Y487" s="8">
        <v>0</v>
      </c>
      <c r="Z487" s="8">
        <v>0.1</v>
      </c>
      <c r="AA487" s="8">
        <v>0</v>
      </c>
      <c r="AB487" s="8">
        <v>0</v>
      </c>
      <c r="AC487" s="8">
        <v>4.0999999999999996</v>
      </c>
      <c r="AD487" s="8">
        <v>13.3</v>
      </c>
      <c r="AE487" s="8">
        <v>4</v>
      </c>
      <c r="AF487" s="8">
        <v>0.1</v>
      </c>
    </row>
    <row r="488" spans="8:45" ht="24.95" customHeight="1">
      <c r="H488" s="57"/>
      <c r="I488" s="57"/>
      <c r="J488" s="57"/>
      <c r="K488" s="57"/>
      <c r="L488" s="57"/>
      <c r="M488" s="57"/>
      <c r="N488" s="57"/>
      <c r="O488" s="57"/>
      <c r="P488" s="68">
        <v>19.5</v>
      </c>
      <c r="Q488" s="9" t="e">
        <f>#REF!*P488/1000</f>
        <v>#REF!</v>
      </c>
      <c r="Y488" s="710"/>
      <c r="Z488" s="710"/>
      <c r="AA488" s="710"/>
      <c r="AB488" s="710"/>
      <c r="AC488" s="710"/>
      <c r="AD488" s="710"/>
      <c r="AE488" s="710"/>
      <c r="AF488" s="710"/>
    </row>
    <row r="489" spans="8:45" ht="24.95" customHeight="1">
      <c r="H489" s="57"/>
      <c r="I489" s="57"/>
      <c r="J489" s="57"/>
      <c r="K489" s="57"/>
      <c r="L489" s="57"/>
      <c r="M489" s="57"/>
      <c r="N489" s="57"/>
      <c r="O489" s="57"/>
      <c r="P489" s="8"/>
      <c r="Q489" s="9" t="e">
        <f>#REF!*P489/1000</f>
        <v>#REF!</v>
      </c>
      <c r="Y489" s="40">
        <v>0</v>
      </c>
      <c r="Z489" s="40">
        <v>5.6250000000000001E-2</v>
      </c>
      <c r="AA489" s="40">
        <v>0</v>
      </c>
      <c r="AB489" s="40">
        <v>0.4375</v>
      </c>
      <c r="AC489" s="40">
        <v>10.75</v>
      </c>
      <c r="AD489" s="40">
        <v>48.25</v>
      </c>
      <c r="AE489" s="40">
        <v>14.374999999999996</v>
      </c>
      <c r="AF489" s="40">
        <v>1.1875</v>
      </c>
      <c r="AG489" s="707"/>
    </row>
    <row r="490" spans="8:45" ht="24.95" customHeight="1">
      <c r="H490" s="57"/>
      <c r="I490" s="57"/>
      <c r="J490" s="57"/>
      <c r="K490" s="57"/>
      <c r="L490" s="57"/>
      <c r="M490" s="57"/>
      <c r="N490" s="57"/>
      <c r="O490" s="57"/>
      <c r="P490" s="103">
        <v>356.71</v>
      </c>
      <c r="Q490" s="9" t="e">
        <f>#REF!*P490/1000</f>
        <v>#REF!</v>
      </c>
      <c r="Y490" s="678">
        <f t="shared" ref="Y490:AF490" si="46">Y491+Y492</f>
        <v>13.2</v>
      </c>
      <c r="Z490" s="678">
        <f t="shared" si="46"/>
        <v>7.0000000000000007E-2</v>
      </c>
      <c r="AA490" s="678">
        <f t="shared" si="46"/>
        <v>10</v>
      </c>
      <c r="AB490" s="678">
        <f t="shared" si="46"/>
        <v>0.55000000000000004</v>
      </c>
      <c r="AC490" s="678">
        <f t="shared" si="46"/>
        <v>143</v>
      </c>
      <c r="AD490" s="678">
        <f t="shared" si="46"/>
        <v>113.6</v>
      </c>
      <c r="AE490" s="678">
        <f t="shared" si="46"/>
        <v>50.6</v>
      </c>
      <c r="AF490" s="678">
        <f t="shared" si="46"/>
        <v>1.9500000000000002</v>
      </c>
      <c r="AG490" s="707"/>
    </row>
    <row r="491" spans="8:45" ht="34.5" customHeight="1">
      <c r="H491" s="57"/>
      <c r="I491" s="57"/>
      <c r="J491" s="57"/>
      <c r="K491" s="57"/>
      <c r="L491" s="57"/>
      <c r="M491" s="57"/>
      <c r="N491" s="57"/>
      <c r="O491" s="57"/>
      <c r="P491" s="11">
        <v>98.49</v>
      </c>
      <c r="Q491" s="9" t="e">
        <f>#REF!*P491/1000</f>
        <v>#REF!</v>
      </c>
      <c r="Y491" s="601">
        <v>12.6</v>
      </c>
      <c r="Z491" s="8">
        <v>0.04</v>
      </c>
      <c r="AA491" s="601">
        <v>0</v>
      </c>
      <c r="AB491" s="8">
        <v>0.55000000000000004</v>
      </c>
      <c r="AC491" s="601">
        <v>19</v>
      </c>
      <c r="AD491" s="601">
        <v>18.600000000000001</v>
      </c>
      <c r="AE491" s="601">
        <v>35.6</v>
      </c>
      <c r="AF491" s="601">
        <v>1.85</v>
      </c>
      <c r="AG491" s="707"/>
    </row>
    <row r="492" spans="8:45" ht="24.95" customHeight="1">
      <c r="H492" s="57"/>
      <c r="I492" s="57"/>
      <c r="J492" s="57"/>
      <c r="K492" s="57"/>
      <c r="L492" s="57"/>
      <c r="M492" s="57"/>
      <c r="N492" s="57"/>
      <c r="O492" s="57"/>
      <c r="P492" s="8"/>
      <c r="Q492" s="9" t="e">
        <f>#REF!*P492/1000</f>
        <v>#REF!</v>
      </c>
      <c r="Y492" s="40">
        <v>0.6</v>
      </c>
      <c r="Z492" s="40">
        <v>0.03</v>
      </c>
      <c r="AA492" s="40">
        <v>10</v>
      </c>
      <c r="AB492" s="40">
        <v>0</v>
      </c>
      <c r="AC492" s="40">
        <v>124</v>
      </c>
      <c r="AD492" s="40">
        <v>95</v>
      </c>
      <c r="AE492" s="40">
        <v>15</v>
      </c>
      <c r="AF492" s="40">
        <v>0.1</v>
      </c>
      <c r="AG492" s="693"/>
    </row>
    <row r="493" spans="8:45" ht="24.95" customHeight="1">
      <c r="H493" s="55"/>
      <c r="I493" s="55"/>
      <c r="J493" s="55"/>
      <c r="K493" s="55"/>
      <c r="L493" s="55"/>
      <c r="M493" s="55"/>
      <c r="N493" s="55"/>
      <c r="O493" s="55"/>
      <c r="P493" s="68"/>
      <c r="Q493" s="9" t="e">
        <f>#REF!*P493/1000</f>
        <v>#REF!</v>
      </c>
      <c r="Y493" s="680">
        <f t="shared" ref="Y493:AF493" si="47">Y434+Y490</f>
        <v>24.447777777777777</v>
      </c>
      <c r="Z493" s="678">
        <f t="shared" si="47"/>
        <v>0.4218055555555556</v>
      </c>
      <c r="AA493" s="678">
        <f t="shared" si="47"/>
        <v>91.72</v>
      </c>
      <c r="AB493" s="678">
        <f t="shared" si="47"/>
        <v>4.6408333333333331</v>
      </c>
      <c r="AC493" s="678">
        <f t="shared" si="47"/>
        <v>265.19777777777779</v>
      </c>
      <c r="AD493" s="678">
        <f t="shared" si="47"/>
        <v>478.8366666666667</v>
      </c>
      <c r="AE493" s="678">
        <f t="shared" si="47"/>
        <v>149.255</v>
      </c>
      <c r="AF493" s="678">
        <f t="shared" si="47"/>
        <v>7.3452777777777776</v>
      </c>
      <c r="AG493" s="707"/>
    </row>
    <row r="494" spans="8:45" ht="24.95" customHeight="1">
      <c r="H494" s="57"/>
      <c r="I494" s="57"/>
      <c r="J494" s="57"/>
      <c r="K494" s="57"/>
      <c r="L494" s="57"/>
      <c r="M494" s="57"/>
      <c r="N494" s="57"/>
      <c r="O494" s="57"/>
      <c r="P494" s="68">
        <v>23.4</v>
      </c>
      <c r="Q494" s="9" t="e">
        <f>P494*#REF!/1000</f>
        <v>#REF!</v>
      </c>
      <c r="Y494" s="707"/>
      <c r="Z494" s="707"/>
      <c r="AA494" s="707"/>
      <c r="AB494" s="707"/>
      <c r="AC494" s="707"/>
      <c r="AD494" s="707"/>
      <c r="AE494" s="707"/>
      <c r="AF494" s="707"/>
      <c r="AG494" s="632"/>
    </row>
    <row r="495" spans="8:45" ht="24.95" customHeight="1">
      <c r="H495" s="57"/>
      <c r="I495" s="57"/>
      <c r="J495" s="57"/>
      <c r="K495" s="57"/>
      <c r="L495" s="57"/>
      <c r="M495" s="57"/>
      <c r="N495" s="57"/>
      <c r="O495" s="57"/>
      <c r="P495" s="68">
        <v>19.5</v>
      </c>
      <c r="Q495" s="9" t="e">
        <f>#REF!*P495/1000</f>
        <v>#REF!</v>
      </c>
      <c r="Y495" s="1197" t="s">
        <v>740</v>
      </c>
      <c r="Z495" s="1197"/>
      <c r="AA495" s="1197"/>
      <c r="AB495" s="1197"/>
      <c r="AC495" s="1197"/>
      <c r="AD495" s="1197"/>
      <c r="AE495" s="1197"/>
      <c r="AF495" s="1197"/>
      <c r="AG495" s="715"/>
      <c r="AM495" s="4"/>
      <c r="AN495" s="4"/>
      <c r="AO495" s="4"/>
      <c r="AP495" s="4"/>
      <c r="AQ495" s="4"/>
      <c r="AR495" s="4"/>
      <c r="AS495" s="4"/>
    </row>
    <row r="496" spans="8:45" ht="24.95" customHeight="1">
      <c r="H496" s="57"/>
      <c r="I496" s="57"/>
      <c r="J496" s="57"/>
      <c r="K496" s="57"/>
      <c r="L496" s="57"/>
      <c r="M496" s="57"/>
      <c r="N496" s="57"/>
      <c r="O496" s="57"/>
      <c r="P496" s="68">
        <v>23.4</v>
      </c>
      <c r="Q496" s="9" t="e">
        <f>#REF!*P496/1000</f>
        <v>#REF!</v>
      </c>
      <c r="Y496" s="1197" t="s">
        <v>742</v>
      </c>
      <c r="Z496" s="1197"/>
      <c r="AA496" s="1197"/>
      <c r="AB496" s="1197"/>
      <c r="AC496" s="1197" t="s">
        <v>58</v>
      </c>
      <c r="AD496" s="1197"/>
      <c r="AE496" s="1197"/>
      <c r="AF496" s="1197"/>
      <c r="AG496" s="715"/>
      <c r="AI496" s="4"/>
      <c r="AJ496" s="4"/>
      <c r="AK496" s="4"/>
      <c r="AM496" s="4"/>
      <c r="AN496" s="4"/>
      <c r="AO496" s="4"/>
      <c r="AP496" s="4"/>
      <c r="AQ496" s="4"/>
      <c r="AR496" s="4"/>
      <c r="AS496" s="4"/>
    </row>
    <row r="497" spans="1:256" ht="24.95" customHeight="1">
      <c r="H497" s="57"/>
      <c r="I497" s="57"/>
      <c r="J497" s="57"/>
      <c r="K497" s="57"/>
      <c r="L497" s="57"/>
      <c r="M497" s="57"/>
      <c r="N497" s="57"/>
      <c r="O497" s="57"/>
      <c r="P497" s="11">
        <v>37.049999999999997</v>
      </c>
      <c r="Q497" s="9" t="e">
        <f>#REF!*P497/1000</f>
        <v>#REF!</v>
      </c>
      <c r="Y497" s="92" t="s">
        <v>59</v>
      </c>
      <c r="Z497" s="92" t="s">
        <v>60</v>
      </c>
      <c r="AA497" s="92" t="s">
        <v>215</v>
      </c>
      <c r="AB497" s="92" t="s">
        <v>216</v>
      </c>
      <c r="AC497" s="92" t="s">
        <v>335</v>
      </c>
      <c r="AD497" s="92" t="s">
        <v>421</v>
      </c>
      <c r="AE497" s="92" t="s">
        <v>649</v>
      </c>
      <c r="AF497" s="92" t="s">
        <v>540</v>
      </c>
      <c r="AG497" s="715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4"/>
    </row>
    <row r="498" spans="1:256" ht="24.95" customHeight="1">
      <c r="H498" s="8">
        <v>0.14857142857142858</v>
      </c>
      <c r="I498" s="8">
        <v>0</v>
      </c>
      <c r="J498" s="8">
        <v>0</v>
      </c>
      <c r="K498" s="8">
        <v>0</v>
      </c>
      <c r="L498" s="8">
        <v>17.559285714285714</v>
      </c>
      <c r="M498" s="8">
        <v>12.071428571428571</v>
      </c>
      <c r="N498" s="8">
        <v>3.9</v>
      </c>
      <c r="O498" s="8">
        <v>0.72428571428571431</v>
      </c>
      <c r="P498" s="11"/>
      <c r="Q498" s="8" t="e">
        <f>SUM(Q499:Q500)</f>
        <v>#REF!</v>
      </c>
      <c r="Y498" s="678">
        <f t="shared" ref="Y498:AF498" si="48">Y499+Y512+Y522+Y533+Y535+Y537</f>
        <v>18.774999999999999</v>
      </c>
      <c r="Z498" s="678">
        <f t="shared" si="48"/>
        <v>0.97486111111111118</v>
      </c>
      <c r="AA498" s="678">
        <f t="shared" si="48"/>
        <v>41.179166666666667</v>
      </c>
      <c r="AB498" s="678">
        <f t="shared" si="48"/>
        <v>4.9122222222222227</v>
      </c>
      <c r="AC498" s="678">
        <f t="shared" si="48"/>
        <v>139.29027777777776</v>
      </c>
      <c r="AD498" s="678">
        <f t="shared" si="48"/>
        <v>391.63722222222219</v>
      </c>
      <c r="AE498" s="678">
        <f t="shared" si="48"/>
        <v>108.425</v>
      </c>
      <c r="AF498" s="678">
        <f t="shared" si="48"/>
        <v>6.5194444444444448</v>
      </c>
      <c r="AG498" s="681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  <c r="IV498" s="4"/>
    </row>
    <row r="499" spans="1:256" s="4" customFormat="1" ht="24.95" customHeight="1">
      <c r="A499" s="36"/>
      <c r="B499" s="37"/>
      <c r="C499" s="37"/>
      <c r="D499" s="37"/>
      <c r="E499" s="37"/>
      <c r="F499" s="37"/>
      <c r="G499" s="37"/>
      <c r="H499" s="9"/>
      <c r="I499" s="55"/>
      <c r="J499" s="55"/>
      <c r="K499" s="55"/>
      <c r="L499" s="55"/>
      <c r="M499" s="55"/>
      <c r="N499" s="55"/>
      <c r="O499" s="55"/>
      <c r="P499" s="68">
        <v>55.9</v>
      </c>
      <c r="Q499" s="11" t="e">
        <f>#REF!*P499/1000</f>
        <v>#REF!</v>
      </c>
      <c r="R499" s="36"/>
      <c r="S499" s="37"/>
      <c r="T499" s="37"/>
      <c r="U499" s="37"/>
      <c r="V499" s="37"/>
      <c r="W499" s="37"/>
      <c r="X499" s="37"/>
      <c r="Y499" s="40">
        <v>9.8000000000000007</v>
      </c>
      <c r="Z499" s="40">
        <v>0.03</v>
      </c>
      <c r="AA499" s="40">
        <v>0</v>
      </c>
      <c r="AB499" s="40">
        <v>0.1</v>
      </c>
      <c r="AC499" s="40">
        <v>22.5</v>
      </c>
      <c r="AD499" s="40">
        <v>41.16</v>
      </c>
      <c r="AE499" s="40">
        <v>13.7</v>
      </c>
      <c r="AF499" s="40">
        <v>0.59</v>
      </c>
      <c r="AG499" s="643"/>
      <c r="AH499" s="21"/>
      <c r="AM499" s="21"/>
      <c r="AN499" s="21"/>
      <c r="AO499" s="21"/>
      <c r="AP499" s="21"/>
      <c r="AQ499" s="21"/>
      <c r="AR499" s="21"/>
      <c r="AS499" s="21"/>
    </row>
    <row r="500" spans="1:256" s="4" customFormat="1" ht="24.95" customHeight="1">
      <c r="A500" s="36"/>
      <c r="B500" s="37"/>
      <c r="C500" s="37"/>
      <c r="D500" s="37"/>
      <c r="E500" s="37"/>
      <c r="F500" s="37"/>
      <c r="G500" s="37"/>
      <c r="H500" s="9"/>
      <c r="I500" s="9"/>
      <c r="J500" s="9"/>
      <c r="K500" s="9"/>
      <c r="L500" s="9"/>
      <c r="M500" s="9"/>
      <c r="N500" s="9"/>
      <c r="O500" s="9"/>
      <c r="P500" s="606">
        <v>37.049999999999997</v>
      </c>
      <c r="Q500" s="11" t="e">
        <f>#REF!*P500/1000</f>
        <v>#REF!</v>
      </c>
      <c r="R500" s="36"/>
      <c r="S500" s="37"/>
      <c r="T500" s="37"/>
      <c r="U500" s="37"/>
      <c r="V500" s="37"/>
      <c r="W500" s="37"/>
      <c r="X500" s="37"/>
      <c r="Y500" s="40"/>
      <c r="Z500" s="40"/>
      <c r="AA500" s="40"/>
      <c r="AB500" s="40"/>
      <c r="AC500" s="40"/>
      <c r="AD500" s="40"/>
      <c r="AE500" s="40"/>
      <c r="AF500" s="40"/>
      <c r="AG500" s="686"/>
      <c r="AH500" s="21"/>
      <c r="AI500" s="21"/>
      <c r="AJ500" s="21"/>
      <c r="AK500" s="21"/>
      <c r="AM500" s="21"/>
      <c r="AN500" s="21"/>
      <c r="AO500" s="21"/>
      <c r="AP500" s="21"/>
      <c r="AQ500" s="21"/>
      <c r="AR500" s="21"/>
      <c r="AS500" s="21"/>
    </row>
    <row r="501" spans="1:256" s="4" customFormat="1" ht="24.95" customHeight="1">
      <c r="A501" s="36"/>
      <c r="B501" s="37"/>
      <c r="C501" s="37"/>
      <c r="D501" s="37"/>
      <c r="E501" s="37"/>
      <c r="F501" s="37"/>
      <c r="G501" s="37"/>
      <c r="H501" s="8">
        <v>0</v>
      </c>
      <c r="I501" s="8">
        <v>7.4999999999999997E-2</v>
      </c>
      <c r="J501" s="8">
        <v>0</v>
      </c>
      <c r="K501" s="8">
        <v>0</v>
      </c>
      <c r="L501" s="8">
        <v>3.0750000000000002</v>
      </c>
      <c r="M501" s="8">
        <v>9.9749999999999996</v>
      </c>
      <c r="N501" s="8">
        <v>3</v>
      </c>
      <c r="O501" s="8">
        <v>7.4999999999999997E-2</v>
      </c>
      <c r="P501" s="11">
        <v>40.299999999999997</v>
      </c>
      <c r="Q501" s="8">
        <f>P501*C296/1000</f>
        <v>0</v>
      </c>
      <c r="R501" s="36"/>
      <c r="S501" s="37"/>
      <c r="T501" s="37"/>
      <c r="U501" s="37"/>
      <c r="V501" s="37"/>
      <c r="W501" s="37"/>
      <c r="X501" s="37"/>
      <c r="Y501" s="601">
        <v>0.83</v>
      </c>
      <c r="Z501" s="601">
        <v>0.1</v>
      </c>
      <c r="AA501" s="601">
        <v>11.19</v>
      </c>
      <c r="AB501" s="601">
        <v>4.51</v>
      </c>
      <c r="AC501" s="601">
        <v>22.2</v>
      </c>
      <c r="AD501" s="596">
        <v>113.97</v>
      </c>
      <c r="AE501" s="601">
        <v>27.6</v>
      </c>
      <c r="AF501" s="601">
        <v>0.67</v>
      </c>
      <c r="AG501" s="686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  <c r="DQ501" s="21"/>
      <c r="DR501" s="21"/>
      <c r="DS501" s="21"/>
      <c r="DT501" s="21"/>
      <c r="DU501" s="21"/>
      <c r="DV501" s="21"/>
      <c r="DW501" s="21"/>
      <c r="DX501" s="21"/>
      <c r="DY501" s="21"/>
      <c r="DZ501" s="21"/>
      <c r="EA501" s="21"/>
      <c r="EB501" s="21"/>
      <c r="EC501" s="21"/>
      <c r="ED501" s="21"/>
      <c r="EE501" s="21"/>
      <c r="EF501" s="21"/>
      <c r="EG501" s="21"/>
      <c r="EH501" s="21"/>
      <c r="EI501" s="21"/>
      <c r="EJ501" s="21"/>
      <c r="EK501" s="21"/>
      <c r="EL501" s="21"/>
      <c r="EM501" s="21"/>
      <c r="EN501" s="21"/>
      <c r="EO501" s="21"/>
      <c r="EP501" s="21"/>
      <c r="EQ501" s="21"/>
      <c r="ER501" s="21"/>
      <c r="ES501" s="21"/>
      <c r="ET501" s="21"/>
      <c r="EU501" s="21"/>
      <c r="EV501" s="21"/>
      <c r="EW501" s="21"/>
      <c r="EX501" s="21"/>
      <c r="EY501" s="21"/>
      <c r="EZ501" s="21"/>
      <c r="FA501" s="21"/>
      <c r="FB501" s="21"/>
      <c r="FC501" s="21"/>
      <c r="FD501" s="21"/>
      <c r="FE501" s="21"/>
      <c r="FF501" s="21"/>
      <c r="FG501" s="21"/>
      <c r="FH501" s="21"/>
      <c r="FI501" s="21"/>
      <c r="FJ501" s="21"/>
      <c r="FK501" s="21"/>
      <c r="FL501" s="21"/>
      <c r="FM501" s="21"/>
      <c r="FN501" s="21"/>
      <c r="FO501" s="21"/>
      <c r="FP501" s="21"/>
      <c r="FQ501" s="21"/>
      <c r="FR501" s="21"/>
      <c r="FS501" s="21"/>
      <c r="FT501" s="21"/>
      <c r="FU501" s="21"/>
      <c r="FV501" s="21"/>
      <c r="FW501" s="21"/>
      <c r="FX501" s="21"/>
      <c r="FY501" s="21"/>
      <c r="FZ501" s="21"/>
      <c r="GA501" s="21"/>
      <c r="GB501" s="21"/>
      <c r="GC501" s="21"/>
      <c r="GD501" s="21"/>
      <c r="GE501" s="21"/>
      <c r="GF501" s="21"/>
      <c r="GG501" s="21"/>
      <c r="GH501" s="21"/>
      <c r="GI501" s="21"/>
      <c r="GJ501" s="21"/>
      <c r="GK501" s="21"/>
      <c r="GL501" s="21"/>
      <c r="GM501" s="21"/>
      <c r="GN501" s="21"/>
      <c r="GO501" s="21"/>
      <c r="GP501" s="21"/>
      <c r="GQ501" s="21"/>
      <c r="GR501" s="21"/>
      <c r="GS501" s="21"/>
      <c r="GT501" s="21"/>
      <c r="GU501" s="21"/>
      <c r="GV501" s="21"/>
      <c r="GW501" s="21"/>
      <c r="GX501" s="21"/>
      <c r="GY501" s="21"/>
      <c r="GZ501" s="21"/>
      <c r="HA501" s="21"/>
      <c r="HB501" s="21"/>
      <c r="HC501" s="21"/>
      <c r="HD501" s="21"/>
      <c r="HE501" s="21"/>
      <c r="HF501" s="21"/>
      <c r="HG501" s="21"/>
      <c r="HH501" s="21"/>
      <c r="HI501" s="21"/>
      <c r="HJ501" s="21"/>
      <c r="HK501" s="21"/>
      <c r="HL501" s="21"/>
      <c r="HM501" s="21"/>
      <c r="HN501" s="21"/>
      <c r="HO501" s="21"/>
      <c r="HP501" s="21"/>
      <c r="HQ501" s="21"/>
      <c r="HR501" s="21"/>
      <c r="HS501" s="21"/>
      <c r="HT501" s="21"/>
      <c r="HU501" s="21"/>
      <c r="HV501" s="21"/>
      <c r="HW501" s="21"/>
      <c r="HX501" s="21"/>
      <c r="HY501" s="21"/>
      <c r="HZ501" s="21"/>
      <c r="IA501" s="21"/>
      <c r="IB501" s="21"/>
      <c r="IC501" s="21"/>
      <c r="ID501" s="21"/>
      <c r="IE501" s="21"/>
      <c r="IF501" s="21"/>
      <c r="IG501" s="21"/>
      <c r="IH501" s="21"/>
      <c r="II501" s="21"/>
      <c r="IJ501" s="21"/>
      <c r="IK501" s="21"/>
      <c r="IL501" s="21"/>
      <c r="IM501" s="21"/>
      <c r="IN501" s="21"/>
      <c r="IO501" s="21"/>
      <c r="IP501" s="21"/>
      <c r="IQ501" s="21"/>
      <c r="IR501" s="21"/>
      <c r="IS501" s="21"/>
      <c r="IT501" s="21"/>
      <c r="IU501" s="21"/>
      <c r="IV501" s="21"/>
    </row>
    <row r="502" spans="1:256" s="4" customFormat="1" ht="24.95" customHeight="1">
      <c r="A502" s="36"/>
      <c r="B502" s="37"/>
      <c r="C502" s="37"/>
      <c r="D502" s="37"/>
      <c r="E502" s="37"/>
      <c r="F502" s="37"/>
      <c r="G502" s="37"/>
      <c r="H502" s="710"/>
      <c r="I502" s="710"/>
      <c r="J502" s="710"/>
      <c r="K502" s="710"/>
      <c r="L502" s="710"/>
      <c r="M502" s="710"/>
      <c r="N502" s="710"/>
      <c r="O502" s="710"/>
      <c r="P502" s="11"/>
      <c r="Q502" s="8"/>
      <c r="R502" s="36"/>
      <c r="S502" s="37"/>
      <c r="T502" s="37"/>
      <c r="U502" s="37"/>
      <c r="V502" s="37"/>
      <c r="W502" s="37"/>
      <c r="X502" s="37"/>
      <c r="Y502" s="8"/>
      <c r="Z502" s="8"/>
      <c r="AA502" s="8"/>
      <c r="AB502" s="8"/>
      <c r="AC502" s="8"/>
      <c r="AD502" s="8"/>
      <c r="AE502" s="8"/>
      <c r="AF502" s="8"/>
      <c r="AG502" s="681"/>
      <c r="AH502" s="58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  <c r="DK502" s="21"/>
      <c r="DL502" s="21"/>
      <c r="DM502" s="21"/>
      <c r="DN502" s="21"/>
      <c r="DO502" s="21"/>
      <c r="DP502" s="21"/>
      <c r="DQ502" s="21"/>
      <c r="DR502" s="21"/>
      <c r="DS502" s="21"/>
      <c r="DT502" s="21"/>
      <c r="DU502" s="21"/>
      <c r="DV502" s="21"/>
      <c r="DW502" s="21"/>
      <c r="DX502" s="21"/>
      <c r="DY502" s="21"/>
      <c r="DZ502" s="21"/>
      <c r="EA502" s="21"/>
      <c r="EB502" s="21"/>
      <c r="EC502" s="21"/>
      <c r="ED502" s="21"/>
      <c r="EE502" s="21"/>
      <c r="EF502" s="21"/>
      <c r="EG502" s="21"/>
      <c r="EH502" s="21"/>
      <c r="EI502" s="21"/>
      <c r="EJ502" s="21"/>
      <c r="EK502" s="21"/>
      <c r="EL502" s="21"/>
      <c r="EM502" s="21"/>
      <c r="EN502" s="21"/>
      <c r="EO502" s="21"/>
      <c r="EP502" s="21"/>
      <c r="EQ502" s="21"/>
      <c r="ER502" s="21"/>
      <c r="ES502" s="21"/>
      <c r="ET502" s="21"/>
      <c r="EU502" s="21"/>
      <c r="EV502" s="21"/>
      <c r="EW502" s="21"/>
      <c r="EX502" s="21"/>
      <c r="EY502" s="21"/>
      <c r="EZ502" s="21"/>
      <c r="FA502" s="21"/>
      <c r="FB502" s="21"/>
      <c r="FC502" s="21"/>
      <c r="FD502" s="21"/>
      <c r="FE502" s="21"/>
      <c r="FF502" s="21"/>
      <c r="FG502" s="21"/>
      <c r="FH502" s="21"/>
      <c r="FI502" s="21"/>
      <c r="FJ502" s="21"/>
      <c r="FK502" s="21"/>
      <c r="FL502" s="21"/>
      <c r="FM502" s="21"/>
      <c r="FN502" s="21"/>
      <c r="FO502" s="21"/>
      <c r="FP502" s="21"/>
      <c r="FQ502" s="21"/>
      <c r="FR502" s="21"/>
      <c r="FS502" s="21"/>
      <c r="FT502" s="21"/>
      <c r="FU502" s="21"/>
      <c r="FV502" s="21"/>
      <c r="FW502" s="21"/>
      <c r="FX502" s="21"/>
      <c r="FY502" s="21"/>
      <c r="FZ502" s="21"/>
      <c r="GA502" s="21"/>
      <c r="GB502" s="21"/>
      <c r="GC502" s="21"/>
      <c r="GD502" s="21"/>
      <c r="GE502" s="21"/>
      <c r="GF502" s="21"/>
      <c r="GG502" s="21"/>
      <c r="GH502" s="21"/>
      <c r="GI502" s="21"/>
      <c r="GJ502" s="21"/>
      <c r="GK502" s="21"/>
      <c r="GL502" s="21"/>
      <c r="GM502" s="21"/>
      <c r="GN502" s="21"/>
      <c r="GO502" s="21"/>
      <c r="GP502" s="21"/>
      <c r="GQ502" s="21"/>
      <c r="GR502" s="21"/>
      <c r="GS502" s="21"/>
      <c r="GT502" s="21"/>
      <c r="GU502" s="21"/>
      <c r="GV502" s="21"/>
      <c r="GW502" s="21"/>
      <c r="GX502" s="21"/>
      <c r="GY502" s="21"/>
      <c r="GZ502" s="21"/>
      <c r="HA502" s="21"/>
      <c r="HB502" s="21"/>
      <c r="HC502" s="21"/>
      <c r="HD502" s="21"/>
      <c r="HE502" s="21"/>
      <c r="HF502" s="21"/>
      <c r="HG502" s="21"/>
      <c r="HH502" s="21"/>
      <c r="HI502" s="21"/>
      <c r="HJ502" s="21"/>
      <c r="HK502" s="21"/>
      <c r="HL502" s="21"/>
      <c r="HM502" s="21"/>
      <c r="HN502" s="21"/>
      <c r="HO502" s="21"/>
      <c r="HP502" s="21"/>
      <c r="HQ502" s="21"/>
      <c r="HR502" s="21"/>
      <c r="HS502" s="21"/>
      <c r="HT502" s="21"/>
      <c r="HU502" s="21"/>
      <c r="HV502" s="21"/>
      <c r="HW502" s="21"/>
      <c r="HX502" s="21"/>
      <c r="HY502" s="21"/>
      <c r="HZ502" s="21"/>
      <c r="IA502" s="21"/>
      <c r="IB502" s="21"/>
      <c r="IC502" s="21"/>
      <c r="ID502" s="21"/>
      <c r="IE502" s="21"/>
      <c r="IF502" s="21"/>
      <c r="IG502" s="21"/>
      <c r="IH502" s="21"/>
      <c r="II502" s="21"/>
      <c r="IJ502" s="21"/>
      <c r="IK502" s="21"/>
      <c r="IL502" s="21"/>
      <c r="IM502" s="21"/>
      <c r="IN502" s="21"/>
      <c r="IO502" s="21"/>
      <c r="IP502" s="21"/>
      <c r="IQ502" s="21"/>
      <c r="IR502" s="21"/>
      <c r="IS502" s="21"/>
      <c r="IT502" s="21"/>
      <c r="IU502" s="21"/>
      <c r="IV502" s="21"/>
    </row>
    <row r="503" spans="1:256" ht="24.95" customHeight="1">
      <c r="H503" s="40">
        <v>0</v>
      </c>
      <c r="I503" s="40">
        <v>3.3749999999999995E-2</v>
      </c>
      <c r="J503" s="40">
        <v>0</v>
      </c>
      <c r="K503" s="40">
        <v>0.26249999999999996</v>
      </c>
      <c r="L503" s="40">
        <v>6.45</v>
      </c>
      <c r="M503" s="40">
        <v>28.95</v>
      </c>
      <c r="N503" s="40">
        <v>8.6249999999999982</v>
      </c>
      <c r="O503" s="40">
        <v>0.71250000000000002</v>
      </c>
      <c r="P503" s="11">
        <v>32.5</v>
      </c>
      <c r="Q503" s="8">
        <f>C297*P503/1000</f>
        <v>0</v>
      </c>
      <c r="Y503" s="7"/>
      <c r="Z503" s="7"/>
      <c r="AA503" s="7"/>
      <c r="AB503" s="7"/>
      <c r="AC503" s="7"/>
      <c r="AD503" s="7"/>
      <c r="AE503" s="7"/>
      <c r="AF503" s="7"/>
      <c r="AG503" s="681"/>
      <c r="AH503" s="58"/>
      <c r="AI503" s="461"/>
    </row>
    <row r="504" spans="1:256" ht="35.25" customHeight="1">
      <c r="H504" s="678">
        <f t="shared" ref="H504:O504" si="49">H505+H506</f>
        <v>11.1</v>
      </c>
      <c r="I504" s="678">
        <f t="shared" si="49"/>
        <v>6.3333333333333325E-2</v>
      </c>
      <c r="J504" s="678">
        <f t="shared" si="49"/>
        <v>10</v>
      </c>
      <c r="K504" s="678">
        <f t="shared" si="49"/>
        <v>0.45833333333333337</v>
      </c>
      <c r="L504" s="678">
        <f t="shared" si="49"/>
        <v>139.83333333333334</v>
      </c>
      <c r="M504" s="678">
        <f t="shared" si="49"/>
        <v>110.5</v>
      </c>
      <c r="N504" s="678">
        <f t="shared" si="49"/>
        <v>44.666666666666671</v>
      </c>
      <c r="O504" s="678">
        <f t="shared" si="49"/>
        <v>1.6416666666666668</v>
      </c>
      <c r="P504" s="637"/>
      <c r="Q504" s="678">
        <f>Q505+Q506</f>
        <v>15</v>
      </c>
      <c r="Y504" s="92"/>
      <c r="Z504" s="92"/>
      <c r="AA504" s="92"/>
      <c r="AB504" s="92"/>
      <c r="AC504" s="92"/>
      <c r="AD504" s="92"/>
      <c r="AE504" s="92"/>
      <c r="AF504" s="92"/>
      <c r="AG504" s="693"/>
    </row>
    <row r="505" spans="1:256" ht="30" customHeight="1">
      <c r="H505" s="601">
        <v>10.5</v>
      </c>
      <c r="I505" s="8">
        <v>3.3333333333333333E-2</v>
      </c>
      <c r="J505" s="601">
        <v>0</v>
      </c>
      <c r="K505" s="8">
        <v>0.45833333333333337</v>
      </c>
      <c r="L505" s="601">
        <v>15.833333333333334</v>
      </c>
      <c r="M505" s="601">
        <v>15.500000000000002</v>
      </c>
      <c r="N505" s="601">
        <v>29.666666666666668</v>
      </c>
      <c r="O505" s="601">
        <v>1.5416666666666667</v>
      </c>
      <c r="P505" s="11">
        <v>66</v>
      </c>
      <c r="Q505" s="40">
        <f>C299*P505/1000</f>
        <v>0</v>
      </c>
      <c r="Y505" s="56"/>
      <c r="Z505" s="56"/>
      <c r="AA505" s="56"/>
      <c r="AB505" s="56"/>
      <c r="AC505" s="56"/>
      <c r="AD505" s="56"/>
      <c r="AE505" s="56"/>
      <c r="AF505" s="56"/>
      <c r="AG505" s="693"/>
    </row>
    <row r="506" spans="1:256" ht="30" customHeight="1">
      <c r="H506" s="40">
        <v>0.6</v>
      </c>
      <c r="I506" s="40">
        <v>0.03</v>
      </c>
      <c r="J506" s="40">
        <v>10</v>
      </c>
      <c r="K506" s="40">
        <v>0</v>
      </c>
      <c r="L506" s="40">
        <v>124</v>
      </c>
      <c r="M506" s="40">
        <v>95</v>
      </c>
      <c r="N506" s="40">
        <v>15</v>
      </c>
      <c r="O506" s="40">
        <v>0.1</v>
      </c>
      <c r="P506" s="11">
        <v>15</v>
      </c>
      <c r="Q506" s="40">
        <f>P506</f>
        <v>15</v>
      </c>
      <c r="Y506" s="56"/>
      <c r="Z506" s="56"/>
      <c r="AA506" s="56"/>
      <c r="AB506" s="56"/>
      <c r="AC506" s="56"/>
      <c r="AD506" s="56"/>
      <c r="AE506" s="56"/>
      <c r="AF506" s="56"/>
      <c r="AG506" s="681"/>
    </row>
    <row r="507" spans="1:256" ht="45.75" customHeight="1">
      <c r="H507" s="680">
        <f t="shared" ref="H507:O507" si="50">H448+H504</f>
        <v>21.258571428571429</v>
      </c>
      <c r="I507" s="678">
        <f t="shared" si="50"/>
        <v>0.3520833333333333</v>
      </c>
      <c r="J507" s="678">
        <f t="shared" si="50"/>
        <v>91.72</v>
      </c>
      <c r="K507" s="678">
        <f t="shared" si="50"/>
        <v>4.0808333333333335</v>
      </c>
      <c r="L507" s="678">
        <f t="shared" si="50"/>
        <v>251.87761904761905</v>
      </c>
      <c r="M507" s="678">
        <f t="shared" si="50"/>
        <v>441.23642857142858</v>
      </c>
      <c r="N507" s="678">
        <f t="shared" si="50"/>
        <v>131.47166666666669</v>
      </c>
      <c r="O507" s="678">
        <f t="shared" si="50"/>
        <v>6.3434523809523817</v>
      </c>
      <c r="P507" s="656"/>
      <c r="Q507" s="679" t="e">
        <f>Q448+Q504</f>
        <v>#REF!</v>
      </c>
      <c r="Y507" s="56"/>
      <c r="Z507" s="56"/>
      <c r="AA507" s="56"/>
      <c r="AB507" s="56"/>
      <c r="AC507" s="56"/>
      <c r="AD507" s="56"/>
      <c r="AE507" s="56"/>
      <c r="AF507" s="56"/>
      <c r="AG507" s="681"/>
    </row>
    <row r="508" spans="1:256" ht="30" customHeight="1">
      <c r="H508" s="617"/>
      <c r="I508" s="617"/>
      <c r="J508" s="617"/>
      <c r="K508" s="617"/>
      <c r="L508" s="617"/>
      <c r="M508" s="617"/>
      <c r="N508" s="617"/>
      <c r="O508" s="617"/>
      <c r="P508" s="617"/>
      <c r="Q508" s="618"/>
      <c r="Y508" s="56"/>
      <c r="Z508" s="56"/>
      <c r="AA508" s="56"/>
      <c r="AB508" s="56"/>
      <c r="AC508" s="56"/>
      <c r="AD508" s="56"/>
      <c r="AE508" s="56"/>
      <c r="AF508" s="56"/>
      <c r="AG508" s="681"/>
    </row>
    <row r="509" spans="1:256" ht="24.95" customHeight="1">
      <c r="H509" s="1197" t="s">
        <v>740</v>
      </c>
      <c r="I509" s="1197"/>
      <c r="J509" s="1197"/>
      <c r="K509" s="1197"/>
      <c r="L509" s="1197"/>
      <c r="M509" s="1197"/>
      <c r="N509" s="1197"/>
      <c r="O509" s="1197"/>
      <c r="P509" s="997" t="s">
        <v>663</v>
      </c>
      <c r="Q509" s="997" t="s">
        <v>515</v>
      </c>
      <c r="Y509" s="92"/>
      <c r="Z509" s="92"/>
      <c r="AA509" s="92"/>
      <c r="AB509" s="92"/>
      <c r="AC509" s="92"/>
      <c r="AD509" s="92"/>
      <c r="AE509" s="92"/>
      <c r="AF509" s="92"/>
      <c r="AG509" s="781"/>
    </row>
    <row r="510" spans="1:256" ht="24.95" customHeight="1">
      <c r="H510" s="1197" t="s">
        <v>742</v>
      </c>
      <c r="I510" s="1197"/>
      <c r="J510" s="1197"/>
      <c r="K510" s="1197"/>
      <c r="L510" s="1197" t="s">
        <v>58</v>
      </c>
      <c r="M510" s="1197"/>
      <c r="N510" s="1197"/>
      <c r="O510" s="1197"/>
      <c r="P510" s="997"/>
      <c r="Q510" s="997"/>
      <c r="Y510" s="745"/>
      <c r="Z510" s="745"/>
      <c r="AA510" s="745"/>
      <c r="AB510" s="745"/>
      <c r="AC510" s="745"/>
      <c r="AD510" s="745"/>
      <c r="AE510" s="745"/>
      <c r="AF510" s="745"/>
      <c r="AG510" s="781"/>
    </row>
    <row r="511" spans="1:256" ht="24.95" customHeight="1">
      <c r="H511" s="92" t="s">
        <v>59</v>
      </c>
      <c r="I511" s="92" t="s">
        <v>60</v>
      </c>
      <c r="J511" s="92" t="s">
        <v>215</v>
      </c>
      <c r="K511" s="92" t="s">
        <v>216</v>
      </c>
      <c r="L511" s="92" t="s">
        <v>335</v>
      </c>
      <c r="M511" s="92" t="s">
        <v>421</v>
      </c>
      <c r="N511" s="92" t="s">
        <v>649</v>
      </c>
      <c r="O511" s="92" t="s">
        <v>540</v>
      </c>
      <c r="P511" s="997"/>
      <c r="Q511" s="997"/>
      <c r="Y511" s="24"/>
      <c r="Z511" s="24"/>
      <c r="AA511" s="24"/>
      <c r="AB511" s="24"/>
      <c r="AC511" s="24"/>
      <c r="AD511" s="24"/>
      <c r="AE511" s="24"/>
      <c r="AF511" s="24"/>
      <c r="AG511" s="707"/>
    </row>
    <row r="512" spans="1:256" ht="24.95" customHeight="1">
      <c r="H512" s="678">
        <f t="shared" ref="H512:O512" si="51">H513+H515+H536+H547+H549+H551</f>
        <v>17.210833333333333</v>
      </c>
      <c r="I512" s="678">
        <f t="shared" si="51"/>
        <v>0.37566666666666665</v>
      </c>
      <c r="J512" s="678">
        <f t="shared" si="51"/>
        <v>25.6175</v>
      </c>
      <c r="K512" s="678">
        <f t="shared" si="51"/>
        <v>5.0041666666666664</v>
      </c>
      <c r="L512" s="678">
        <f t="shared" si="51"/>
        <v>107.845</v>
      </c>
      <c r="M512" s="678">
        <f t="shared" si="51"/>
        <v>295.67550000000006</v>
      </c>
      <c r="N512" s="678">
        <f t="shared" si="51"/>
        <v>92.100000000000009</v>
      </c>
      <c r="O512" s="678">
        <f t="shared" si="51"/>
        <v>5.6411666666666669</v>
      </c>
      <c r="P512" s="637"/>
      <c r="Q512" s="679" t="e">
        <f>Q513+Q515+Q536+Q548+Q549+Q551</f>
        <v>#REF!</v>
      </c>
      <c r="Y512" s="40">
        <v>7.4999999999999997E-2</v>
      </c>
      <c r="Z512" s="40">
        <v>0.63749999999999996</v>
      </c>
      <c r="AA512" s="40">
        <v>24.112500000000001</v>
      </c>
      <c r="AB512" s="40">
        <v>3.9125000000000001</v>
      </c>
      <c r="AC512" s="40">
        <v>39.362499999999997</v>
      </c>
      <c r="AD512" s="40">
        <v>168.875</v>
      </c>
      <c r="AE512" s="40">
        <v>31.55</v>
      </c>
      <c r="AF512" s="40">
        <v>0.98750000000000004</v>
      </c>
      <c r="AG512" s="707"/>
    </row>
    <row r="513" spans="8:33" ht="24.95" customHeight="1">
      <c r="H513" s="40">
        <v>7.84</v>
      </c>
      <c r="I513" s="40">
        <v>2.4E-2</v>
      </c>
      <c r="J513" s="40">
        <v>0</v>
      </c>
      <c r="K513" s="40">
        <v>0.08</v>
      </c>
      <c r="L513" s="40">
        <v>18</v>
      </c>
      <c r="M513" s="40">
        <v>32.927999999999997</v>
      </c>
      <c r="N513" s="40">
        <v>10.96</v>
      </c>
      <c r="O513" s="40">
        <v>0.47199999999999998</v>
      </c>
      <c r="P513" s="11">
        <v>50.52</v>
      </c>
      <c r="Q513" s="8" t="e">
        <f>#REF!*P513/1000</f>
        <v>#REF!</v>
      </c>
      <c r="Y513" s="8"/>
      <c r="Z513" s="8"/>
      <c r="AA513" s="8"/>
      <c r="AB513" s="8"/>
      <c r="AC513" s="8"/>
      <c r="AD513" s="8"/>
      <c r="AE513" s="8"/>
      <c r="AF513" s="8"/>
      <c r="AG513" s="707"/>
    </row>
    <row r="514" spans="8:33" ht="24.95" customHeight="1">
      <c r="H514" s="25"/>
      <c r="I514" s="25"/>
      <c r="J514" s="25"/>
      <c r="K514" s="25"/>
      <c r="L514" s="25"/>
      <c r="M514" s="25"/>
      <c r="N514" s="25"/>
      <c r="O514" s="25"/>
      <c r="P514" s="8"/>
      <c r="Q514" s="8"/>
      <c r="Y514" s="782"/>
      <c r="Z514" s="782"/>
      <c r="AA514" s="782"/>
      <c r="AB514" s="782"/>
      <c r="AC514" s="782"/>
      <c r="AD514" s="782"/>
      <c r="AE514" s="782"/>
      <c r="AF514" s="782"/>
      <c r="AG514" s="643"/>
    </row>
    <row r="515" spans="8:33" ht="24.95" customHeight="1">
      <c r="H515" s="601">
        <v>0.76083333333333336</v>
      </c>
      <c r="I515" s="601">
        <v>9.166666666666666E-2</v>
      </c>
      <c r="J515" s="601">
        <v>10.257499999999999</v>
      </c>
      <c r="K515" s="601">
        <v>4.1341666666666663</v>
      </c>
      <c r="L515" s="601">
        <v>20.350000000000001</v>
      </c>
      <c r="M515" s="596">
        <v>104.47250000000001</v>
      </c>
      <c r="N515" s="601">
        <v>25.3</v>
      </c>
      <c r="O515" s="601">
        <v>0.61416666666666664</v>
      </c>
      <c r="P515" s="92"/>
      <c r="Q515" s="8" t="e">
        <f>SUM(Q516:Q524)</f>
        <v>#REF!</v>
      </c>
      <c r="Y515" s="92"/>
      <c r="Z515" s="92"/>
      <c r="AA515" s="92"/>
      <c r="AB515" s="92"/>
      <c r="AC515" s="92"/>
      <c r="AD515" s="92"/>
      <c r="AE515" s="92"/>
      <c r="AF515" s="92"/>
      <c r="AG515" s="686"/>
    </row>
    <row r="516" spans="8:33" ht="24.95" customHeight="1">
      <c r="H516" s="8"/>
      <c r="I516" s="8"/>
      <c r="J516" s="8"/>
      <c r="K516" s="8"/>
      <c r="L516" s="8"/>
      <c r="M516" s="8"/>
      <c r="N516" s="8"/>
      <c r="O516" s="8"/>
      <c r="P516" s="8"/>
      <c r="Q516" s="11" t="e">
        <f>#REF!*P516/1000</f>
        <v>#REF!</v>
      </c>
      <c r="Y516" s="56"/>
      <c r="Z516" s="56"/>
      <c r="AA516" s="56"/>
      <c r="AB516" s="56"/>
      <c r="AC516" s="56"/>
      <c r="AD516" s="56"/>
      <c r="AE516" s="56"/>
      <c r="AF516" s="56"/>
      <c r="AG516" s="643"/>
    </row>
    <row r="517" spans="8:33" ht="24.95" customHeight="1">
      <c r="H517" s="601"/>
      <c r="I517" s="601"/>
      <c r="J517" s="601"/>
      <c r="K517" s="601"/>
      <c r="L517" s="601"/>
      <c r="M517" s="596"/>
      <c r="N517" s="601"/>
      <c r="O517" s="601"/>
      <c r="P517" s="39">
        <v>83.2</v>
      </c>
      <c r="Q517" s="11" t="e">
        <f>#REF!*P517/1000</f>
        <v>#REF!</v>
      </c>
      <c r="Y517" s="56"/>
      <c r="Z517" s="56"/>
      <c r="AA517" s="56"/>
      <c r="AB517" s="56"/>
      <c r="AC517" s="56"/>
      <c r="AD517" s="56"/>
      <c r="AE517" s="56"/>
      <c r="AF517" s="56"/>
      <c r="AG517" s="698"/>
    </row>
    <row r="518" spans="8:33" ht="24.95" customHeight="1">
      <c r="H518" s="92"/>
      <c r="I518" s="92"/>
      <c r="J518" s="92"/>
      <c r="K518" s="92"/>
      <c r="L518" s="92"/>
      <c r="M518" s="92"/>
      <c r="N518" s="92"/>
      <c r="O518" s="92"/>
      <c r="P518" s="68"/>
      <c r="Q518" s="11" t="e">
        <f>#REF!*P518/1000</f>
        <v>#REF!</v>
      </c>
      <c r="Y518" s="745"/>
      <c r="Z518" s="745"/>
      <c r="AA518" s="745"/>
      <c r="AB518" s="745"/>
      <c r="AC518" s="745"/>
      <c r="AD518" s="745"/>
      <c r="AE518" s="745"/>
      <c r="AF518" s="745"/>
      <c r="AG518" s="698"/>
    </row>
    <row r="519" spans="8:33" ht="24.95" customHeight="1">
      <c r="H519" s="56"/>
      <c r="I519" s="56"/>
      <c r="J519" s="56"/>
      <c r="K519" s="56"/>
      <c r="L519" s="56"/>
      <c r="M519" s="56"/>
      <c r="N519" s="56"/>
      <c r="O519" s="56"/>
      <c r="P519" s="68">
        <v>23.4</v>
      </c>
      <c r="Q519" s="11" t="e">
        <f>#REF!*P519/1000</f>
        <v>#REF!</v>
      </c>
      <c r="Y519" s="56"/>
      <c r="Z519" s="56"/>
      <c r="AA519" s="56"/>
      <c r="AB519" s="56"/>
      <c r="AC519" s="56"/>
      <c r="AD519" s="56"/>
      <c r="AE519" s="56"/>
      <c r="AF519" s="56"/>
      <c r="AG519" s="698"/>
    </row>
    <row r="520" spans="8:33" ht="24.95" customHeight="1">
      <c r="H520" s="56"/>
      <c r="I520" s="56"/>
      <c r="J520" s="56"/>
      <c r="K520" s="56"/>
      <c r="L520" s="56"/>
      <c r="M520" s="56"/>
      <c r="N520" s="56"/>
      <c r="O520" s="56"/>
      <c r="P520" s="11">
        <v>19.5</v>
      </c>
      <c r="Q520" s="11" t="e">
        <f>#REF!*P520/1000</f>
        <v>#REF!</v>
      </c>
      <c r="Y520" s="56"/>
      <c r="Z520" s="56"/>
      <c r="AA520" s="56"/>
      <c r="AB520" s="56"/>
      <c r="AC520" s="56"/>
      <c r="AD520" s="56"/>
      <c r="AE520" s="56"/>
      <c r="AF520" s="56"/>
      <c r="AG520" s="693"/>
    </row>
    <row r="521" spans="8:33" ht="38.25" customHeight="1">
      <c r="H521" s="56"/>
      <c r="I521" s="56"/>
      <c r="J521" s="56"/>
      <c r="K521" s="56"/>
      <c r="L521" s="56"/>
      <c r="M521" s="56"/>
      <c r="N521" s="56"/>
      <c r="O521" s="56"/>
      <c r="P521" s="11">
        <v>98.49</v>
      </c>
      <c r="Q521" s="11" t="e">
        <f>#REF!*P521/1000</f>
        <v>#REF!</v>
      </c>
      <c r="Y521" s="56"/>
      <c r="Z521" s="56"/>
      <c r="AA521" s="56"/>
      <c r="AB521" s="56"/>
      <c r="AC521" s="56"/>
      <c r="AD521" s="56"/>
      <c r="AE521" s="56"/>
      <c r="AF521" s="56"/>
      <c r="AG521" s="693"/>
    </row>
    <row r="522" spans="8:33" ht="24.95" customHeight="1">
      <c r="H522" s="56"/>
      <c r="I522" s="56"/>
      <c r="J522" s="56"/>
      <c r="K522" s="56"/>
      <c r="L522" s="56"/>
      <c r="M522" s="56"/>
      <c r="N522" s="56"/>
      <c r="O522" s="56"/>
      <c r="P522" s="92"/>
      <c r="Q522" s="11"/>
      <c r="Y522" s="744">
        <v>2.9</v>
      </c>
      <c r="Z522" s="744">
        <v>0.1111111111111111</v>
      </c>
      <c r="AA522" s="744">
        <v>17.066666666666666</v>
      </c>
      <c r="AB522" s="744">
        <v>0.22222222222222221</v>
      </c>
      <c r="AC522" s="744">
        <v>47.577777777777776</v>
      </c>
      <c r="AD522" s="744">
        <v>103.52222222222223</v>
      </c>
      <c r="AE522" s="744">
        <v>34.6</v>
      </c>
      <c r="AF522" s="744">
        <v>1.2444444444444447</v>
      </c>
      <c r="AG522" s="643"/>
    </row>
    <row r="523" spans="8:33" ht="24.95" customHeight="1">
      <c r="H523" s="92"/>
      <c r="I523" s="92"/>
      <c r="J523" s="92"/>
      <c r="K523" s="92"/>
      <c r="L523" s="92"/>
      <c r="M523" s="92"/>
      <c r="N523" s="92"/>
      <c r="O523" s="92"/>
      <c r="P523" s="11">
        <v>79.3</v>
      </c>
      <c r="Q523" s="11" t="e">
        <f>#REF!*P523/1000</f>
        <v>#REF!</v>
      </c>
      <c r="Y523" s="55"/>
      <c r="Z523" s="55"/>
      <c r="AA523" s="55"/>
      <c r="AB523" s="55"/>
      <c r="AC523" s="55"/>
      <c r="AD523" s="55"/>
      <c r="AE523" s="55"/>
      <c r="AF523" s="55"/>
      <c r="AG523" s="643"/>
    </row>
    <row r="524" spans="8:33" ht="24.95" customHeight="1">
      <c r="H524" s="745"/>
      <c r="I524" s="745"/>
      <c r="J524" s="745"/>
      <c r="K524" s="745"/>
      <c r="L524" s="745"/>
      <c r="M524" s="745"/>
      <c r="N524" s="745"/>
      <c r="O524" s="745"/>
      <c r="P524" s="606">
        <v>37.049999999999997</v>
      </c>
      <c r="Q524" s="11" t="e">
        <f>#REF!*P524/1000</f>
        <v>#REF!</v>
      </c>
      <c r="Y524" s="15"/>
      <c r="Z524" s="15"/>
      <c r="AA524" s="15"/>
      <c r="AB524" s="15"/>
      <c r="AC524" s="15"/>
      <c r="AD524" s="15"/>
      <c r="AE524" s="15"/>
      <c r="AF524" s="15"/>
      <c r="AG524" s="681"/>
    </row>
    <row r="525" spans="8:33" ht="24.95" customHeight="1">
      <c r="H525" s="24"/>
      <c r="I525" s="24"/>
      <c r="J525" s="24"/>
      <c r="K525" s="24"/>
      <c r="L525" s="24"/>
      <c r="M525" s="24"/>
      <c r="N525" s="24"/>
      <c r="O525" s="24"/>
      <c r="P525" s="92"/>
      <c r="Q525" s="92"/>
      <c r="Y525" s="55"/>
      <c r="Z525" s="55"/>
      <c r="AA525" s="55"/>
      <c r="AB525" s="55"/>
      <c r="AC525" s="55"/>
      <c r="AD525" s="55"/>
      <c r="AE525" s="55"/>
      <c r="AF525" s="55"/>
      <c r="AG525" s="677"/>
    </row>
    <row r="526" spans="8:33" ht="24.95" customHeight="1">
      <c r="H526" s="40">
        <v>0.06</v>
      </c>
      <c r="I526" s="40">
        <v>0.51</v>
      </c>
      <c r="J526" s="40">
        <v>19.29</v>
      </c>
      <c r="K526" s="40">
        <v>3.13</v>
      </c>
      <c r="L526" s="40">
        <v>31.49</v>
      </c>
      <c r="M526" s="40">
        <v>135.1</v>
      </c>
      <c r="N526" s="40">
        <v>25.24</v>
      </c>
      <c r="O526" s="40">
        <v>0.79</v>
      </c>
      <c r="P526" s="92"/>
      <c r="Q526" s="40" t="e">
        <f>SUM(Q527:Q535)</f>
        <v>#REF!</v>
      </c>
      <c r="Y526" s="55"/>
      <c r="Z526" s="55"/>
      <c r="AA526" s="55"/>
      <c r="AB526" s="55"/>
      <c r="AC526" s="55"/>
      <c r="AD526" s="55"/>
      <c r="AE526" s="55"/>
      <c r="AF526" s="55"/>
      <c r="AG526" s="677"/>
    </row>
    <row r="527" spans="8:33" ht="33" customHeight="1">
      <c r="H527" s="8"/>
      <c r="I527" s="8"/>
      <c r="J527" s="8"/>
      <c r="K527" s="8"/>
      <c r="L527" s="8"/>
      <c r="M527" s="8"/>
      <c r="N527" s="8"/>
      <c r="O527" s="8"/>
      <c r="P527" s="8"/>
      <c r="Q527" s="9" t="e">
        <f>#REF!*P527/1000</f>
        <v>#REF!</v>
      </c>
      <c r="Y527" s="55"/>
      <c r="Z527" s="55"/>
      <c r="AA527" s="55"/>
      <c r="AB527" s="55"/>
      <c r="AC527" s="55"/>
      <c r="AD527" s="55"/>
      <c r="AE527" s="55"/>
      <c r="AF527" s="55"/>
      <c r="AG527" s="677"/>
    </row>
    <row r="528" spans="8:33" ht="29.25" customHeight="1">
      <c r="H528" s="782"/>
      <c r="I528" s="782"/>
      <c r="J528" s="782"/>
      <c r="K528" s="782"/>
      <c r="L528" s="782"/>
      <c r="M528" s="782"/>
      <c r="N528" s="782"/>
      <c r="O528" s="782"/>
      <c r="P528" s="39">
        <v>83.2</v>
      </c>
      <c r="Q528" s="9" t="e">
        <f>#REF!*P528/1000</f>
        <v>#REF!</v>
      </c>
      <c r="Y528" s="55"/>
      <c r="Z528" s="55"/>
      <c r="AA528" s="55"/>
      <c r="AB528" s="55"/>
      <c r="AC528" s="55"/>
      <c r="AD528" s="55"/>
      <c r="AE528" s="55"/>
      <c r="AF528" s="55"/>
      <c r="AG528" s="643"/>
    </row>
    <row r="529" spans="1:256" ht="24.95" customHeight="1">
      <c r="H529" s="92"/>
      <c r="I529" s="92"/>
      <c r="J529" s="92"/>
      <c r="K529" s="92"/>
      <c r="L529" s="92"/>
      <c r="M529" s="92"/>
      <c r="N529" s="92"/>
      <c r="O529" s="92"/>
      <c r="P529" s="92"/>
      <c r="Q529" s="9" t="e">
        <f>#REF!*P529/1000</f>
        <v>#REF!</v>
      </c>
      <c r="Y529" s="55"/>
      <c r="Z529" s="55"/>
      <c r="AA529" s="55"/>
      <c r="AB529" s="55"/>
      <c r="AC529" s="55"/>
      <c r="AD529" s="55"/>
      <c r="AE529" s="55"/>
      <c r="AF529" s="55"/>
      <c r="AG529" s="677"/>
    </row>
    <row r="530" spans="1:256" ht="24.95" customHeight="1">
      <c r="H530" s="56"/>
      <c r="I530" s="56"/>
      <c r="J530" s="56"/>
      <c r="K530" s="56"/>
      <c r="L530" s="56"/>
      <c r="M530" s="56"/>
      <c r="N530" s="56"/>
      <c r="O530" s="56"/>
      <c r="P530" s="11">
        <v>19.5</v>
      </c>
      <c r="Q530" s="9" t="e">
        <f>#REF!*P530/1000</f>
        <v>#REF!</v>
      </c>
      <c r="Y530" s="11"/>
      <c r="Z530" s="11"/>
      <c r="AA530" s="11"/>
      <c r="AB530" s="11"/>
      <c r="AC530" s="11"/>
      <c r="AD530" s="11"/>
      <c r="AE530" s="11"/>
      <c r="AF530" s="11"/>
      <c r="AG530" s="677"/>
    </row>
    <row r="531" spans="1:256" ht="24.95" customHeight="1">
      <c r="H531" s="56"/>
      <c r="I531" s="56"/>
      <c r="J531" s="56"/>
      <c r="K531" s="56"/>
      <c r="L531" s="56"/>
      <c r="M531" s="56"/>
      <c r="N531" s="56"/>
      <c r="O531" s="56"/>
      <c r="P531" s="11">
        <v>37.57</v>
      </c>
      <c r="Q531" s="9" t="e">
        <f>#REF!*P531/1000</f>
        <v>#REF!</v>
      </c>
      <c r="Y531" s="11"/>
      <c r="Z531" s="11"/>
      <c r="AA531" s="11"/>
      <c r="AB531" s="11"/>
      <c r="AC531" s="11"/>
      <c r="AD531" s="11"/>
      <c r="AE531" s="11"/>
      <c r="AF531" s="11"/>
      <c r="AG531" s="677"/>
    </row>
    <row r="532" spans="1:256" ht="24.95" customHeight="1">
      <c r="H532" s="745"/>
      <c r="I532" s="745"/>
      <c r="J532" s="745"/>
      <c r="K532" s="745"/>
      <c r="L532" s="745"/>
      <c r="M532" s="745"/>
      <c r="N532" s="745"/>
      <c r="O532" s="745"/>
      <c r="P532" s="68">
        <v>5</v>
      </c>
      <c r="Q532" s="9" t="e">
        <f>#REF!*P532/40</f>
        <v>#REF!</v>
      </c>
      <c r="Y532" s="55"/>
      <c r="Z532" s="55"/>
      <c r="AA532" s="55"/>
      <c r="AB532" s="55"/>
      <c r="AC532" s="55"/>
      <c r="AD532" s="55"/>
      <c r="AE532" s="55"/>
      <c r="AF532" s="55"/>
      <c r="AG532" s="677"/>
    </row>
    <row r="533" spans="1:256" ht="24.95" customHeight="1">
      <c r="H533" s="56"/>
      <c r="I533" s="56"/>
      <c r="J533" s="56"/>
      <c r="K533" s="56"/>
      <c r="L533" s="56"/>
      <c r="M533" s="56"/>
      <c r="N533" s="56"/>
      <c r="O533" s="56"/>
      <c r="P533" s="11">
        <v>72.8</v>
      </c>
      <c r="Q533" s="9" t="e">
        <f>#REF!*P533/1000</f>
        <v>#REF!</v>
      </c>
      <c r="Y533" s="8">
        <v>6</v>
      </c>
      <c r="Z533" s="8">
        <v>0.04</v>
      </c>
      <c r="AA533" s="8">
        <v>0</v>
      </c>
      <c r="AB533" s="8">
        <v>0.24</v>
      </c>
      <c r="AC533" s="8">
        <v>15</v>
      </c>
      <c r="AD533" s="8">
        <v>16.53</v>
      </c>
      <c r="AE533" s="8">
        <v>10.199999999999999</v>
      </c>
      <c r="AF533" s="8">
        <v>2.41</v>
      </c>
      <c r="AG533" s="677"/>
    </row>
    <row r="534" spans="1:256" ht="24.95" customHeight="1">
      <c r="H534" s="56"/>
      <c r="I534" s="56"/>
      <c r="J534" s="56"/>
      <c r="K534" s="56"/>
      <c r="L534" s="56"/>
      <c r="M534" s="56"/>
      <c r="N534" s="56"/>
      <c r="O534" s="56"/>
      <c r="P534" s="11">
        <v>79.3</v>
      </c>
      <c r="Q534" s="9" t="e">
        <f>#REF!*P534/1000</f>
        <v>#REF!</v>
      </c>
      <c r="Y534" s="25"/>
      <c r="Z534" s="25"/>
      <c r="AA534" s="25"/>
      <c r="AB534" s="25"/>
      <c r="AC534" s="25"/>
      <c r="AD534" s="25"/>
      <c r="AE534" s="25"/>
      <c r="AF534" s="25"/>
      <c r="AG534" s="677"/>
    </row>
    <row r="535" spans="1:256" ht="24.95" customHeight="1">
      <c r="H535" s="56"/>
      <c r="I535" s="56"/>
      <c r="J535" s="56"/>
      <c r="K535" s="56"/>
      <c r="L535" s="56"/>
      <c r="M535" s="56"/>
      <c r="N535" s="56"/>
      <c r="O535" s="56"/>
      <c r="P535" s="103">
        <v>356.71</v>
      </c>
      <c r="Q535" s="9" t="e">
        <f>#REF!*P535/1000</f>
        <v>#REF!</v>
      </c>
      <c r="Y535" s="8">
        <v>0</v>
      </c>
      <c r="Z535" s="8">
        <v>0.1</v>
      </c>
      <c r="AA535" s="8">
        <v>0</v>
      </c>
      <c r="AB535" s="8">
        <v>0</v>
      </c>
      <c r="AC535" s="8">
        <v>4.0999999999999996</v>
      </c>
      <c r="AD535" s="8">
        <v>13.3</v>
      </c>
      <c r="AE535" s="8">
        <v>4</v>
      </c>
      <c r="AF535" s="8">
        <v>0.1</v>
      </c>
      <c r="AG535" s="677"/>
    </row>
    <row r="536" spans="1:256" ht="23.1" customHeight="1">
      <c r="H536" s="18">
        <v>2.6099999999999994</v>
      </c>
      <c r="I536" s="18">
        <v>0.1</v>
      </c>
      <c r="J536" s="18">
        <v>15.36</v>
      </c>
      <c r="K536" s="18">
        <v>0.2</v>
      </c>
      <c r="L536" s="18">
        <v>42.819999999999993</v>
      </c>
      <c r="M536" s="18">
        <v>93.17</v>
      </c>
      <c r="N536" s="18">
        <v>31.14</v>
      </c>
      <c r="O536" s="18">
        <v>1.1200000000000001</v>
      </c>
      <c r="P536" s="18"/>
      <c r="Q536" s="744" t="e">
        <f>SUM(Q537:Q546)</f>
        <v>#REF!</v>
      </c>
      <c r="Y536" s="710"/>
      <c r="Z536" s="710"/>
      <c r="AA536" s="710"/>
      <c r="AB536" s="710"/>
      <c r="AC536" s="710"/>
      <c r="AD536" s="710"/>
      <c r="AE536" s="710"/>
      <c r="AF536" s="710"/>
      <c r="AG536" s="677"/>
    </row>
    <row r="537" spans="1:256" ht="23.1" customHeight="1">
      <c r="H537" s="17"/>
      <c r="I537" s="17"/>
      <c r="J537" s="17"/>
      <c r="K537" s="17"/>
      <c r="L537" s="17"/>
      <c r="M537" s="17"/>
      <c r="N537" s="17"/>
      <c r="O537" s="17"/>
      <c r="P537" s="11"/>
      <c r="Q537" s="9" t="e">
        <f>#REF!*P537/1000</f>
        <v>#REF!</v>
      </c>
      <c r="Y537" s="40">
        <v>0</v>
      </c>
      <c r="Z537" s="40">
        <v>5.6250000000000001E-2</v>
      </c>
      <c r="AA537" s="40">
        <v>0</v>
      </c>
      <c r="AB537" s="40">
        <v>0.43749999999999994</v>
      </c>
      <c r="AC537" s="40">
        <v>10.750000000000002</v>
      </c>
      <c r="AD537" s="40">
        <v>48.25</v>
      </c>
      <c r="AE537" s="40">
        <v>14.374999999999995</v>
      </c>
      <c r="AF537" s="40">
        <v>1.1875000000000002</v>
      </c>
      <c r="AG537" s="677"/>
      <c r="AM537" s="4"/>
      <c r="AN537" s="4"/>
      <c r="AO537" s="4"/>
      <c r="AP537" s="4"/>
      <c r="AQ537" s="4"/>
      <c r="AR537" s="4"/>
      <c r="AS537" s="4"/>
    </row>
    <row r="538" spans="1:256" ht="23.1" customHeight="1">
      <c r="H538" s="15"/>
      <c r="I538" s="15"/>
      <c r="J538" s="15"/>
      <c r="K538" s="15"/>
      <c r="L538" s="15"/>
      <c r="M538" s="15"/>
      <c r="N538" s="15"/>
      <c r="O538" s="15"/>
      <c r="P538" s="11"/>
      <c r="Q538" s="9" t="e">
        <f>#REF!*P538/1000</f>
        <v>#REF!</v>
      </c>
      <c r="Y538" s="678">
        <f t="shared" ref="Y538:AF538" si="52">Y539+Y541</f>
        <v>0.6</v>
      </c>
      <c r="Z538" s="678">
        <f t="shared" si="52"/>
        <v>0.03</v>
      </c>
      <c r="AA538" s="678">
        <f t="shared" si="52"/>
        <v>10</v>
      </c>
      <c r="AB538" s="678">
        <f t="shared" si="52"/>
        <v>0</v>
      </c>
      <c r="AC538" s="678">
        <f t="shared" si="52"/>
        <v>124</v>
      </c>
      <c r="AD538" s="678">
        <f t="shared" si="52"/>
        <v>95</v>
      </c>
      <c r="AE538" s="678">
        <f t="shared" si="52"/>
        <v>15</v>
      </c>
      <c r="AF538" s="678">
        <f t="shared" si="52"/>
        <v>0.1</v>
      </c>
      <c r="AG538" s="677"/>
      <c r="AH538" s="4"/>
      <c r="AI538" s="4"/>
      <c r="AJ538" s="4"/>
      <c r="AK538" s="4"/>
      <c r="AM538" s="4"/>
      <c r="AN538" s="4"/>
      <c r="AO538" s="4"/>
      <c r="AP538" s="4"/>
      <c r="AQ538" s="4"/>
      <c r="AR538" s="4"/>
      <c r="AS538" s="4"/>
    </row>
    <row r="539" spans="1:256" ht="23.1" customHeight="1">
      <c r="H539" s="17"/>
      <c r="I539" s="17"/>
      <c r="J539" s="17"/>
      <c r="K539" s="17"/>
      <c r="L539" s="17"/>
      <c r="M539" s="17"/>
      <c r="N539" s="17"/>
      <c r="O539" s="17"/>
      <c r="P539" s="68">
        <v>19.5</v>
      </c>
      <c r="Q539" s="9" t="e">
        <f>#REF!*P539/1000</f>
        <v>#REF!</v>
      </c>
      <c r="Y539" s="40">
        <v>0</v>
      </c>
      <c r="Z539" s="40">
        <v>0</v>
      </c>
      <c r="AA539" s="40">
        <v>0</v>
      </c>
      <c r="AB539" s="40">
        <v>0</v>
      </c>
      <c r="AC539" s="40">
        <v>0</v>
      </c>
      <c r="AD539" s="40">
        <v>0</v>
      </c>
      <c r="AE539" s="40">
        <v>0</v>
      </c>
      <c r="AF539" s="40">
        <v>0</v>
      </c>
      <c r="AG539" s="677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  <c r="IV539" s="4"/>
    </row>
    <row r="540" spans="1:256" ht="23.1" customHeight="1">
      <c r="H540" s="17"/>
      <c r="I540" s="17"/>
      <c r="J540" s="17"/>
      <c r="K540" s="17"/>
      <c r="L540" s="17"/>
      <c r="M540" s="17"/>
      <c r="N540" s="17"/>
      <c r="O540" s="17"/>
      <c r="P540" s="11"/>
      <c r="Q540" s="9" t="e">
        <f>#REF!*P540/1000</f>
        <v>#REF!</v>
      </c>
      <c r="Y540" s="40"/>
      <c r="Z540" s="40"/>
      <c r="AA540" s="40"/>
      <c r="AB540" s="40"/>
      <c r="AC540" s="40"/>
      <c r="AD540" s="40"/>
      <c r="AE540" s="40"/>
      <c r="AF540" s="40"/>
      <c r="AG540" s="677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  <c r="IV540" s="4"/>
    </row>
    <row r="541" spans="1:256" s="4" customFormat="1" ht="23.1" customHeight="1">
      <c r="A541" s="36"/>
      <c r="B541" s="37"/>
      <c r="C541" s="37"/>
      <c r="D541" s="37"/>
      <c r="E541" s="37"/>
      <c r="F541" s="37"/>
      <c r="G541" s="37"/>
      <c r="H541" s="17"/>
      <c r="I541" s="17"/>
      <c r="J541" s="17"/>
      <c r="K541" s="17"/>
      <c r="L541" s="17"/>
      <c r="M541" s="17"/>
      <c r="N541" s="17"/>
      <c r="O541" s="17"/>
      <c r="P541" s="11">
        <v>37.57</v>
      </c>
      <c r="Q541" s="9" t="e">
        <f>#REF!*P541/1000</f>
        <v>#REF!</v>
      </c>
      <c r="R541" s="36"/>
      <c r="S541" s="37"/>
      <c r="T541" s="37"/>
      <c r="U541" s="37"/>
      <c r="V541" s="37"/>
      <c r="W541" s="37"/>
      <c r="X541" s="37"/>
      <c r="Y541" s="40">
        <v>0.6</v>
      </c>
      <c r="Z541" s="40">
        <v>0.03</v>
      </c>
      <c r="AA541" s="40">
        <v>10</v>
      </c>
      <c r="AB541" s="40">
        <v>0</v>
      </c>
      <c r="AC541" s="40">
        <v>124</v>
      </c>
      <c r="AD541" s="40">
        <v>95</v>
      </c>
      <c r="AE541" s="40">
        <v>15</v>
      </c>
      <c r="AF541" s="40">
        <v>0.1</v>
      </c>
      <c r="AG541" s="677"/>
    </row>
    <row r="542" spans="1:256" s="4" customFormat="1" ht="23.1" customHeight="1">
      <c r="A542" s="36"/>
      <c r="B542" s="37"/>
      <c r="C542" s="37"/>
      <c r="D542" s="37"/>
      <c r="E542" s="37"/>
      <c r="F542" s="37"/>
      <c r="G542" s="37"/>
      <c r="H542" s="17"/>
      <c r="I542" s="17"/>
      <c r="J542" s="17"/>
      <c r="K542" s="17"/>
      <c r="L542" s="17"/>
      <c r="M542" s="17"/>
      <c r="N542" s="17"/>
      <c r="O542" s="17"/>
      <c r="P542" s="11"/>
      <c r="Q542" s="9" t="e">
        <f>#REF!*P542/1000</f>
        <v>#REF!</v>
      </c>
      <c r="R542" s="36"/>
      <c r="S542" s="37"/>
      <c r="T542" s="37"/>
      <c r="U542" s="37"/>
      <c r="V542" s="37"/>
      <c r="W542" s="37"/>
      <c r="X542" s="37"/>
      <c r="Y542" s="699">
        <f t="shared" ref="Y542:AF542" si="53">Y498+Y538</f>
        <v>19.375</v>
      </c>
      <c r="Z542" s="699">
        <f t="shared" si="53"/>
        <v>1.0048611111111112</v>
      </c>
      <c r="AA542" s="699">
        <f t="shared" si="53"/>
        <v>51.179166666666667</v>
      </c>
      <c r="AB542" s="699">
        <f t="shared" si="53"/>
        <v>4.9122222222222227</v>
      </c>
      <c r="AC542" s="699">
        <f t="shared" si="53"/>
        <v>263.29027777777776</v>
      </c>
      <c r="AD542" s="699">
        <f t="shared" si="53"/>
        <v>486.63722222222219</v>
      </c>
      <c r="AE542" s="699">
        <f t="shared" si="53"/>
        <v>123.425</v>
      </c>
      <c r="AF542" s="699">
        <f t="shared" si="53"/>
        <v>6.6194444444444445</v>
      </c>
      <c r="AG542" s="677"/>
    </row>
    <row r="543" spans="1:256" s="4" customFormat="1" ht="23.1" customHeight="1">
      <c r="A543" s="36"/>
      <c r="B543" s="37"/>
      <c r="C543" s="37"/>
      <c r="D543" s="37"/>
      <c r="E543" s="37"/>
      <c r="F543" s="37"/>
      <c r="G543" s="37"/>
      <c r="H543" s="17"/>
      <c r="I543" s="17"/>
      <c r="J543" s="17"/>
      <c r="K543" s="17"/>
      <c r="L543" s="17"/>
      <c r="M543" s="17"/>
      <c r="N543" s="17"/>
      <c r="O543" s="17"/>
      <c r="P543" s="11"/>
      <c r="Q543" s="9" t="e">
        <f>#REF!*P543/1000</f>
        <v>#REF!</v>
      </c>
      <c r="R543" s="36"/>
      <c r="S543" s="37"/>
      <c r="T543" s="37"/>
      <c r="U543" s="37"/>
      <c r="V543" s="37"/>
      <c r="W543" s="37"/>
      <c r="X543" s="37"/>
      <c r="Y543" s="55"/>
      <c r="Z543" s="55"/>
      <c r="AA543" s="783"/>
      <c r="AB543" s="783"/>
      <c r="AC543" s="783"/>
      <c r="AD543" s="783"/>
      <c r="AE543" s="783"/>
      <c r="AF543" s="783"/>
      <c r="AG543" s="677"/>
    </row>
    <row r="544" spans="1:256" s="4" customFormat="1" ht="23.1" customHeight="1">
      <c r="A544" s="36"/>
      <c r="B544" s="37"/>
      <c r="C544" s="37"/>
      <c r="D544" s="37"/>
      <c r="E544" s="37"/>
      <c r="F544" s="37"/>
      <c r="G544" s="37"/>
      <c r="H544" s="11"/>
      <c r="I544" s="11"/>
      <c r="J544" s="11"/>
      <c r="K544" s="11"/>
      <c r="L544" s="11"/>
      <c r="M544" s="11"/>
      <c r="N544" s="11"/>
      <c r="O544" s="11"/>
      <c r="P544" s="11"/>
      <c r="Q544" s="9" t="e">
        <f>#REF!*P544/1000</f>
        <v>#REF!</v>
      </c>
      <c r="R544" s="36"/>
      <c r="S544" s="37"/>
      <c r="T544" s="37"/>
      <c r="U544" s="37"/>
      <c r="V544" s="37"/>
      <c r="W544" s="37"/>
      <c r="X544" s="37"/>
      <c r="Y544" s="783" t="e">
        <f t="shared" ref="Y544:AF544" si="54">(Y498+Y434+Y399+Y359+Y327+Y274+Y224+Y134+Y80+Y11)/10</f>
        <v>#REF!</v>
      </c>
      <c r="Z544" s="783" t="e">
        <f t="shared" si="54"/>
        <v>#REF!</v>
      </c>
      <c r="AA544" s="783" t="e">
        <f t="shared" si="54"/>
        <v>#REF!</v>
      </c>
      <c r="AB544" s="783" t="e">
        <f t="shared" si="54"/>
        <v>#REF!</v>
      </c>
      <c r="AC544" s="783" t="e">
        <f t="shared" si="54"/>
        <v>#REF!</v>
      </c>
      <c r="AD544" s="783" t="e">
        <f t="shared" si="54"/>
        <v>#REF!</v>
      </c>
      <c r="AE544" s="783" t="e">
        <f t="shared" si="54"/>
        <v>#REF!</v>
      </c>
      <c r="AF544" s="783" t="e">
        <f t="shared" si="54"/>
        <v>#REF!</v>
      </c>
      <c r="AG544" s="677"/>
    </row>
    <row r="545" spans="1:33" s="4" customFormat="1" ht="23.1" customHeight="1">
      <c r="A545" s="36"/>
      <c r="B545" s="37"/>
      <c r="C545" s="37"/>
      <c r="D545" s="37"/>
      <c r="E545" s="37"/>
      <c r="F545" s="37"/>
      <c r="G545" s="37"/>
      <c r="H545" s="11"/>
      <c r="I545" s="11"/>
      <c r="J545" s="11"/>
      <c r="K545" s="11"/>
      <c r="L545" s="11"/>
      <c r="M545" s="11"/>
      <c r="N545" s="11"/>
      <c r="O545" s="11"/>
      <c r="P545" s="11"/>
      <c r="Q545" s="9" t="e">
        <f>#REF!*P545/1000</f>
        <v>#REF!</v>
      </c>
      <c r="R545" s="36"/>
      <c r="S545" s="37"/>
      <c r="T545" s="37"/>
      <c r="U545" s="37"/>
      <c r="V545" s="37"/>
      <c r="W545" s="37"/>
      <c r="X545" s="37"/>
      <c r="Y545" s="783">
        <f t="shared" ref="Y545:AF545" si="55">(Y538+Y490+Y422+Y391+Y348+Y319+Y265+Y203+Y122+Y64)/10</f>
        <v>9.0367500000000014</v>
      </c>
      <c r="Z545" s="783">
        <f t="shared" si="55"/>
        <v>0.88996111111111098</v>
      </c>
      <c r="AA545" s="783">
        <f t="shared" si="55"/>
        <v>17.290399999999998</v>
      </c>
      <c r="AB545" s="783">
        <f t="shared" si="55"/>
        <v>0.6902152777777778</v>
      </c>
      <c r="AC545" s="783">
        <f t="shared" si="55"/>
        <v>136.17952777777776</v>
      </c>
      <c r="AD545" s="783">
        <f t="shared" si="55"/>
        <v>123.75771666666665</v>
      </c>
      <c r="AE545" s="783">
        <f t="shared" si="55"/>
        <v>51.596988888888895</v>
      </c>
      <c r="AF545" s="783">
        <f t="shared" si="55"/>
        <v>11.327851388888888</v>
      </c>
      <c r="AG545" s="707"/>
    </row>
    <row r="546" spans="1:33" s="4" customFormat="1" ht="23.1" customHeight="1">
      <c r="A546" s="36"/>
      <c r="B546" s="37"/>
      <c r="C546" s="37"/>
      <c r="D546" s="37"/>
      <c r="E546" s="37"/>
      <c r="F546" s="37"/>
      <c r="G546" s="37"/>
      <c r="H546" s="17"/>
      <c r="I546" s="17"/>
      <c r="J546" s="17"/>
      <c r="K546" s="17"/>
      <c r="L546" s="17"/>
      <c r="M546" s="17"/>
      <c r="N546" s="17"/>
      <c r="O546" s="17"/>
      <c r="P546" s="103">
        <v>356.71</v>
      </c>
      <c r="Q546" s="9" t="e">
        <f>#REF!*P546/1000</f>
        <v>#REF!</v>
      </c>
      <c r="R546" s="36"/>
      <c r="S546" s="37"/>
      <c r="T546" s="37"/>
      <c r="U546" s="37"/>
      <c r="V546" s="37"/>
      <c r="W546" s="37"/>
      <c r="X546" s="37"/>
      <c r="Y546" s="783" t="e">
        <f t="shared" ref="Y546:AF546" si="56">(Y542+Y493+Y426+Y394+Y354+Y322+Y269+Y213+Y128+Y69)/10</f>
        <v>#REF!</v>
      </c>
      <c r="Z546" s="783" t="e">
        <f t="shared" si="56"/>
        <v>#REF!</v>
      </c>
      <c r="AA546" s="783" t="e">
        <f t="shared" si="56"/>
        <v>#REF!</v>
      </c>
      <c r="AB546" s="783" t="e">
        <f t="shared" si="56"/>
        <v>#REF!</v>
      </c>
      <c r="AC546" s="783" t="e">
        <f t="shared" si="56"/>
        <v>#REF!</v>
      </c>
      <c r="AD546" s="783" t="e">
        <f t="shared" si="56"/>
        <v>#REF!</v>
      </c>
      <c r="AE546" s="783" t="e">
        <f t="shared" si="56"/>
        <v>#REF!</v>
      </c>
      <c r="AF546" s="783" t="e">
        <f t="shared" si="56"/>
        <v>#REF!</v>
      </c>
      <c r="AG546" s="715"/>
    </row>
    <row r="547" spans="1:33" s="4" customFormat="1" ht="24.95" customHeight="1">
      <c r="A547" s="36"/>
      <c r="B547" s="37"/>
      <c r="C547" s="37"/>
      <c r="D547" s="37"/>
      <c r="E547" s="37"/>
      <c r="F547" s="37"/>
      <c r="G547" s="37"/>
      <c r="H547" s="8">
        <v>6</v>
      </c>
      <c r="I547" s="8">
        <v>0.04</v>
      </c>
      <c r="J547" s="8">
        <v>0</v>
      </c>
      <c r="K547" s="8">
        <v>0.24</v>
      </c>
      <c r="L547" s="8">
        <v>15</v>
      </c>
      <c r="M547" s="8">
        <v>16.53</v>
      </c>
      <c r="N547" s="8">
        <v>10.199999999999999</v>
      </c>
      <c r="O547" s="8">
        <v>2.41</v>
      </c>
      <c r="P547" s="11"/>
      <c r="Q547" s="40">
        <f>C327*P547/1000</f>
        <v>0</v>
      </c>
      <c r="R547" s="36"/>
      <c r="S547" s="37"/>
      <c r="T547" s="37"/>
      <c r="U547" s="37"/>
      <c r="V547" s="37"/>
      <c r="W547" s="37"/>
      <c r="X547" s="37"/>
      <c r="Y547" s="668"/>
      <c r="Z547" s="668"/>
      <c r="AA547" s="668"/>
      <c r="AB547" s="668"/>
      <c r="AC547" s="668"/>
      <c r="AD547" s="668"/>
      <c r="AE547" s="668"/>
      <c r="AF547" s="668"/>
      <c r="AG547" s="707"/>
    </row>
    <row r="548" spans="1:33" s="4" customFormat="1" ht="24.95" customHeight="1">
      <c r="A548" s="36"/>
      <c r="B548" s="37"/>
      <c r="C548" s="37"/>
      <c r="D548" s="37"/>
      <c r="E548" s="37"/>
      <c r="F548" s="37"/>
      <c r="G548" s="37"/>
      <c r="H548" s="25"/>
      <c r="I548" s="25"/>
      <c r="J548" s="25"/>
      <c r="K548" s="25"/>
      <c r="L548" s="25"/>
      <c r="M548" s="25"/>
      <c r="N548" s="25"/>
      <c r="O548" s="25"/>
      <c r="P548" s="9">
        <v>15</v>
      </c>
      <c r="Q548" s="40">
        <f>P548</f>
        <v>15</v>
      </c>
      <c r="R548" s="36"/>
      <c r="S548" s="37"/>
      <c r="T548" s="37"/>
      <c r="U548" s="37"/>
      <c r="V548" s="37"/>
      <c r="W548" s="37"/>
      <c r="X548" s="37"/>
      <c r="Y548" s="625"/>
      <c r="Z548" s="625"/>
      <c r="AA548" s="625"/>
      <c r="AB548" s="625"/>
      <c r="AC548" s="625"/>
      <c r="AD548" s="625"/>
      <c r="AE548" s="625"/>
      <c r="AF548" s="625"/>
      <c r="AG548" s="677"/>
    </row>
    <row r="549" spans="1:33" s="4" customFormat="1" ht="24.95" customHeight="1">
      <c r="A549" s="36"/>
      <c r="B549" s="37"/>
      <c r="C549" s="37"/>
      <c r="D549" s="37"/>
      <c r="E549" s="37"/>
      <c r="F549" s="37"/>
      <c r="G549" s="37"/>
      <c r="H549" s="8">
        <v>0</v>
      </c>
      <c r="I549" s="8">
        <v>7.4999999999999997E-2</v>
      </c>
      <c r="J549" s="8">
        <v>0</v>
      </c>
      <c r="K549" s="8">
        <v>0</v>
      </c>
      <c r="L549" s="8">
        <v>3.0749999999999993</v>
      </c>
      <c r="M549" s="8">
        <v>9.9749999999999996</v>
      </c>
      <c r="N549" s="8">
        <v>3</v>
      </c>
      <c r="O549" s="8">
        <v>7.4999999999999997E-2</v>
      </c>
      <c r="P549" s="11">
        <v>40.299999999999997</v>
      </c>
      <c r="Q549" s="40">
        <f>P549*C328/1000</f>
        <v>0</v>
      </c>
      <c r="R549" s="36"/>
      <c r="S549" s="37"/>
      <c r="T549" s="37"/>
      <c r="U549" s="37"/>
      <c r="V549" s="37"/>
      <c r="W549" s="37"/>
      <c r="X549" s="37"/>
      <c r="Y549" s="668"/>
      <c r="Z549" s="668"/>
      <c r="AA549" s="668"/>
      <c r="AB549" s="668"/>
      <c r="AC549" s="668"/>
      <c r="AD549" s="668"/>
      <c r="AE549" s="668"/>
      <c r="AF549" s="668"/>
      <c r="AG549" s="715"/>
    </row>
    <row r="550" spans="1:33" s="4" customFormat="1" ht="24.95" customHeight="1">
      <c r="A550" s="36"/>
      <c r="B550" s="37"/>
      <c r="C550" s="37"/>
      <c r="D550" s="37"/>
      <c r="E550" s="37"/>
      <c r="F550" s="37"/>
      <c r="G550" s="37"/>
      <c r="H550" s="710"/>
      <c r="I550" s="710"/>
      <c r="J550" s="710"/>
      <c r="K550" s="710"/>
      <c r="L550" s="710"/>
      <c r="M550" s="710"/>
      <c r="N550" s="710"/>
      <c r="O550" s="710"/>
      <c r="P550" s="11"/>
      <c r="Q550" s="40"/>
      <c r="R550" s="36"/>
      <c r="S550" s="37"/>
      <c r="T550" s="37"/>
      <c r="U550" s="37"/>
      <c r="V550" s="37"/>
      <c r="W550" s="37"/>
      <c r="X550" s="37"/>
      <c r="Y550" s="668"/>
      <c r="Z550" s="668"/>
      <c r="AA550" s="668"/>
      <c r="AB550" s="668"/>
      <c r="AC550" s="668"/>
      <c r="AD550" s="668"/>
      <c r="AE550" s="668"/>
      <c r="AF550" s="668"/>
      <c r="AG550" s="715"/>
    </row>
    <row r="551" spans="1:33" s="4" customFormat="1" ht="24.95" customHeight="1">
      <c r="A551" s="36"/>
      <c r="B551" s="37"/>
      <c r="C551" s="37"/>
      <c r="D551" s="37"/>
      <c r="E551" s="37"/>
      <c r="F551" s="37"/>
      <c r="G551" s="37"/>
      <c r="H551" s="40">
        <v>0</v>
      </c>
      <c r="I551" s="40">
        <v>4.5000000000000005E-2</v>
      </c>
      <c r="J551" s="40">
        <v>0</v>
      </c>
      <c r="K551" s="40">
        <v>0.34999999999999992</v>
      </c>
      <c r="L551" s="40">
        <v>8.6000000000000014</v>
      </c>
      <c r="M551" s="40">
        <v>38.6</v>
      </c>
      <c r="N551" s="40">
        <v>11.499999999999996</v>
      </c>
      <c r="O551" s="40">
        <v>0.95000000000000029</v>
      </c>
      <c r="P551" s="11">
        <v>32.5</v>
      </c>
      <c r="Q551" s="40">
        <f>P551*C329/1000</f>
        <v>0</v>
      </c>
      <c r="R551" s="36"/>
      <c r="S551" s="37"/>
      <c r="T551" s="37"/>
      <c r="U551" s="37"/>
      <c r="V551" s="37"/>
      <c r="W551" s="37"/>
      <c r="X551" s="37"/>
      <c r="Y551" s="668"/>
      <c r="Z551" s="668"/>
      <c r="AA551" s="668"/>
      <c r="AB551" s="668"/>
      <c r="AC551" s="668"/>
      <c r="AD551" s="668"/>
      <c r="AE551" s="668"/>
      <c r="AF551" s="668"/>
      <c r="AG551" s="715"/>
    </row>
    <row r="552" spans="1:33" s="4" customFormat="1" ht="21" customHeight="1">
      <c r="A552" s="36"/>
      <c r="B552" s="37"/>
      <c r="C552" s="37"/>
      <c r="D552" s="37"/>
      <c r="E552" s="37"/>
      <c r="F552" s="37"/>
      <c r="G552" s="37"/>
      <c r="H552" s="678">
        <f t="shared" ref="H552:O552" si="57">H553+H556+H555</f>
        <v>10.98</v>
      </c>
      <c r="I552" s="678">
        <f t="shared" si="57"/>
        <v>5.7333333333333333E-2</v>
      </c>
      <c r="J552" s="678">
        <f t="shared" si="57"/>
        <v>8</v>
      </c>
      <c r="K552" s="678">
        <f t="shared" si="57"/>
        <v>0.45833333333333337</v>
      </c>
      <c r="L552" s="678">
        <f t="shared" si="57"/>
        <v>115.03333333333333</v>
      </c>
      <c r="M552" s="678">
        <f t="shared" si="57"/>
        <v>91.5</v>
      </c>
      <c r="N552" s="678">
        <f t="shared" si="57"/>
        <v>41.666666666666671</v>
      </c>
      <c r="O552" s="678">
        <f t="shared" si="57"/>
        <v>1.6216666666666668</v>
      </c>
      <c r="P552" s="678"/>
      <c r="Q552" s="679" t="e">
        <f>Q553+Q556+Q555</f>
        <v>#REF!</v>
      </c>
      <c r="R552" s="36"/>
      <c r="S552" s="37"/>
      <c r="T552" s="37"/>
      <c r="U552" s="37"/>
      <c r="V552" s="37"/>
      <c r="W552" s="37"/>
      <c r="X552" s="37"/>
      <c r="Y552" s="784"/>
      <c r="Z552" s="784"/>
      <c r="AA552" s="784"/>
      <c r="AB552" s="784"/>
      <c r="AC552" s="784"/>
      <c r="AD552" s="784"/>
      <c r="AE552" s="784"/>
      <c r="AF552" s="784"/>
      <c r="AG552" s="715"/>
    </row>
    <row r="553" spans="1:33" s="4" customFormat="1" ht="36.75" customHeight="1">
      <c r="A553" s="36"/>
      <c r="B553" s="37"/>
      <c r="C553" s="37"/>
      <c r="D553" s="37"/>
      <c r="E553" s="37"/>
      <c r="F553" s="37"/>
      <c r="G553" s="37"/>
      <c r="H553" s="40">
        <v>0</v>
      </c>
      <c r="I553" s="40">
        <v>0</v>
      </c>
      <c r="J553" s="40">
        <v>0</v>
      </c>
      <c r="K553" s="40">
        <v>0</v>
      </c>
      <c r="L553" s="40">
        <v>0</v>
      </c>
      <c r="M553" s="40">
        <v>0</v>
      </c>
      <c r="N553" s="40">
        <v>0</v>
      </c>
      <c r="O553" s="40">
        <v>0</v>
      </c>
      <c r="P553" s="104">
        <v>250</v>
      </c>
      <c r="Q553" s="40" t="e">
        <f>#REF!*P553/1000</f>
        <v>#REF!</v>
      </c>
      <c r="R553" s="36"/>
      <c r="S553" s="37"/>
      <c r="T553" s="37"/>
      <c r="U553" s="37"/>
      <c r="V553" s="37"/>
      <c r="W553" s="37"/>
      <c r="X553" s="37"/>
      <c r="Y553" s="668"/>
      <c r="Z553" s="668"/>
      <c r="AA553" s="668"/>
      <c r="AB553" s="668"/>
      <c r="AC553" s="668"/>
      <c r="AD553" s="668"/>
      <c r="AE553" s="668"/>
      <c r="AF553" s="668"/>
      <c r="AG553" s="707"/>
    </row>
    <row r="554" spans="1:33" s="4" customFormat="1" ht="32.25" customHeight="1">
      <c r="A554" s="36"/>
      <c r="B554" s="37"/>
      <c r="C554" s="37"/>
      <c r="D554" s="37"/>
      <c r="E554" s="37"/>
      <c r="F554" s="37"/>
      <c r="G554" s="37"/>
      <c r="H554" s="599"/>
      <c r="I554" s="599"/>
      <c r="J554" s="599"/>
      <c r="K554" s="599"/>
      <c r="L554" s="599"/>
      <c r="M554" s="599"/>
      <c r="N554" s="599"/>
      <c r="O554" s="599"/>
      <c r="P554" s="8"/>
      <c r="Q554" s="8"/>
      <c r="R554" s="36"/>
      <c r="S554" s="37"/>
      <c r="T554" s="37"/>
      <c r="U554" s="37"/>
      <c r="V554" s="37"/>
      <c r="W554" s="37"/>
      <c r="X554" s="37"/>
      <c r="Y554" s="668"/>
      <c r="Z554" s="668"/>
      <c r="AA554" s="668"/>
      <c r="AB554" s="668"/>
      <c r="AC554" s="668"/>
      <c r="AD554" s="668"/>
      <c r="AE554" s="668"/>
      <c r="AF554" s="668"/>
      <c r="AG554" s="707"/>
    </row>
    <row r="555" spans="1:33" s="4" customFormat="1" ht="23.1" customHeight="1">
      <c r="A555" s="36"/>
      <c r="B555" s="37"/>
      <c r="C555" s="37"/>
      <c r="D555" s="37"/>
      <c r="E555" s="37"/>
      <c r="F555" s="37"/>
      <c r="G555" s="37"/>
      <c r="H555" s="601">
        <v>10.5</v>
      </c>
      <c r="I555" s="8">
        <v>3.3333333333333333E-2</v>
      </c>
      <c r="J555" s="601">
        <v>0</v>
      </c>
      <c r="K555" s="8">
        <v>0.45833333333333337</v>
      </c>
      <c r="L555" s="601">
        <v>15.833333333333334</v>
      </c>
      <c r="M555" s="601">
        <v>15.500000000000002</v>
      </c>
      <c r="N555" s="601">
        <v>29.666666666666668</v>
      </c>
      <c r="O555" s="601">
        <v>1.5416666666666667</v>
      </c>
      <c r="P555" s="11">
        <v>66</v>
      </c>
      <c r="Q555" s="40">
        <f>C332*P555/1000</f>
        <v>0</v>
      </c>
      <c r="R555" s="36"/>
      <c r="S555" s="37"/>
      <c r="T555" s="37"/>
      <c r="U555" s="37"/>
      <c r="V555" s="37"/>
      <c r="W555" s="37"/>
      <c r="X555" s="37"/>
      <c r="Y555" s="668"/>
      <c r="Z555" s="668"/>
      <c r="AA555" s="668"/>
      <c r="AB555" s="668"/>
      <c r="AC555" s="668"/>
      <c r="AD555" s="668"/>
      <c r="AE555" s="668"/>
      <c r="AF555" s="668"/>
      <c r="AG555" s="715"/>
    </row>
    <row r="556" spans="1:33" s="4" customFormat="1" ht="23.1" customHeight="1">
      <c r="A556" s="36"/>
      <c r="B556" s="37"/>
      <c r="C556" s="37"/>
      <c r="D556" s="37"/>
      <c r="E556" s="37"/>
      <c r="F556" s="37"/>
      <c r="G556" s="37"/>
      <c r="H556" s="40">
        <v>0.48</v>
      </c>
      <c r="I556" s="40">
        <v>2.4E-2</v>
      </c>
      <c r="J556" s="40">
        <v>8</v>
      </c>
      <c r="K556" s="40">
        <v>0</v>
      </c>
      <c r="L556" s="40">
        <v>99.2</v>
      </c>
      <c r="M556" s="40">
        <v>76</v>
      </c>
      <c r="N556" s="40">
        <v>12</v>
      </c>
      <c r="O556" s="40">
        <v>0.08</v>
      </c>
      <c r="P556" s="11">
        <v>10</v>
      </c>
      <c r="Q556" s="40">
        <f>P556</f>
        <v>10</v>
      </c>
      <c r="R556" s="36"/>
      <c r="S556" s="37"/>
      <c r="T556" s="37"/>
      <c r="U556" s="37"/>
      <c r="V556" s="37"/>
      <c r="W556" s="37"/>
      <c r="X556" s="37"/>
      <c r="Y556" s="668"/>
      <c r="Z556" s="668"/>
      <c r="AA556" s="668"/>
      <c r="AB556" s="668"/>
      <c r="AC556" s="668"/>
      <c r="AD556" s="668"/>
      <c r="AE556" s="668"/>
      <c r="AF556" s="668"/>
      <c r="AG556" s="670"/>
    </row>
    <row r="557" spans="1:33" s="4" customFormat="1" ht="22.5" customHeight="1">
      <c r="A557" s="36"/>
      <c r="B557" s="37"/>
      <c r="C557" s="37"/>
      <c r="D557" s="37"/>
      <c r="E557" s="37"/>
      <c r="F557" s="37"/>
      <c r="G557" s="37"/>
      <c r="H557" s="699">
        <f t="shared" ref="H557:O557" si="58">H512+H552</f>
        <v>28.190833333333334</v>
      </c>
      <c r="I557" s="699">
        <f t="shared" si="58"/>
        <v>0.433</v>
      </c>
      <c r="J557" s="699">
        <f t="shared" si="58"/>
        <v>33.6175</v>
      </c>
      <c r="K557" s="699">
        <f t="shared" si="58"/>
        <v>5.4624999999999995</v>
      </c>
      <c r="L557" s="699">
        <f t="shared" si="58"/>
        <v>222.87833333333333</v>
      </c>
      <c r="M557" s="699">
        <f t="shared" si="58"/>
        <v>387.17550000000006</v>
      </c>
      <c r="N557" s="699">
        <f t="shared" si="58"/>
        <v>133.76666666666668</v>
      </c>
      <c r="O557" s="699">
        <f t="shared" si="58"/>
        <v>7.2628333333333339</v>
      </c>
      <c r="P557" s="594"/>
      <c r="Q557" s="716" t="e">
        <f>Q512+Q552</f>
        <v>#REF!</v>
      </c>
      <c r="R557" s="36"/>
      <c r="S557" s="37"/>
      <c r="T557" s="37"/>
      <c r="U557" s="37"/>
      <c r="V557" s="37"/>
      <c r="W557" s="37"/>
      <c r="X557" s="37"/>
      <c r="Y557" s="668"/>
      <c r="Z557" s="668"/>
      <c r="AA557" s="668"/>
      <c r="AB557" s="668"/>
      <c r="AC557" s="668"/>
      <c r="AD557" s="668"/>
      <c r="AE557" s="668"/>
      <c r="AF557" s="668"/>
      <c r="AG557" s="670"/>
    </row>
    <row r="558" spans="1:33" s="4" customFormat="1" ht="24.95" customHeight="1">
      <c r="A558" s="36"/>
      <c r="B558" s="37"/>
      <c r="C558" s="37"/>
      <c r="D558" s="37"/>
      <c r="E558" s="37"/>
      <c r="F558" s="37"/>
      <c r="G558" s="37"/>
      <c r="H558" s="55"/>
      <c r="I558" s="55"/>
      <c r="J558" s="783"/>
      <c r="K558" s="783"/>
      <c r="L558" s="783"/>
      <c r="M558" s="783"/>
      <c r="N558" s="783"/>
      <c r="O558" s="783"/>
      <c r="P558" s="760">
        <v>12.48</v>
      </c>
      <c r="Q558" s="785" t="e">
        <f>P558*#REF!/1000</f>
        <v>#REF!</v>
      </c>
      <c r="R558" s="36"/>
      <c r="S558" s="37"/>
      <c r="T558" s="37"/>
      <c r="U558" s="37"/>
      <c r="V558" s="37"/>
      <c r="W558" s="37"/>
      <c r="X558" s="37"/>
      <c r="Y558" s="668"/>
      <c r="Z558" s="668"/>
      <c r="AA558" s="668"/>
      <c r="AB558" s="668"/>
      <c r="AC558" s="668"/>
      <c r="AD558" s="668"/>
      <c r="AE558" s="668"/>
      <c r="AF558" s="668"/>
      <c r="AG558" s="707"/>
    </row>
    <row r="559" spans="1:33" s="4" customFormat="1" ht="24.95" customHeight="1">
      <c r="A559" s="36"/>
      <c r="B559" s="37"/>
      <c r="C559" s="37"/>
      <c r="D559" s="37"/>
      <c r="E559" s="37"/>
      <c r="F559" s="37"/>
      <c r="G559" s="37"/>
      <c r="H559" s="783" t="e">
        <f t="shared" ref="H559:O559" si="59">(H512+H448+H418+H373+H341+H293+H243+H155+H94+H11)/10</f>
        <v>#REF!</v>
      </c>
      <c r="I559" s="783" t="e">
        <f t="shared" si="59"/>
        <v>#REF!</v>
      </c>
      <c r="J559" s="783" t="e">
        <f t="shared" si="59"/>
        <v>#REF!</v>
      </c>
      <c r="K559" s="783" t="e">
        <f t="shared" si="59"/>
        <v>#REF!</v>
      </c>
      <c r="L559" s="783" t="e">
        <f t="shared" si="59"/>
        <v>#REF!</v>
      </c>
      <c r="M559" s="783" t="e">
        <f t="shared" si="59"/>
        <v>#REF!</v>
      </c>
      <c r="N559" s="783" t="e">
        <f t="shared" si="59"/>
        <v>#REF!</v>
      </c>
      <c r="O559" s="783" t="e">
        <f t="shared" si="59"/>
        <v>#REF!</v>
      </c>
      <c r="P559" s="505"/>
      <c r="Q559" s="127" t="e">
        <f>(Q512+Q448+Q418+Q373+Q341+Q293+Q243+Q155+Q94+Q11+Q558)/10</f>
        <v>#REF!</v>
      </c>
      <c r="R559" s="36"/>
      <c r="S559" s="37"/>
      <c r="T559" s="37"/>
      <c r="U559" s="37"/>
      <c r="V559" s="37"/>
      <c r="W559" s="37"/>
      <c r="X559" s="37"/>
      <c r="Y559" s="668"/>
      <c r="Z559" s="668"/>
      <c r="AA559" s="668"/>
      <c r="AB559" s="668"/>
      <c r="AC559" s="668"/>
      <c r="AD559" s="668"/>
      <c r="AE559" s="668"/>
      <c r="AF559" s="668"/>
      <c r="AG559" s="707"/>
    </row>
    <row r="560" spans="1:33" s="4" customFormat="1" ht="24.95" customHeight="1">
      <c r="A560" s="36"/>
      <c r="B560" s="37"/>
      <c r="C560" s="37"/>
      <c r="D560" s="37"/>
      <c r="E560" s="37"/>
      <c r="F560" s="37"/>
      <c r="G560" s="37"/>
      <c r="H560" s="783">
        <f>(H552+H504+H439+H406+H362+H333+H279+H229+O130+H72)/10</f>
        <v>8.4531428571428577</v>
      </c>
      <c r="I560" s="783">
        <f>(I552+I504+I439+I406+I362+I333+I279+I229+P130+I72)/10</f>
        <v>0.88147619047619052</v>
      </c>
      <c r="J560" s="783">
        <f>(J552+J504+J439+J406+J362+J333+J279+J229+Q130+J72)/10</f>
        <v>15.628914285714284</v>
      </c>
      <c r="K560" s="783" t="e">
        <f>(K552+K504+K439+K406+K362+K333+K279+K229+#REF!+K72)/10</f>
        <v>#REF!</v>
      </c>
      <c r="L560" s="783" t="e">
        <f>(L552+L504+L439+L406+L362+L333+L279+L229+#REF!+L72)/10</f>
        <v>#REF!</v>
      </c>
      <c r="M560" s="783" t="e">
        <f>(M552+M504+M439+M406+M362+M333+M279+M229+#REF!+M72)/10</f>
        <v>#REF!</v>
      </c>
      <c r="N560" s="783" t="e">
        <f>(N552+N504+N439+N406+N362+N333+N279+N229+#REF!+N72)/10</f>
        <v>#REF!</v>
      </c>
      <c r="O560" s="783" t="e">
        <f>(O552+O504+O439+O406+O362+O333+O279+O229+#REF!+O72)/10</f>
        <v>#REF!</v>
      </c>
      <c r="P560" s="786"/>
      <c r="Q560" s="783" t="e">
        <f>(Q552+Q504+Q439+Q406+Q362+Q333+Q279+Q229+#REF!+Q72)/10</f>
        <v>#REF!</v>
      </c>
      <c r="R560" s="36"/>
      <c r="S560" s="37"/>
      <c r="T560" s="37"/>
      <c r="U560" s="37"/>
      <c r="V560" s="37"/>
      <c r="W560" s="37"/>
      <c r="X560" s="37"/>
      <c r="Y560" s="668"/>
      <c r="Z560" s="668"/>
      <c r="AA560" s="668"/>
      <c r="AB560" s="668"/>
      <c r="AC560" s="668"/>
      <c r="AD560" s="668"/>
      <c r="AE560" s="668"/>
      <c r="AF560" s="668"/>
      <c r="AG560" s="670"/>
    </row>
    <row r="561" spans="1:256" s="4" customFormat="1" ht="24.95" customHeight="1">
      <c r="A561" s="36"/>
      <c r="B561" s="37"/>
      <c r="C561" s="37"/>
      <c r="D561" s="37"/>
      <c r="E561" s="37"/>
      <c r="F561" s="37"/>
      <c r="G561" s="37"/>
      <c r="H561" s="783" t="e">
        <f t="shared" ref="H561:O561" si="60">(H557+H507+H443+H409+H368+H336+H288+H238+H138+H83)/10</f>
        <v>#REF!</v>
      </c>
      <c r="I561" s="783" t="e">
        <f t="shared" si="60"/>
        <v>#REF!</v>
      </c>
      <c r="J561" s="783" t="e">
        <f t="shared" si="60"/>
        <v>#REF!</v>
      </c>
      <c r="K561" s="783" t="e">
        <f t="shared" si="60"/>
        <v>#REF!</v>
      </c>
      <c r="L561" s="783" t="e">
        <f t="shared" si="60"/>
        <v>#REF!</v>
      </c>
      <c r="M561" s="783" t="e">
        <f t="shared" si="60"/>
        <v>#REF!</v>
      </c>
      <c r="N561" s="783" t="e">
        <f t="shared" si="60"/>
        <v>#REF!</v>
      </c>
      <c r="O561" s="783" t="e">
        <f t="shared" si="60"/>
        <v>#REF!</v>
      </c>
      <c r="P561" s="505"/>
      <c r="Q561" s="127" t="e">
        <f>(Q557+Q507+Q443+Q409+Q368+Q336+Q288+Q238+Q138+Q83+Q558)/10</f>
        <v>#REF!</v>
      </c>
      <c r="R561" s="36"/>
      <c r="S561" s="37"/>
      <c r="T561" s="37"/>
      <c r="U561" s="37"/>
      <c r="V561" s="37"/>
      <c r="W561" s="37"/>
      <c r="X561" s="37"/>
      <c r="Y561" s="668"/>
      <c r="Z561" s="668"/>
      <c r="AA561" s="668"/>
      <c r="AB561" s="668"/>
      <c r="AC561" s="668"/>
      <c r="AD561" s="668"/>
      <c r="AE561" s="668"/>
      <c r="AF561" s="668"/>
      <c r="AG561" s="707"/>
    </row>
    <row r="562" spans="1:256" s="4" customFormat="1" ht="15.95" customHeight="1">
      <c r="A562" s="36"/>
      <c r="B562" s="37"/>
      <c r="C562" s="37"/>
      <c r="D562" s="37"/>
      <c r="E562" s="37"/>
      <c r="F562" s="37"/>
      <c r="G562" s="37"/>
      <c r="H562" s="668"/>
      <c r="I562" s="668"/>
      <c r="J562" s="668"/>
      <c r="K562" s="668"/>
      <c r="L562" s="668"/>
      <c r="M562" s="668"/>
      <c r="N562" s="668"/>
      <c r="O562" s="668"/>
      <c r="P562" s="23"/>
      <c r="Q562" s="787"/>
      <c r="R562" s="36"/>
      <c r="S562" s="37"/>
      <c r="T562" s="37"/>
      <c r="U562" s="37"/>
      <c r="V562" s="37"/>
      <c r="W562" s="37"/>
      <c r="X562" s="37"/>
      <c r="Y562" s="668"/>
      <c r="Z562" s="668"/>
      <c r="AA562" s="668"/>
      <c r="AB562" s="668"/>
      <c r="AC562" s="668"/>
      <c r="AD562" s="668"/>
      <c r="AE562" s="668"/>
      <c r="AF562" s="668"/>
      <c r="AG562" s="693"/>
    </row>
    <row r="563" spans="1:256" s="4" customFormat="1" ht="24.75" customHeight="1">
      <c r="A563" s="36"/>
      <c r="B563" s="37"/>
      <c r="C563" s="37"/>
      <c r="D563" s="37"/>
      <c r="E563" s="37"/>
      <c r="F563" s="37"/>
      <c r="G563" s="37"/>
      <c r="H563" s="625"/>
      <c r="I563" s="625"/>
      <c r="J563" s="625"/>
      <c r="K563" s="625"/>
      <c r="L563" s="625"/>
      <c r="M563" s="625"/>
      <c r="N563" s="625"/>
      <c r="O563" s="625"/>
      <c r="P563" s="23"/>
      <c r="Q563" s="787"/>
      <c r="R563" s="36"/>
      <c r="S563" s="37"/>
      <c r="T563" s="37"/>
      <c r="U563" s="37"/>
      <c r="V563" s="37"/>
      <c r="W563" s="37"/>
      <c r="X563" s="37"/>
      <c r="Y563" s="668"/>
      <c r="Z563" s="668"/>
      <c r="AA563" s="668"/>
      <c r="AB563" s="668"/>
      <c r="AC563" s="668"/>
      <c r="AD563" s="668"/>
      <c r="AE563" s="668"/>
      <c r="AF563" s="668"/>
      <c r="AG563" s="707"/>
      <c r="AM563" s="54"/>
      <c r="AN563" s="54"/>
      <c r="AO563" s="54"/>
      <c r="AP563" s="54"/>
      <c r="AQ563" s="54"/>
      <c r="AR563" s="54"/>
      <c r="AS563" s="54"/>
    </row>
    <row r="564" spans="1:256" s="4" customFormat="1" ht="18" customHeight="1">
      <c r="A564" s="36"/>
      <c r="B564" s="37"/>
      <c r="C564" s="37"/>
      <c r="D564" s="37"/>
      <c r="E564" s="37"/>
      <c r="F564" s="37"/>
      <c r="G564" s="37"/>
      <c r="H564" s="668"/>
      <c r="I564" s="668"/>
      <c r="J564" s="668"/>
      <c r="K564" s="668"/>
      <c r="L564" s="668"/>
      <c r="M564" s="668"/>
      <c r="N564" s="668"/>
      <c r="O564" s="668"/>
      <c r="P564" s="23"/>
      <c r="Q564" s="787"/>
      <c r="R564" s="36"/>
      <c r="S564" s="37"/>
      <c r="T564" s="37"/>
      <c r="U564" s="37"/>
      <c r="V564" s="37"/>
      <c r="W564" s="37"/>
      <c r="X564" s="37"/>
      <c r="Y564" s="668"/>
      <c r="Z564" s="668"/>
      <c r="AA564" s="668"/>
      <c r="AB564" s="668"/>
      <c r="AC564" s="668"/>
      <c r="AD564" s="668"/>
      <c r="AE564" s="668"/>
      <c r="AF564" s="668"/>
      <c r="AG564" s="707"/>
      <c r="AH564" s="54"/>
      <c r="AI564" s="54"/>
      <c r="AJ564" s="54"/>
      <c r="AK564" s="54"/>
      <c r="AM564" s="21"/>
      <c r="AN564" s="21"/>
      <c r="AO564" s="21"/>
      <c r="AP564" s="21"/>
      <c r="AQ564" s="21"/>
      <c r="AR564" s="21"/>
      <c r="AS564" s="21"/>
    </row>
    <row r="565" spans="1:256" s="4" customFormat="1" ht="18" customHeight="1">
      <c r="A565" s="36"/>
      <c r="B565" s="37"/>
      <c r="C565" s="37"/>
      <c r="D565" s="37"/>
      <c r="E565" s="37"/>
      <c r="F565" s="37"/>
      <c r="G565" s="37"/>
      <c r="H565" s="668"/>
      <c r="I565" s="668"/>
      <c r="J565" s="668"/>
      <c r="K565" s="668"/>
      <c r="L565" s="668"/>
      <c r="M565" s="668"/>
      <c r="N565" s="668"/>
      <c r="O565" s="668"/>
      <c r="P565" s="23"/>
      <c r="Q565" s="787"/>
      <c r="R565" s="36"/>
      <c r="S565" s="37"/>
      <c r="T565" s="37"/>
      <c r="U565" s="37"/>
      <c r="V565" s="37"/>
      <c r="W565" s="37"/>
      <c r="X565" s="37"/>
      <c r="Y565" s="668"/>
      <c r="Z565" s="668"/>
      <c r="AA565" s="668"/>
      <c r="AB565" s="668"/>
      <c r="AC565" s="668"/>
      <c r="AD565" s="668"/>
      <c r="AE565" s="668"/>
      <c r="AF565" s="668"/>
      <c r="AG565" s="632"/>
      <c r="AH565" s="21"/>
      <c r="AI565" s="21"/>
      <c r="AJ565" s="21"/>
      <c r="AK565" s="21"/>
      <c r="AL565" s="54"/>
      <c r="AM565" s="21"/>
      <c r="AN565" s="21"/>
      <c r="AO565" s="21"/>
      <c r="AP565" s="21"/>
      <c r="AQ565" s="21"/>
      <c r="AR565" s="21"/>
      <c r="AS565" s="21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4"/>
      <c r="BQ565" s="54"/>
      <c r="BR565" s="54"/>
      <c r="BS565" s="54"/>
      <c r="BT565" s="54"/>
      <c r="BU565" s="54"/>
      <c r="BV565" s="54"/>
      <c r="BW565" s="54"/>
      <c r="BX565" s="54"/>
      <c r="BY565" s="54"/>
      <c r="BZ565" s="54"/>
      <c r="CA565" s="54"/>
      <c r="CB565" s="54"/>
      <c r="CC565" s="54"/>
      <c r="CD565" s="54"/>
      <c r="CE565" s="54"/>
      <c r="CF565" s="54"/>
      <c r="CG565" s="54"/>
      <c r="CH565" s="54"/>
      <c r="CI565" s="54"/>
      <c r="CJ565" s="54"/>
      <c r="CK565" s="54"/>
      <c r="CL565" s="54"/>
      <c r="CM565" s="54"/>
      <c r="CN565" s="54"/>
      <c r="CO565" s="54"/>
      <c r="CP565" s="54"/>
      <c r="CQ565" s="54"/>
      <c r="CR565" s="54"/>
      <c r="CS565" s="54"/>
      <c r="CT565" s="54"/>
      <c r="CU565" s="54"/>
      <c r="CV565" s="54"/>
      <c r="CW565" s="54"/>
      <c r="CX565" s="54"/>
      <c r="CY565" s="54"/>
      <c r="CZ565" s="54"/>
      <c r="DA565" s="54"/>
      <c r="DB565" s="54"/>
      <c r="DC565" s="54"/>
      <c r="DD565" s="54"/>
      <c r="DE565" s="54"/>
      <c r="DF565" s="54"/>
      <c r="DG565" s="54"/>
      <c r="DH565" s="54"/>
      <c r="DI565" s="54"/>
      <c r="DJ565" s="54"/>
      <c r="DK565" s="54"/>
      <c r="DL565" s="54"/>
      <c r="DM565" s="54"/>
      <c r="DN565" s="54"/>
      <c r="DO565" s="54"/>
      <c r="DP565" s="54"/>
      <c r="DQ565" s="54"/>
      <c r="DR565" s="54"/>
      <c r="DS565" s="54"/>
      <c r="DT565" s="54"/>
      <c r="DU565" s="54"/>
      <c r="DV565" s="54"/>
      <c r="DW565" s="54"/>
      <c r="DX565" s="54"/>
      <c r="DY565" s="54"/>
      <c r="DZ565" s="54"/>
      <c r="EA565" s="54"/>
      <c r="EB565" s="54"/>
      <c r="EC565" s="54"/>
      <c r="ED565" s="54"/>
      <c r="EE565" s="54"/>
      <c r="EF565" s="54"/>
      <c r="EG565" s="54"/>
      <c r="EH565" s="54"/>
      <c r="EI565" s="54"/>
      <c r="EJ565" s="54"/>
      <c r="EK565" s="54"/>
      <c r="EL565" s="54"/>
      <c r="EM565" s="54"/>
      <c r="EN565" s="54"/>
      <c r="EO565" s="54"/>
      <c r="EP565" s="54"/>
      <c r="EQ565" s="54"/>
      <c r="ER565" s="54"/>
      <c r="ES565" s="54"/>
      <c r="ET565" s="54"/>
      <c r="EU565" s="54"/>
      <c r="EV565" s="54"/>
      <c r="EW565" s="54"/>
      <c r="EX565" s="54"/>
      <c r="EY565" s="54"/>
      <c r="EZ565" s="54"/>
      <c r="FA565" s="54"/>
      <c r="FB565" s="54"/>
      <c r="FC565" s="54"/>
      <c r="FD565" s="54"/>
      <c r="FE565" s="54"/>
      <c r="FF565" s="54"/>
      <c r="FG565" s="54"/>
      <c r="FH565" s="54"/>
      <c r="FI565" s="54"/>
      <c r="FJ565" s="54"/>
      <c r="FK565" s="54"/>
      <c r="FL565" s="54"/>
      <c r="FM565" s="54"/>
      <c r="FN565" s="54"/>
      <c r="FO565" s="54"/>
      <c r="FP565" s="54"/>
      <c r="FQ565" s="54"/>
      <c r="FR565" s="54"/>
      <c r="FS565" s="54"/>
      <c r="FT565" s="54"/>
      <c r="FU565" s="54"/>
      <c r="FV565" s="54"/>
      <c r="FW565" s="54"/>
      <c r="FX565" s="54"/>
      <c r="FY565" s="54"/>
      <c r="FZ565" s="54"/>
      <c r="GA565" s="54"/>
      <c r="GB565" s="54"/>
      <c r="GC565" s="54"/>
      <c r="GD565" s="54"/>
      <c r="GE565" s="54"/>
      <c r="GF565" s="54"/>
      <c r="GG565" s="54"/>
      <c r="GH565" s="54"/>
      <c r="GI565" s="54"/>
      <c r="GJ565" s="54"/>
      <c r="GK565" s="54"/>
      <c r="GL565" s="54"/>
      <c r="GM565" s="54"/>
      <c r="GN565" s="54"/>
      <c r="GO565" s="54"/>
      <c r="GP565" s="54"/>
      <c r="GQ565" s="54"/>
      <c r="GR565" s="54"/>
      <c r="GS565" s="54"/>
      <c r="GT565" s="54"/>
      <c r="GU565" s="54"/>
      <c r="GV565" s="54"/>
      <c r="GW565" s="54"/>
      <c r="GX565" s="54"/>
      <c r="GY565" s="54"/>
      <c r="GZ565" s="54"/>
      <c r="HA565" s="54"/>
      <c r="HB565" s="54"/>
      <c r="HC565" s="54"/>
      <c r="HD565" s="54"/>
      <c r="HE565" s="54"/>
      <c r="HF565" s="54"/>
      <c r="HG565" s="54"/>
      <c r="HH565" s="54"/>
      <c r="HI565" s="54"/>
      <c r="HJ565" s="54"/>
      <c r="HK565" s="54"/>
      <c r="HL565" s="54"/>
      <c r="HM565" s="54"/>
      <c r="HN565" s="54"/>
      <c r="HO565" s="54"/>
      <c r="HP565" s="54"/>
      <c r="HQ565" s="54"/>
      <c r="HR565" s="54"/>
      <c r="HS565" s="54"/>
      <c r="HT565" s="54"/>
      <c r="HU565" s="54"/>
      <c r="HV565" s="54"/>
      <c r="HW565" s="54"/>
      <c r="HX565" s="54"/>
      <c r="HY565" s="54"/>
      <c r="HZ565" s="54"/>
      <c r="IA565" s="54"/>
      <c r="IB565" s="54"/>
      <c r="IC565" s="54"/>
      <c r="ID565" s="54"/>
      <c r="IE565" s="54"/>
      <c r="IF565" s="54"/>
      <c r="IG565" s="54"/>
      <c r="IH565" s="54"/>
      <c r="II565" s="54"/>
      <c r="IJ565" s="54"/>
      <c r="IK565" s="54"/>
      <c r="IL565" s="54"/>
      <c r="IM565" s="54"/>
      <c r="IN565" s="54"/>
      <c r="IO565" s="54"/>
      <c r="IP565" s="54"/>
      <c r="IQ565" s="54"/>
      <c r="IR565" s="54"/>
      <c r="IS565" s="54"/>
      <c r="IT565" s="54"/>
      <c r="IU565" s="54"/>
      <c r="IV565" s="54"/>
    </row>
    <row r="566" spans="1:256" s="4" customFormat="1" ht="18" customHeight="1">
      <c r="A566" s="36"/>
      <c r="B566" s="37"/>
      <c r="C566" s="37"/>
      <c r="D566" s="37"/>
      <c r="E566" s="37"/>
      <c r="F566" s="37"/>
      <c r="G566" s="37"/>
      <c r="H566" s="668"/>
      <c r="I566" s="668"/>
      <c r="J566" s="668"/>
      <c r="K566" s="668"/>
      <c r="L566" s="668"/>
      <c r="M566" s="668"/>
      <c r="N566" s="668"/>
      <c r="O566" s="668"/>
      <c r="P566" s="23"/>
      <c r="Q566" s="787"/>
      <c r="R566" s="36"/>
      <c r="S566" s="37"/>
      <c r="T566" s="37"/>
      <c r="U566" s="37"/>
      <c r="V566" s="37"/>
      <c r="W566" s="37"/>
      <c r="X566" s="37"/>
      <c r="Y566" s="668"/>
      <c r="Z566" s="668"/>
      <c r="AA566" s="668"/>
      <c r="AB566" s="668"/>
      <c r="AC566" s="668"/>
      <c r="AD566" s="668"/>
      <c r="AE566" s="668"/>
      <c r="AF566" s="668"/>
      <c r="AG566" s="676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  <c r="DH566" s="21"/>
      <c r="DI566" s="21"/>
      <c r="DJ566" s="21"/>
      <c r="DK566" s="21"/>
      <c r="DL566" s="21"/>
      <c r="DM566" s="21"/>
      <c r="DN566" s="21"/>
      <c r="DO566" s="21"/>
      <c r="DP566" s="21"/>
      <c r="DQ566" s="21"/>
      <c r="DR566" s="21"/>
      <c r="DS566" s="21"/>
      <c r="DT566" s="21"/>
      <c r="DU566" s="21"/>
      <c r="DV566" s="21"/>
      <c r="DW566" s="21"/>
      <c r="DX566" s="21"/>
      <c r="DY566" s="21"/>
      <c r="DZ566" s="21"/>
      <c r="EA566" s="21"/>
      <c r="EB566" s="21"/>
      <c r="EC566" s="21"/>
      <c r="ED566" s="21"/>
      <c r="EE566" s="21"/>
      <c r="EF566" s="21"/>
      <c r="EG566" s="21"/>
      <c r="EH566" s="21"/>
      <c r="EI566" s="21"/>
      <c r="EJ566" s="21"/>
      <c r="EK566" s="21"/>
      <c r="EL566" s="21"/>
      <c r="EM566" s="21"/>
      <c r="EN566" s="21"/>
      <c r="EO566" s="21"/>
      <c r="EP566" s="21"/>
      <c r="EQ566" s="21"/>
      <c r="ER566" s="21"/>
      <c r="ES566" s="21"/>
      <c r="ET566" s="21"/>
      <c r="EU566" s="21"/>
      <c r="EV566" s="21"/>
      <c r="EW566" s="21"/>
      <c r="EX566" s="21"/>
      <c r="EY566" s="21"/>
      <c r="EZ566" s="21"/>
      <c r="FA566" s="21"/>
      <c r="FB566" s="21"/>
      <c r="FC566" s="21"/>
      <c r="FD566" s="21"/>
      <c r="FE566" s="21"/>
      <c r="FF566" s="21"/>
      <c r="FG566" s="21"/>
      <c r="FH566" s="21"/>
      <c r="FI566" s="21"/>
      <c r="FJ566" s="21"/>
      <c r="FK566" s="21"/>
      <c r="FL566" s="21"/>
      <c r="FM566" s="21"/>
      <c r="FN566" s="21"/>
      <c r="FO566" s="21"/>
      <c r="FP566" s="21"/>
      <c r="FQ566" s="21"/>
      <c r="FR566" s="21"/>
      <c r="FS566" s="21"/>
      <c r="FT566" s="21"/>
      <c r="FU566" s="21"/>
      <c r="FV566" s="21"/>
      <c r="FW566" s="21"/>
      <c r="FX566" s="21"/>
      <c r="FY566" s="21"/>
      <c r="FZ566" s="21"/>
      <c r="GA566" s="21"/>
      <c r="GB566" s="21"/>
      <c r="GC566" s="21"/>
      <c r="GD566" s="21"/>
      <c r="GE566" s="21"/>
      <c r="GF566" s="21"/>
      <c r="GG566" s="21"/>
      <c r="GH566" s="21"/>
      <c r="GI566" s="21"/>
      <c r="GJ566" s="21"/>
      <c r="GK566" s="21"/>
      <c r="GL566" s="21"/>
      <c r="GM566" s="21"/>
      <c r="GN566" s="21"/>
      <c r="GO566" s="21"/>
      <c r="GP566" s="21"/>
      <c r="GQ566" s="21"/>
      <c r="GR566" s="21"/>
      <c r="GS566" s="21"/>
      <c r="GT566" s="21"/>
      <c r="GU566" s="21"/>
      <c r="GV566" s="21"/>
      <c r="GW566" s="21"/>
      <c r="GX566" s="21"/>
      <c r="GY566" s="21"/>
      <c r="GZ566" s="21"/>
      <c r="HA566" s="21"/>
      <c r="HB566" s="21"/>
      <c r="HC566" s="21"/>
      <c r="HD566" s="21"/>
      <c r="HE566" s="21"/>
      <c r="HF566" s="21"/>
      <c r="HG566" s="21"/>
      <c r="HH566" s="21"/>
      <c r="HI566" s="21"/>
      <c r="HJ566" s="21"/>
      <c r="HK566" s="21"/>
      <c r="HL566" s="21"/>
      <c r="HM566" s="21"/>
      <c r="HN566" s="21"/>
      <c r="HO566" s="21"/>
      <c r="HP566" s="21"/>
      <c r="HQ566" s="21"/>
      <c r="HR566" s="21"/>
      <c r="HS566" s="21"/>
      <c r="HT566" s="21"/>
      <c r="HU566" s="21"/>
      <c r="HV566" s="21"/>
      <c r="HW566" s="21"/>
      <c r="HX566" s="21"/>
      <c r="HY566" s="21"/>
      <c r="HZ566" s="21"/>
      <c r="IA566" s="21"/>
      <c r="IB566" s="21"/>
      <c r="IC566" s="21"/>
      <c r="ID566" s="21"/>
      <c r="IE566" s="21"/>
      <c r="IF566" s="21"/>
      <c r="IG566" s="21"/>
      <c r="IH566" s="21"/>
      <c r="II566" s="21"/>
      <c r="IJ566" s="21"/>
      <c r="IK566" s="21"/>
      <c r="IL566" s="21"/>
      <c r="IM566" s="21"/>
      <c r="IN566" s="21"/>
      <c r="IO566" s="21"/>
      <c r="IP566" s="21"/>
      <c r="IQ566" s="21"/>
      <c r="IR566" s="21"/>
      <c r="IS566" s="21"/>
      <c r="IT566" s="21"/>
      <c r="IU566" s="21"/>
      <c r="IV566" s="21"/>
    </row>
    <row r="567" spans="1:256" s="54" customFormat="1" ht="18" customHeight="1">
      <c r="A567" s="36"/>
      <c r="B567" s="37"/>
      <c r="C567" s="37"/>
      <c r="D567" s="37"/>
      <c r="E567" s="37"/>
      <c r="F567" s="37"/>
      <c r="G567" s="37"/>
      <c r="H567" s="784"/>
      <c r="I567" s="784"/>
      <c r="J567" s="784"/>
      <c r="K567" s="784"/>
      <c r="L567" s="784"/>
      <c r="M567" s="784"/>
      <c r="N567" s="784"/>
      <c r="O567" s="784"/>
      <c r="P567" s="23"/>
      <c r="Q567" s="787"/>
      <c r="R567" s="36"/>
      <c r="S567" s="37"/>
      <c r="T567" s="37"/>
      <c r="U567" s="37"/>
      <c r="V567" s="37"/>
      <c r="W567" s="37"/>
      <c r="X567" s="37"/>
      <c r="Y567" s="668"/>
      <c r="Z567" s="668"/>
      <c r="AA567" s="668"/>
      <c r="AB567" s="668"/>
      <c r="AC567" s="668"/>
      <c r="AD567" s="668"/>
      <c r="AE567" s="668"/>
      <c r="AF567" s="668"/>
      <c r="AG567" s="715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  <c r="DH567" s="21"/>
      <c r="DI567" s="21"/>
      <c r="DJ567" s="21"/>
      <c r="DK567" s="21"/>
      <c r="DL567" s="21"/>
      <c r="DM567" s="21"/>
      <c r="DN567" s="21"/>
      <c r="DO567" s="21"/>
      <c r="DP567" s="21"/>
      <c r="DQ567" s="21"/>
      <c r="DR567" s="21"/>
      <c r="DS567" s="21"/>
      <c r="DT567" s="21"/>
      <c r="DU567" s="21"/>
      <c r="DV567" s="21"/>
      <c r="DW567" s="21"/>
      <c r="DX567" s="21"/>
      <c r="DY567" s="21"/>
      <c r="DZ567" s="21"/>
      <c r="EA567" s="21"/>
      <c r="EB567" s="21"/>
      <c r="EC567" s="21"/>
      <c r="ED567" s="21"/>
      <c r="EE567" s="21"/>
      <c r="EF567" s="21"/>
      <c r="EG567" s="21"/>
      <c r="EH567" s="21"/>
      <c r="EI567" s="21"/>
      <c r="EJ567" s="21"/>
      <c r="EK567" s="21"/>
      <c r="EL567" s="21"/>
      <c r="EM567" s="21"/>
      <c r="EN567" s="21"/>
      <c r="EO567" s="21"/>
      <c r="EP567" s="21"/>
      <c r="EQ567" s="21"/>
      <c r="ER567" s="21"/>
      <c r="ES567" s="21"/>
      <c r="ET567" s="21"/>
      <c r="EU567" s="21"/>
      <c r="EV567" s="21"/>
      <c r="EW567" s="21"/>
      <c r="EX567" s="21"/>
      <c r="EY567" s="21"/>
      <c r="EZ567" s="21"/>
      <c r="FA567" s="21"/>
      <c r="FB567" s="21"/>
      <c r="FC567" s="21"/>
      <c r="FD567" s="21"/>
      <c r="FE567" s="21"/>
      <c r="FF567" s="21"/>
      <c r="FG567" s="21"/>
      <c r="FH567" s="21"/>
      <c r="FI567" s="21"/>
      <c r="FJ567" s="21"/>
      <c r="FK567" s="21"/>
      <c r="FL567" s="21"/>
      <c r="FM567" s="21"/>
      <c r="FN567" s="21"/>
      <c r="FO567" s="21"/>
      <c r="FP567" s="21"/>
      <c r="FQ567" s="21"/>
      <c r="FR567" s="21"/>
      <c r="FS567" s="21"/>
      <c r="FT567" s="21"/>
      <c r="FU567" s="21"/>
      <c r="FV567" s="21"/>
      <c r="FW567" s="21"/>
      <c r="FX567" s="21"/>
      <c r="FY567" s="21"/>
      <c r="FZ567" s="21"/>
      <c r="GA567" s="21"/>
      <c r="GB567" s="21"/>
      <c r="GC567" s="21"/>
      <c r="GD567" s="21"/>
      <c r="GE567" s="21"/>
      <c r="GF567" s="21"/>
      <c r="GG567" s="21"/>
      <c r="GH567" s="21"/>
      <c r="GI567" s="21"/>
      <c r="GJ567" s="21"/>
      <c r="GK567" s="21"/>
      <c r="GL567" s="21"/>
      <c r="GM567" s="21"/>
      <c r="GN567" s="21"/>
      <c r="GO567" s="21"/>
      <c r="GP567" s="21"/>
      <c r="GQ567" s="21"/>
      <c r="GR567" s="21"/>
      <c r="GS567" s="21"/>
      <c r="GT567" s="21"/>
      <c r="GU567" s="21"/>
      <c r="GV567" s="21"/>
      <c r="GW567" s="21"/>
      <c r="GX567" s="21"/>
      <c r="GY567" s="21"/>
      <c r="GZ567" s="21"/>
      <c r="HA567" s="21"/>
      <c r="HB567" s="21"/>
      <c r="HC567" s="21"/>
      <c r="HD567" s="21"/>
      <c r="HE567" s="21"/>
      <c r="HF567" s="21"/>
      <c r="HG567" s="21"/>
      <c r="HH567" s="21"/>
      <c r="HI567" s="21"/>
      <c r="HJ567" s="21"/>
      <c r="HK567" s="21"/>
      <c r="HL567" s="21"/>
      <c r="HM567" s="21"/>
      <c r="HN567" s="21"/>
      <c r="HO567" s="21"/>
      <c r="HP567" s="21"/>
      <c r="HQ567" s="21"/>
      <c r="HR567" s="21"/>
      <c r="HS567" s="21"/>
      <c r="HT567" s="21"/>
      <c r="HU567" s="21"/>
      <c r="HV567" s="21"/>
      <c r="HW567" s="21"/>
      <c r="HX567" s="21"/>
      <c r="HY567" s="21"/>
      <c r="HZ567" s="21"/>
      <c r="IA567" s="21"/>
      <c r="IB567" s="21"/>
      <c r="IC567" s="21"/>
      <c r="ID567" s="21"/>
      <c r="IE567" s="21"/>
      <c r="IF567" s="21"/>
      <c r="IG567" s="21"/>
      <c r="IH567" s="21"/>
      <c r="II567" s="21"/>
      <c r="IJ567" s="21"/>
      <c r="IK567" s="21"/>
      <c r="IL567" s="21"/>
      <c r="IM567" s="21"/>
      <c r="IN567" s="21"/>
      <c r="IO567" s="21"/>
      <c r="IP567" s="21"/>
      <c r="IQ567" s="21"/>
      <c r="IR567" s="21"/>
      <c r="IS567" s="21"/>
      <c r="IT567" s="21"/>
      <c r="IU567" s="21"/>
      <c r="IV567" s="21"/>
    </row>
    <row r="568" spans="1:256" ht="37.5" customHeight="1">
      <c r="AG568" s="715"/>
    </row>
    <row r="569" spans="1:256" ht="30" customHeight="1">
      <c r="AG569" s="715"/>
    </row>
    <row r="570" spans="1:256" ht="34.5" customHeight="1">
      <c r="AG570" s="681"/>
    </row>
    <row r="571" spans="1:256" ht="20.100000000000001" customHeight="1">
      <c r="AG571" s="643"/>
    </row>
    <row r="572" spans="1:256" ht="20.100000000000001" customHeight="1">
      <c r="AG572" s="686"/>
    </row>
    <row r="573" spans="1:256" ht="15.95" customHeight="1">
      <c r="AG573" s="686"/>
    </row>
    <row r="574" spans="1:256" ht="15.95" customHeight="1">
      <c r="AG574" s="686"/>
    </row>
    <row r="575" spans="1:256" ht="15.95" customHeight="1">
      <c r="Q575" s="788"/>
      <c r="AG575" s="686"/>
    </row>
    <row r="576" spans="1:256" ht="17.100000000000001" customHeight="1">
      <c r="Q576" s="788"/>
      <c r="AG576" s="693"/>
    </row>
    <row r="577" spans="25:33" ht="17.100000000000001" customHeight="1">
      <c r="AG577" s="693"/>
    </row>
    <row r="578" spans="25:33" ht="17.100000000000001" customHeight="1">
      <c r="AG578" s="686"/>
    </row>
    <row r="579" spans="25:33" ht="17.100000000000001" customHeight="1">
      <c r="AG579" s="686"/>
    </row>
    <row r="580" spans="25:33" ht="17.100000000000001" customHeight="1">
      <c r="Y580" s="784"/>
      <c r="Z580" s="784"/>
      <c r="AA580" s="784"/>
      <c r="AB580" s="784"/>
      <c r="AC580" s="784"/>
      <c r="AD580" s="784"/>
      <c r="AE580" s="784"/>
      <c r="AF580" s="784"/>
      <c r="AG580" s="686"/>
    </row>
    <row r="581" spans="25:33" ht="17.100000000000001" customHeight="1">
      <c r="Y581" s="37"/>
      <c r="Z581" s="37"/>
      <c r="AA581" s="37"/>
      <c r="AB581" s="37"/>
      <c r="AC581" s="37"/>
      <c r="AD581" s="37"/>
      <c r="AE581" s="37"/>
      <c r="AF581" s="37"/>
      <c r="AG581" s="643"/>
    </row>
    <row r="582" spans="25:33" ht="17.100000000000001" customHeight="1">
      <c r="Y582" s="37"/>
      <c r="Z582" s="37"/>
      <c r="AA582" s="37"/>
      <c r="AB582" s="37"/>
      <c r="AC582" s="37"/>
      <c r="AD582" s="37"/>
      <c r="AE582" s="37"/>
      <c r="AF582" s="37"/>
      <c r="AG582" s="686"/>
    </row>
    <row r="583" spans="25:33" ht="28.5" customHeight="1">
      <c r="AG583" s="686"/>
    </row>
    <row r="584" spans="25:33" ht="17.100000000000001" customHeight="1">
      <c r="AG584" s="643"/>
    </row>
    <row r="585" spans="25:33" ht="17.100000000000001" customHeight="1">
      <c r="AG585" s="643"/>
    </row>
    <row r="586" spans="25:33" ht="17.100000000000001" customHeight="1">
      <c r="AG586" s="681"/>
    </row>
    <row r="587" spans="25:33" ht="23.25" customHeight="1">
      <c r="AG587" s="681"/>
    </row>
    <row r="588" spans="25:33" ht="17.100000000000001" customHeight="1">
      <c r="AG588" s="686"/>
    </row>
    <row r="589" spans="25:33" ht="17.100000000000001" customHeight="1">
      <c r="AG589" s="643"/>
    </row>
    <row r="590" spans="25:33" ht="23.25" customHeight="1">
      <c r="AG590" s="643"/>
    </row>
    <row r="591" spans="25:33" ht="26.25" customHeight="1">
      <c r="AG591" s="643"/>
    </row>
    <row r="592" spans="25:33" ht="48" customHeight="1">
      <c r="AG592" s="681"/>
    </row>
    <row r="593" spans="8:33" ht="29.25" customHeight="1">
      <c r="AG593" s="707"/>
    </row>
    <row r="594" spans="8:33" ht="19.5" customHeight="1">
      <c r="AG594" s="707"/>
    </row>
    <row r="595" spans="8:33" ht="32.25" customHeight="1">
      <c r="H595" s="784"/>
      <c r="I595" s="784"/>
      <c r="J595" s="784"/>
      <c r="K595" s="784"/>
      <c r="L595" s="784"/>
      <c r="M595" s="784"/>
      <c r="N595" s="784"/>
      <c r="O595" s="784"/>
      <c r="AG595" s="707"/>
    </row>
    <row r="596" spans="8:33" ht="30" customHeight="1"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AG596" s="693"/>
    </row>
    <row r="597" spans="8:33" ht="40.5" customHeight="1">
      <c r="H597" s="37"/>
      <c r="I597" s="37"/>
      <c r="J597" s="37"/>
      <c r="K597" s="37"/>
      <c r="L597" s="37"/>
      <c r="M597" s="37"/>
      <c r="N597" s="37"/>
      <c r="O597" s="37"/>
      <c r="P597" s="37"/>
      <c r="AG597" s="693"/>
    </row>
    <row r="598" spans="8:33" ht="22.5" customHeight="1">
      <c r="H598" s="37"/>
      <c r="I598" s="37"/>
      <c r="J598" s="37"/>
      <c r="K598" s="37"/>
      <c r="L598" s="37"/>
      <c r="M598" s="37"/>
      <c r="N598" s="37"/>
      <c r="O598" s="37"/>
      <c r="AG598" s="693"/>
    </row>
    <row r="599" spans="8:33" ht="26.25" customHeight="1">
      <c r="AG599" s="693"/>
    </row>
    <row r="600" spans="8:33" ht="20.100000000000001" customHeight="1">
      <c r="AG600" s="719"/>
    </row>
    <row r="601" spans="8:33" ht="20.100000000000001" customHeight="1">
      <c r="AG601" s="643"/>
    </row>
    <row r="602" spans="8:33" ht="21" customHeight="1">
      <c r="AG602" s="707"/>
    </row>
    <row r="603" spans="8:33" ht="22.5" customHeight="1">
      <c r="AG603" s="707"/>
    </row>
    <row r="604" spans="8:33" ht="21.75" customHeight="1">
      <c r="AG604" s="693"/>
    </row>
    <row r="605" spans="8:33" ht="25.5" customHeight="1">
      <c r="AG605" s="693"/>
    </row>
    <row r="606" spans="8:33" ht="25.5" customHeight="1">
      <c r="AG606" s="643"/>
    </row>
    <row r="607" spans="8:33" ht="19.5" customHeight="1">
      <c r="AG607" s="693"/>
    </row>
    <row r="608" spans="8:33" ht="26.25" customHeight="1">
      <c r="AG608" s="693"/>
    </row>
    <row r="609" spans="1:256" ht="19.5" customHeight="1">
      <c r="AG609" s="693"/>
    </row>
    <row r="610" spans="1:256" ht="21" customHeight="1">
      <c r="AG610" s="693"/>
    </row>
    <row r="611" spans="1:256" ht="24" customHeight="1">
      <c r="AG611" s="693"/>
    </row>
    <row r="612" spans="1:256" ht="24.75" customHeight="1">
      <c r="AG612" s="693"/>
    </row>
    <row r="613" spans="1:256" ht="24.75" customHeight="1">
      <c r="AG613" s="693"/>
    </row>
    <row r="614" spans="1:256" ht="20.25" customHeight="1">
      <c r="AG614" s="693"/>
      <c r="AM614" s="20"/>
      <c r="AN614" s="20"/>
      <c r="AO614" s="20"/>
      <c r="AP614" s="20"/>
      <c r="AQ614" s="20"/>
      <c r="AR614" s="20"/>
      <c r="AS614" s="20"/>
    </row>
    <row r="615" spans="1:256" ht="17.100000000000001" customHeight="1">
      <c r="AG615" s="707"/>
      <c r="AH615" s="20"/>
      <c r="AI615" s="20"/>
      <c r="AJ615" s="20"/>
      <c r="AK615" s="20"/>
      <c r="AM615" s="20"/>
      <c r="AN615" s="20"/>
      <c r="AO615" s="20"/>
      <c r="AP615" s="20"/>
      <c r="AQ615" s="20"/>
      <c r="AR615" s="20"/>
      <c r="AS615" s="20"/>
    </row>
    <row r="616" spans="1:256" ht="38.25" customHeight="1">
      <c r="AG616" s="693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  <c r="CQ616" s="20"/>
      <c r="CR616" s="20"/>
      <c r="CS616" s="20"/>
      <c r="CT616" s="20"/>
      <c r="CU616" s="20"/>
      <c r="CV616" s="20"/>
      <c r="CW616" s="20"/>
      <c r="CX616" s="20"/>
      <c r="CY616" s="20"/>
      <c r="CZ616" s="20"/>
      <c r="DA616" s="20"/>
      <c r="DB616" s="20"/>
      <c r="DC616" s="20"/>
      <c r="DD616" s="20"/>
      <c r="DE616" s="20"/>
      <c r="DF616" s="20"/>
      <c r="DG616" s="20"/>
      <c r="DH616" s="20"/>
      <c r="DI616" s="20"/>
      <c r="DJ616" s="20"/>
      <c r="DK616" s="20"/>
      <c r="DL616" s="20"/>
      <c r="DM616" s="20"/>
      <c r="DN616" s="20"/>
      <c r="DO616" s="20"/>
      <c r="DP616" s="20"/>
      <c r="DQ616" s="20"/>
      <c r="DR616" s="20"/>
      <c r="DS616" s="20"/>
      <c r="DT616" s="20"/>
      <c r="DU616" s="20"/>
      <c r="DV616" s="20"/>
      <c r="DW616" s="20"/>
      <c r="DX616" s="20"/>
      <c r="DY616" s="20"/>
      <c r="DZ616" s="20"/>
      <c r="EA616" s="20"/>
      <c r="EB616" s="20"/>
      <c r="EC616" s="20"/>
      <c r="ED616" s="20"/>
      <c r="EE616" s="20"/>
      <c r="EF616" s="20"/>
      <c r="EG616" s="20"/>
      <c r="EH616" s="20"/>
      <c r="EI616" s="20"/>
      <c r="EJ616" s="20"/>
      <c r="EK616" s="20"/>
      <c r="EL616" s="20"/>
      <c r="EM616" s="20"/>
      <c r="EN616" s="20"/>
      <c r="EO616" s="20"/>
      <c r="EP616" s="20"/>
      <c r="EQ616" s="20"/>
      <c r="ER616" s="20"/>
      <c r="ES616" s="20"/>
      <c r="ET616" s="20"/>
      <c r="EU616" s="20"/>
      <c r="EV616" s="20"/>
      <c r="EW616" s="20"/>
      <c r="EX616" s="20"/>
      <c r="EY616" s="20"/>
      <c r="EZ616" s="20"/>
      <c r="FA616" s="20"/>
      <c r="FB616" s="20"/>
      <c r="FC616" s="20"/>
      <c r="FD616" s="20"/>
      <c r="FE616" s="20"/>
      <c r="FF616" s="20"/>
      <c r="FG616" s="20"/>
      <c r="FH616" s="20"/>
      <c r="FI616" s="20"/>
      <c r="FJ616" s="20"/>
      <c r="FK616" s="20"/>
      <c r="FL616" s="20"/>
      <c r="FM616" s="20"/>
      <c r="FN616" s="20"/>
      <c r="FO616" s="20"/>
      <c r="FP616" s="20"/>
      <c r="FQ616" s="20"/>
      <c r="FR616" s="20"/>
      <c r="FS616" s="20"/>
      <c r="FT616" s="20"/>
      <c r="FU616" s="20"/>
      <c r="FV616" s="20"/>
      <c r="FW616" s="20"/>
      <c r="FX616" s="20"/>
      <c r="FY616" s="20"/>
      <c r="FZ616" s="20"/>
      <c r="GA616" s="20"/>
      <c r="GB616" s="20"/>
      <c r="GC616" s="20"/>
      <c r="GD616" s="20"/>
      <c r="GE616" s="20"/>
      <c r="GF616" s="20"/>
      <c r="GG616" s="20"/>
      <c r="GH616" s="20"/>
      <c r="GI616" s="20"/>
      <c r="GJ616" s="20"/>
      <c r="GK616" s="20"/>
      <c r="GL616" s="20"/>
      <c r="GM616" s="20"/>
      <c r="GN616" s="20"/>
      <c r="GO616" s="20"/>
      <c r="GP616" s="20"/>
      <c r="GQ616" s="20"/>
      <c r="GR616" s="20"/>
      <c r="GS616" s="20"/>
      <c r="GT616" s="20"/>
      <c r="GU616" s="20"/>
      <c r="GV616" s="20"/>
      <c r="GW616" s="20"/>
      <c r="GX616" s="20"/>
      <c r="GY616" s="20"/>
      <c r="GZ616" s="20"/>
      <c r="HA616" s="20"/>
      <c r="HB616" s="20"/>
      <c r="HC616" s="20"/>
      <c r="HD616" s="20"/>
      <c r="HE616" s="20"/>
      <c r="HF616" s="20"/>
      <c r="HG616" s="20"/>
      <c r="HH616" s="20"/>
      <c r="HI616" s="20"/>
      <c r="HJ616" s="20"/>
      <c r="HK616" s="20"/>
      <c r="HL616" s="20"/>
      <c r="HM616" s="20"/>
      <c r="HN616" s="20"/>
      <c r="HO616" s="20"/>
      <c r="HP616" s="20"/>
      <c r="HQ616" s="20"/>
      <c r="HR616" s="20"/>
      <c r="HS616" s="20"/>
      <c r="HT616" s="20"/>
      <c r="HU616" s="20"/>
      <c r="HV616" s="20"/>
      <c r="HW616" s="20"/>
      <c r="HX616" s="20"/>
      <c r="HY616" s="20"/>
      <c r="HZ616" s="20"/>
      <c r="IA616" s="20"/>
      <c r="IB616" s="20"/>
      <c r="IC616" s="20"/>
      <c r="ID616" s="20"/>
      <c r="IE616" s="20"/>
      <c r="IF616" s="20"/>
      <c r="IG616" s="20"/>
      <c r="IH616" s="20"/>
      <c r="II616" s="20"/>
      <c r="IJ616" s="20"/>
      <c r="IK616" s="20"/>
      <c r="IL616" s="20"/>
      <c r="IM616" s="20"/>
      <c r="IN616" s="20"/>
      <c r="IO616" s="20"/>
      <c r="IP616" s="20"/>
      <c r="IQ616" s="20"/>
      <c r="IR616" s="20"/>
      <c r="IS616" s="20"/>
      <c r="IT616" s="20"/>
      <c r="IU616" s="20"/>
      <c r="IV616" s="20"/>
    </row>
    <row r="617" spans="1:256" ht="30.75" customHeight="1">
      <c r="AG617" s="707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  <c r="CQ617" s="20"/>
      <c r="CR617" s="20"/>
      <c r="CS617" s="20"/>
      <c r="CT617" s="20"/>
      <c r="CU617" s="20"/>
      <c r="CV617" s="20"/>
      <c r="CW617" s="20"/>
      <c r="CX617" s="20"/>
      <c r="CY617" s="20"/>
      <c r="CZ617" s="20"/>
      <c r="DA617" s="20"/>
      <c r="DB617" s="20"/>
      <c r="DC617" s="20"/>
      <c r="DD617" s="20"/>
      <c r="DE617" s="20"/>
      <c r="DF617" s="20"/>
      <c r="DG617" s="20"/>
      <c r="DH617" s="20"/>
      <c r="DI617" s="20"/>
      <c r="DJ617" s="20"/>
      <c r="DK617" s="20"/>
      <c r="DL617" s="20"/>
      <c r="DM617" s="20"/>
      <c r="DN617" s="20"/>
      <c r="DO617" s="20"/>
      <c r="DP617" s="20"/>
      <c r="DQ617" s="20"/>
      <c r="DR617" s="20"/>
      <c r="DS617" s="20"/>
      <c r="DT617" s="20"/>
      <c r="DU617" s="20"/>
      <c r="DV617" s="20"/>
      <c r="DW617" s="20"/>
      <c r="DX617" s="20"/>
      <c r="DY617" s="20"/>
      <c r="DZ617" s="20"/>
      <c r="EA617" s="20"/>
      <c r="EB617" s="20"/>
      <c r="EC617" s="20"/>
      <c r="ED617" s="20"/>
      <c r="EE617" s="20"/>
      <c r="EF617" s="20"/>
      <c r="EG617" s="20"/>
      <c r="EH617" s="20"/>
      <c r="EI617" s="20"/>
      <c r="EJ617" s="20"/>
      <c r="EK617" s="20"/>
      <c r="EL617" s="20"/>
      <c r="EM617" s="20"/>
      <c r="EN617" s="20"/>
      <c r="EO617" s="20"/>
      <c r="EP617" s="20"/>
      <c r="EQ617" s="20"/>
      <c r="ER617" s="20"/>
      <c r="ES617" s="20"/>
      <c r="ET617" s="20"/>
      <c r="EU617" s="20"/>
      <c r="EV617" s="20"/>
      <c r="EW617" s="20"/>
      <c r="EX617" s="20"/>
      <c r="EY617" s="20"/>
      <c r="EZ617" s="20"/>
      <c r="FA617" s="20"/>
      <c r="FB617" s="20"/>
      <c r="FC617" s="20"/>
      <c r="FD617" s="20"/>
      <c r="FE617" s="20"/>
      <c r="FF617" s="20"/>
      <c r="FG617" s="20"/>
      <c r="FH617" s="20"/>
      <c r="FI617" s="20"/>
      <c r="FJ617" s="20"/>
      <c r="FK617" s="20"/>
      <c r="FL617" s="20"/>
      <c r="FM617" s="20"/>
      <c r="FN617" s="20"/>
      <c r="FO617" s="20"/>
      <c r="FP617" s="20"/>
      <c r="FQ617" s="20"/>
      <c r="FR617" s="20"/>
      <c r="FS617" s="20"/>
      <c r="FT617" s="20"/>
      <c r="FU617" s="20"/>
      <c r="FV617" s="20"/>
      <c r="FW617" s="20"/>
      <c r="FX617" s="20"/>
      <c r="FY617" s="20"/>
      <c r="FZ617" s="20"/>
      <c r="GA617" s="20"/>
      <c r="GB617" s="20"/>
      <c r="GC617" s="20"/>
      <c r="GD617" s="20"/>
      <c r="GE617" s="20"/>
      <c r="GF617" s="20"/>
      <c r="GG617" s="20"/>
      <c r="GH617" s="20"/>
      <c r="GI617" s="20"/>
      <c r="GJ617" s="20"/>
      <c r="GK617" s="20"/>
      <c r="GL617" s="20"/>
      <c r="GM617" s="20"/>
      <c r="GN617" s="20"/>
      <c r="GO617" s="20"/>
      <c r="GP617" s="20"/>
      <c r="GQ617" s="20"/>
      <c r="GR617" s="20"/>
      <c r="GS617" s="20"/>
      <c r="GT617" s="20"/>
      <c r="GU617" s="20"/>
      <c r="GV617" s="20"/>
      <c r="GW617" s="20"/>
      <c r="GX617" s="20"/>
      <c r="GY617" s="20"/>
      <c r="GZ617" s="20"/>
      <c r="HA617" s="20"/>
      <c r="HB617" s="20"/>
      <c r="HC617" s="20"/>
      <c r="HD617" s="20"/>
      <c r="HE617" s="20"/>
      <c r="HF617" s="20"/>
      <c r="HG617" s="20"/>
      <c r="HH617" s="20"/>
      <c r="HI617" s="20"/>
      <c r="HJ617" s="20"/>
      <c r="HK617" s="20"/>
      <c r="HL617" s="20"/>
      <c r="HM617" s="20"/>
      <c r="HN617" s="20"/>
      <c r="HO617" s="20"/>
      <c r="HP617" s="20"/>
      <c r="HQ617" s="20"/>
      <c r="HR617" s="20"/>
      <c r="HS617" s="20"/>
      <c r="HT617" s="20"/>
      <c r="HU617" s="20"/>
      <c r="HV617" s="20"/>
      <c r="HW617" s="20"/>
      <c r="HX617" s="20"/>
      <c r="HY617" s="20"/>
      <c r="HZ617" s="20"/>
      <c r="IA617" s="20"/>
      <c r="IB617" s="20"/>
      <c r="IC617" s="20"/>
      <c r="ID617" s="20"/>
      <c r="IE617" s="20"/>
      <c r="IF617" s="20"/>
      <c r="IG617" s="20"/>
      <c r="IH617" s="20"/>
      <c r="II617" s="20"/>
      <c r="IJ617" s="20"/>
      <c r="IK617" s="20"/>
      <c r="IL617" s="20"/>
      <c r="IM617" s="20"/>
      <c r="IN617" s="20"/>
      <c r="IO617" s="20"/>
      <c r="IP617" s="20"/>
      <c r="IQ617" s="20"/>
      <c r="IR617" s="20"/>
      <c r="IS617" s="20"/>
      <c r="IT617" s="20"/>
      <c r="IU617" s="20"/>
      <c r="IV617" s="20"/>
    </row>
    <row r="618" spans="1:256" s="20" customFormat="1" ht="17.100000000000001" customHeight="1">
      <c r="A618" s="36"/>
      <c r="B618" s="37"/>
      <c r="C618" s="37"/>
      <c r="D618" s="37"/>
      <c r="E618" s="37"/>
      <c r="F618" s="37"/>
      <c r="G618" s="37"/>
      <c r="H618" s="668"/>
      <c r="I618" s="668"/>
      <c r="J618" s="668"/>
      <c r="K618" s="668"/>
      <c r="L618" s="668"/>
      <c r="M618" s="668"/>
      <c r="N618" s="668"/>
      <c r="O618" s="668"/>
      <c r="P618" s="23"/>
      <c r="Q618" s="787"/>
      <c r="R618" s="36"/>
      <c r="S618" s="37"/>
      <c r="T618" s="37"/>
      <c r="U618" s="37"/>
      <c r="V618" s="37"/>
      <c r="W618" s="37"/>
      <c r="X618" s="37"/>
      <c r="Y618" s="668"/>
      <c r="Z618" s="668"/>
      <c r="AA618" s="668"/>
      <c r="AB618" s="668"/>
      <c r="AC618" s="668"/>
      <c r="AD618" s="668"/>
      <c r="AE618" s="668"/>
      <c r="AF618" s="668"/>
      <c r="AG618" s="670"/>
    </row>
    <row r="619" spans="1:256" s="20" customFormat="1" ht="19.5" customHeight="1">
      <c r="A619" s="36"/>
      <c r="B619" s="37"/>
      <c r="C619" s="37"/>
      <c r="D619" s="37"/>
      <c r="E619" s="37"/>
      <c r="F619" s="37"/>
      <c r="G619" s="37"/>
      <c r="H619" s="668"/>
      <c r="I619" s="668"/>
      <c r="J619" s="668"/>
      <c r="K619" s="668"/>
      <c r="L619" s="668"/>
      <c r="M619" s="668"/>
      <c r="N619" s="668"/>
      <c r="O619" s="668"/>
      <c r="P619" s="23"/>
      <c r="Q619" s="787"/>
      <c r="R619" s="36"/>
      <c r="S619" s="37"/>
      <c r="T619" s="37"/>
      <c r="U619" s="37"/>
      <c r="V619" s="37"/>
      <c r="W619" s="37"/>
      <c r="X619" s="37"/>
      <c r="Y619" s="668"/>
      <c r="Z619" s="668"/>
      <c r="AA619" s="668"/>
      <c r="AB619" s="668"/>
      <c r="AC619" s="668"/>
      <c r="AD619" s="668"/>
      <c r="AE619" s="668"/>
      <c r="AF619" s="668"/>
      <c r="AG619" s="670"/>
    </row>
    <row r="620" spans="1:256" s="20" customFormat="1" ht="17.100000000000001" customHeight="1">
      <c r="A620" s="36"/>
      <c r="B620" s="37"/>
      <c r="C620" s="37"/>
      <c r="D620" s="37"/>
      <c r="E620" s="37"/>
      <c r="F620" s="37"/>
      <c r="G620" s="37"/>
      <c r="H620" s="668"/>
      <c r="I620" s="668"/>
      <c r="J620" s="668"/>
      <c r="K620" s="668"/>
      <c r="L620" s="668"/>
      <c r="M620" s="668"/>
      <c r="N620" s="668"/>
      <c r="O620" s="668"/>
      <c r="P620" s="23"/>
      <c r="Q620" s="787"/>
      <c r="R620" s="36"/>
      <c r="S620" s="37"/>
      <c r="T620" s="37"/>
      <c r="U620" s="37"/>
      <c r="V620" s="37"/>
      <c r="W620" s="37"/>
      <c r="X620" s="37"/>
      <c r="Y620" s="668"/>
      <c r="Z620" s="668"/>
      <c r="AA620" s="668"/>
      <c r="AB620" s="668"/>
      <c r="AC620" s="668"/>
      <c r="AD620" s="668"/>
      <c r="AE620" s="668"/>
      <c r="AF620" s="668"/>
      <c r="AG620" s="670"/>
    </row>
    <row r="621" spans="1:256" s="20" customFormat="1" ht="17.100000000000001" customHeight="1">
      <c r="A621" s="36"/>
      <c r="B621" s="37"/>
      <c r="C621" s="37"/>
      <c r="D621" s="37"/>
      <c r="E621" s="37"/>
      <c r="F621" s="37"/>
      <c r="G621" s="37"/>
      <c r="H621" s="668"/>
      <c r="I621" s="668"/>
      <c r="J621" s="668"/>
      <c r="K621" s="668"/>
      <c r="L621" s="668"/>
      <c r="M621" s="668"/>
      <c r="N621" s="668"/>
      <c r="O621" s="668"/>
      <c r="P621" s="23"/>
      <c r="Q621" s="787"/>
      <c r="R621" s="36"/>
      <c r="S621" s="37"/>
      <c r="T621" s="37"/>
      <c r="U621" s="37"/>
      <c r="V621" s="37"/>
      <c r="W621" s="37"/>
      <c r="X621" s="37"/>
      <c r="Y621" s="668"/>
      <c r="Z621" s="668"/>
      <c r="AA621" s="668"/>
      <c r="AB621" s="668"/>
      <c r="AC621" s="668"/>
      <c r="AD621" s="668"/>
      <c r="AE621" s="668"/>
      <c r="AF621" s="668"/>
      <c r="AG621" s="707"/>
      <c r="AM621" s="4"/>
      <c r="AN621" s="4"/>
      <c r="AO621" s="4"/>
      <c r="AP621" s="4"/>
      <c r="AQ621" s="4"/>
      <c r="AR621" s="4"/>
      <c r="AS621" s="4"/>
    </row>
    <row r="622" spans="1:256" s="20" customFormat="1" ht="24" customHeight="1">
      <c r="A622" s="36"/>
      <c r="B622" s="37"/>
      <c r="C622" s="37"/>
      <c r="D622" s="37"/>
      <c r="E622" s="37"/>
      <c r="F622" s="37"/>
      <c r="G622" s="37"/>
      <c r="H622" s="668"/>
      <c r="I622" s="668"/>
      <c r="J622" s="668"/>
      <c r="K622" s="668"/>
      <c r="L622" s="668"/>
      <c r="M622" s="668"/>
      <c r="N622" s="668"/>
      <c r="O622" s="668"/>
      <c r="P622" s="23"/>
      <c r="Q622" s="787"/>
      <c r="R622" s="36"/>
      <c r="S622" s="37"/>
      <c r="T622" s="37"/>
      <c r="U622" s="37"/>
      <c r="V622" s="37"/>
      <c r="W622" s="37"/>
      <c r="X622" s="37"/>
      <c r="Y622" s="668"/>
      <c r="Z622" s="668"/>
      <c r="AA622" s="668"/>
      <c r="AB622" s="668"/>
      <c r="AC622" s="668"/>
      <c r="AD622" s="668"/>
      <c r="AE622" s="668"/>
      <c r="AF622" s="668"/>
      <c r="AG622" s="670"/>
      <c r="AH622" s="4"/>
      <c r="AI622" s="4"/>
      <c r="AJ622" s="4"/>
      <c r="AK622" s="4"/>
      <c r="AM622" s="4"/>
      <c r="AN622" s="4"/>
      <c r="AO622" s="4"/>
      <c r="AP622" s="4"/>
      <c r="AQ622" s="4"/>
      <c r="AR622" s="4"/>
      <c r="AS622" s="4"/>
    </row>
    <row r="623" spans="1:256" s="20" customFormat="1" ht="30" customHeight="1">
      <c r="A623" s="36"/>
      <c r="B623" s="37"/>
      <c r="C623" s="37"/>
      <c r="D623" s="37"/>
      <c r="E623" s="37"/>
      <c r="F623" s="37"/>
      <c r="G623" s="37"/>
      <c r="H623" s="668"/>
      <c r="I623" s="668"/>
      <c r="J623" s="668"/>
      <c r="K623" s="668"/>
      <c r="L623" s="668"/>
      <c r="M623" s="668"/>
      <c r="N623" s="668"/>
      <c r="O623" s="668"/>
      <c r="P623" s="23"/>
      <c r="Q623" s="787"/>
      <c r="R623" s="36"/>
      <c r="S623" s="37"/>
      <c r="T623" s="37"/>
      <c r="U623" s="37"/>
      <c r="V623" s="37"/>
      <c r="W623" s="37"/>
      <c r="X623" s="37"/>
      <c r="Y623" s="668"/>
      <c r="Z623" s="668"/>
      <c r="AA623" s="668"/>
      <c r="AB623" s="668"/>
      <c r="AC623" s="668"/>
      <c r="AD623" s="668"/>
      <c r="AE623" s="668"/>
      <c r="AF623" s="668"/>
      <c r="AG623" s="707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  <c r="HH623" s="4"/>
      <c r="HI623" s="4"/>
      <c r="HJ623" s="4"/>
      <c r="HK623" s="4"/>
      <c r="HL623" s="4"/>
      <c r="HM623" s="4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  <c r="HZ623" s="4"/>
      <c r="IA623" s="4"/>
      <c r="IB623" s="4"/>
      <c r="IC623" s="4"/>
      <c r="ID623" s="4"/>
      <c r="IE623" s="4"/>
      <c r="IF623" s="4"/>
      <c r="IG623" s="4"/>
      <c r="IH623" s="4"/>
      <c r="II623" s="4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  <c r="IV623" s="4"/>
    </row>
    <row r="624" spans="1:256" s="20" customFormat="1" ht="21.75" customHeight="1">
      <c r="A624" s="36"/>
      <c r="B624" s="37"/>
      <c r="C624" s="37"/>
      <c r="D624" s="37"/>
      <c r="E624" s="37"/>
      <c r="F624" s="37"/>
      <c r="G624" s="37"/>
      <c r="H624" s="668"/>
      <c r="I624" s="668"/>
      <c r="J624" s="668"/>
      <c r="K624" s="668"/>
      <c r="L624" s="668"/>
      <c r="M624" s="668"/>
      <c r="N624" s="668"/>
      <c r="O624" s="668"/>
      <c r="P624" s="23"/>
      <c r="Q624" s="787"/>
      <c r="R624" s="36"/>
      <c r="S624" s="37"/>
      <c r="T624" s="37"/>
      <c r="U624" s="37"/>
      <c r="V624" s="37"/>
      <c r="W624" s="37"/>
      <c r="X624" s="37"/>
      <c r="Y624" s="668"/>
      <c r="Z624" s="668"/>
      <c r="AA624" s="668"/>
      <c r="AB624" s="668"/>
      <c r="AC624" s="668"/>
      <c r="AD624" s="668"/>
      <c r="AE624" s="668"/>
      <c r="AF624" s="668"/>
      <c r="AG624" s="715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  <c r="II624" s="4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  <c r="IV624" s="4"/>
    </row>
    <row r="625" spans="1:33" s="4" customFormat="1" ht="17.100000000000001" customHeight="1">
      <c r="A625" s="36"/>
      <c r="B625" s="37"/>
      <c r="C625" s="37"/>
      <c r="D625" s="37"/>
      <c r="E625" s="37"/>
      <c r="F625" s="37"/>
      <c r="G625" s="37"/>
      <c r="H625" s="668"/>
      <c r="I625" s="668"/>
      <c r="J625" s="668"/>
      <c r="K625" s="668"/>
      <c r="L625" s="668"/>
      <c r="M625" s="668"/>
      <c r="N625" s="668"/>
      <c r="O625" s="668"/>
      <c r="P625" s="23"/>
      <c r="Q625" s="787"/>
      <c r="R625" s="36"/>
      <c r="S625" s="37"/>
      <c r="T625" s="37"/>
      <c r="U625" s="37"/>
      <c r="V625" s="37"/>
      <c r="W625" s="37"/>
      <c r="X625" s="37"/>
      <c r="Y625" s="668"/>
      <c r="Z625" s="668"/>
      <c r="AA625" s="668"/>
      <c r="AB625" s="668"/>
      <c r="AC625" s="668"/>
      <c r="AD625" s="668"/>
      <c r="AE625" s="668"/>
      <c r="AF625" s="668"/>
      <c r="AG625" s="715"/>
    </row>
    <row r="626" spans="1:33" s="4" customFormat="1" ht="17.100000000000001" customHeight="1">
      <c r="A626" s="36"/>
      <c r="B626" s="37"/>
      <c r="C626" s="37"/>
      <c r="D626" s="37"/>
      <c r="E626" s="37"/>
      <c r="F626" s="37"/>
      <c r="G626" s="37"/>
      <c r="H626" s="668"/>
      <c r="I626" s="668"/>
      <c r="J626" s="668"/>
      <c r="K626" s="668"/>
      <c r="L626" s="668"/>
      <c r="M626" s="668"/>
      <c r="N626" s="668"/>
      <c r="O626" s="668"/>
      <c r="P626" s="23"/>
      <c r="Q626" s="787"/>
      <c r="R626" s="36"/>
      <c r="S626" s="37"/>
      <c r="T626" s="37"/>
      <c r="U626" s="37"/>
      <c r="V626" s="37"/>
      <c r="W626" s="37"/>
      <c r="X626" s="37"/>
      <c r="Y626" s="668"/>
      <c r="Z626" s="668"/>
      <c r="AA626" s="668"/>
      <c r="AB626" s="668"/>
      <c r="AC626" s="668"/>
      <c r="AD626" s="668"/>
      <c r="AE626" s="668"/>
      <c r="AF626" s="668"/>
      <c r="AG626" s="707"/>
    </row>
    <row r="627" spans="1:33" s="4" customFormat="1" ht="17.100000000000001" customHeight="1">
      <c r="A627" s="36"/>
      <c r="B627" s="37"/>
      <c r="C627" s="37"/>
      <c r="D627" s="37"/>
      <c r="E627" s="37"/>
      <c r="F627" s="37"/>
      <c r="G627" s="37"/>
      <c r="H627" s="668"/>
      <c r="I627" s="668"/>
      <c r="J627" s="668"/>
      <c r="K627" s="668"/>
      <c r="L627" s="668"/>
      <c r="M627" s="668"/>
      <c r="N627" s="668"/>
      <c r="O627" s="668"/>
      <c r="P627" s="23"/>
      <c r="Q627" s="787"/>
      <c r="R627" s="36"/>
      <c r="S627" s="37"/>
      <c r="T627" s="37"/>
      <c r="U627" s="37"/>
      <c r="V627" s="37"/>
      <c r="W627" s="37"/>
      <c r="X627" s="37"/>
      <c r="Y627" s="668"/>
      <c r="Z627" s="668"/>
      <c r="AA627" s="668"/>
      <c r="AB627" s="668"/>
      <c r="AC627" s="668"/>
      <c r="AD627" s="668"/>
      <c r="AE627" s="668"/>
      <c r="AF627" s="668"/>
      <c r="AG627" s="707"/>
    </row>
    <row r="628" spans="1:33" s="4" customFormat="1" ht="24.95" customHeight="1">
      <c r="A628" s="36"/>
      <c r="B628" s="37"/>
      <c r="C628" s="37"/>
      <c r="D628" s="37"/>
      <c r="E628" s="37"/>
      <c r="F628" s="37"/>
      <c r="G628" s="37"/>
      <c r="H628" s="668"/>
      <c r="I628" s="668"/>
      <c r="J628" s="668"/>
      <c r="K628" s="668"/>
      <c r="L628" s="668"/>
      <c r="M628" s="668"/>
      <c r="N628" s="668"/>
      <c r="O628" s="668"/>
      <c r="P628" s="23"/>
      <c r="Q628" s="787"/>
      <c r="R628" s="36"/>
      <c r="S628" s="37"/>
      <c r="T628" s="37"/>
      <c r="U628" s="37"/>
      <c r="V628" s="37"/>
      <c r="W628" s="37"/>
      <c r="X628" s="37"/>
      <c r="Y628" s="668"/>
      <c r="Z628" s="668"/>
      <c r="AA628" s="668"/>
      <c r="AB628" s="668"/>
      <c r="AC628" s="668"/>
      <c r="AD628" s="668"/>
      <c r="AE628" s="668"/>
      <c r="AF628" s="668"/>
      <c r="AG628" s="707"/>
    </row>
    <row r="629" spans="1:33" s="4" customFormat="1" ht="24.95" customHeight="1">
      <c r="A629" s="36"/>
      <c r="B629" s="37"/>
      <c r="C629" s="37"/>
      <c r="D629" s="37"/>
      <c r="E629" s="37"/>
      <c r="F629" s="37"/>
      <c r="G629" s="37"/>
      <c r="H629" s="668"/>
      <c r="I629" s="668"/>
      <c r="J629" s="668"/>
      <c r="K629" s="668"/>
      <c r="L629" s="668"/>
      <c r="M629" s="668"/>
      <c r="N629" s="668"/>
      <c r="O629" s="668"/>
      <c r="P629" s="23"/>
      <c r="Q629" s="787"/>
      <c r="R629" s="36"/>
      <c r="S629" s="37"/>
      <c r="T629" s="37"/>
      <c r="U629" s="37"/>
      <c r="V629" s="37"/>
      <c r="W629" s="37"/>
      <c r="X629" s="37"/>
      <c r="Y629" s="668"/>
      <c r="Z629" s="668"/>
      <c r="AA629" s="668"/>
      <c r="AB629" s="668"/>
      <c r="AC629" s="668"/>
      <c r="AD629" s="668"/>
      <c r="AE629" s="668"/>
      <c r="AF629" s="668"/>
      <c r="AG629" s="693"/>
    </row>
    <row r="630" spans="1:33" s="4" customFormat="1" ht="24.95" customHeight="1">
      <c r="A630" s="36"/>
      <c r="B630" s="37"/>
      <c r="C630" s="37"/>
      <c r="D630" s="37"/>
      <c r="E630" s="37"/>
      <c r="F630" s="37"/>
      <c r="G630" s="37"/>
      <c r="H630" s="668"/>
      <c r="I630" s="668"/>
      <c r="J630" s="668"/>
      <c r="K630" s="668"/>
      <c r="L630" s="668"/>
      <c r="M630" s="668"/>
      <c r="N630" s="668"/>
      <c r="O630" s="668"/>
      <c r="P630" s="23"/>
      <c r="Q630" s="787"/>
      <c r="R630" s="36"/>
      <c r="S630" s="37"/>
      <c r="T630" s="37"/>
      <c r="U630" s="37"/>
      <c r="V630" s="37"/>
      <c r="W630" s="37"/>
      <c r="X630" s="37"/>
      <c r="Y630" s="668"/>
      <c r="Z630" s="668"/>
      <c r="AA630" s="668"/>
      <c r="AB630" s="668"/>
      <c r="AC630" s="668"/>
      <c r="AD630" s="668"/>
      <c r="AE630" s="668"/>
      <c r="AF630" s="668"/>
      <c r="AG630" s="707"/>
    </row>
    <row r="631" spans="1:33" s="4" customFormat="1" ht="24.95" customHeight="1">
      <c r="A631" s="36"/>
      <c r="B631" s="37"/>
      <c r="C631" s="37"/>
      <c r="D631" s="37"/>
      <c r="E631" s="37"/>
      <c r="F631" s="37"/>
      <c r="G631" s="37"/>
      <c r="H631" s="668"/>
      <c r="I631" s="668"/>
      <c r="J631" s="668"/>
      <c r="K631" s="668"/>
      <c r="L631" s="668"/>
      <c r="M631" s="668"/>
      <c r="N631" s="668"/>
      <c r="O631" s="668"/>
      <c r="P631" s="23"/>
      <c r="Q631" s="787"/>
      <c r="R631" s="36"/>
      <c r="S631" s="37"/>
      <c r="T631" s="37"/>
      <c r="U631" s="37"/>
      <c r="V631" s="37"/>
      <c r="W631" s="37"/>
      <c r="X631" s="37"/>
      <c r="Y631" s="668"/>
      <c r="Z631" s="668"/>
      <c r="AA631" s="668"/>
      <c r="AB631" s="668"/>
      <c r="AC631" s="668"/>
      <c r="AD631" s="668"/>
      <c r="AE631" s="668"/>
      <c r="AF631" s="668"/>
      <c r="AG631" s="707"/>
    </row>
    <row r="632" spans="1:33" s="4" customFormat="1" ht="32.25" customHeight="1">
      <c r="A632" s="36"/>
      <c r="B632" s="37"/>
      <c r="C632" s="37"/>
      <c r="D632" s="37"/>
      <c r="E632" s="37"/>
      <c r="F632" s="37"/>
      <c r="G632" s="37"/>
      <c r="H632" s="668"/>
      <c r="I632" s="668"/>
      <c r="J632" s="668"/>
      <c r="K632" s="668"/>
      <c r="L632" s="668"/>
      <c r="M632" s="668"/>
      <c r="N632" s="668"/>
      <c r="O632" s="668"/>
      <c r="P632" s="23"/>
      <c r="Q632" s="787"/>
      <c r="R632" s="36"/>
      <c r="S632" s="37"/>
      <c r="T632" s="37"/>
      <c r="U632" s="37"/>
      <c r="V632" s="37"/>
      <c r="W632" s="37"/>
      <c r="X632" s="37"/>
      <c r="Y632" s="668"/>
      <c r="Z632" s="668"/>
      <c r="AA632" s="668"/>
      <c r="AB632" s="668"/>
      <c r="AC632" s="668"/>
      <c r="AD632" s="668"/>
      <c r="AE632" s="668"/>
      <c r="AF632" s="668"/>
      <c r="AG632" s="507"/>
    </row>
    <row r="633" spans="1:33" s="4" customFormat="1" ht="24.95" customHeight="1">
      <c r="A633" s="36"/>
      <c r="B633" s="37"/>
      <c r="C633" s="37"/>
      <c r="D633" s="37"/>
      <c r="E633" s="37"/>
      <c r="F633" s="37"/>
      <c r="G633" s="37"/>
      <c r="H633" s="668"/>
      <c r="I633" s="668"/>
      <c r="J633" s="668"/>
      <c r="K633" s="668"/>
      <c r="L633" s="668"/>
      <c r="M633" s="668"/>
      <c r="N633" s="668"/>
      <c r="O633" s="668"/>
      <c r="P633" s="23"/>
      <c r="Q633" s="787"/>
      <c r="R633" s="36"/>
      <c r="S633" s="37"/>
      <c r="T633" s="37"/>
      <c r="U633" s="37"/>
      <c r="V633" s="37"/>
      <c r="W633" s="37"/>
      <c r="X633" s="37"/>
      <c r="Y633" s="668"/>
      <c r="Z633" s="668"/>
      <c r="AA633" s="668"/>
      <c r="AB633" s="668"/>
      <c r="AC633" s="668"/>
      <c r="AD633" s="668"/>
      <c r="AE633" s="668"/>
      <c r="AF633" s="668"/>
      <c r="AG633" s="676"/>
    </row>
    <row r="634" spans="1:33" s="4" customFormat="1" ht="24.95" customHeight="1">
      <c r="A634" s="36"/>
      <c r="B634" s="37"/>
      <c r="C634" s="37"/>
      <c r="D634" s="37"/>
      <c r="E634" s="37"/>
      <c r="F634" s="37"/>
      <c r="G634" s="37"/>
      <c r="H634" s="668"/>
      <c r="I634" s="668"/>
      <c r="J634" s="668"/>
      <c r="K634" s="668"/>
      <c r="L634" s="668"/>
      <c r="M634" s="668"/>
      <c r="N634" s="668"/>
      <c r="O634" s="668"/>
      <c r="P634" s="23"/>
      <c r="Q634" s="787"/>
      <c r="R634" s="36"/>
      <c r="S634" s="37"/>
      <c r="T634" s="37"/>
      <c r="U634" s="37"/>
      <c r="V634" s="37"/>
      <c r="W634" s="37"/>
      <c r="X634" s="37"/>
      <c r="Y634" s="668"/>
      <c r="Z634" s="668"/>
      <c r="AA634" s="668"/>
      <c r="AB634" s="668"/>
      <c r="AC634" s="668"/>
      <c r="AD634" s="668"/>
      <c r="AE634" s="668"/>
      <c r="AF634" s="668"/>
      <c r="AG634" s="715"/>
    </row>
    <row r="635" spans="1:33" s="4" customFormat="1" ht="24.95" customHeight="1">
      <c r="A635" s="36"/>
      <c r="B635" s="37"/>
      <c r="C635" s="37"/>
      <c r="D635" s="37"/>
      <c r="E635" s="37"/>
      <c r="F635" s="37"/>
      <c r="G635" s="37"/>
      <c r="H635" s="668"/>
      <c r="I635" s="668"/>
      <c r="J635" s="668"/>
      <c r="K635" s="668"/>
      <c r="L635" s="668"/>
      <c r="M635" s="668"/>
      <c r="N635" s="668"/>
      <c r="O635" s="668"/>
      <c r="P635" s="23"/>
      <c r="Q635" s="787"/>
      <c r="R635" s="36"/>
      <c r="S635" s="37"/>
      <c r="T635" s="37"/>
      <c r="U635" s="37"/>
      <c r="V635" s="37"/>
      <c r="W635" s="37"/>
      <c r="X635" s="37"/>
      <c r="Y635" s="668"/>
      <c r="Z635" s="668"/>
      <c r="AA635" s="668"/>
      <c r="AB635" s="668"/>
      <c r="AC635" s="668"/>
      <c r="AD635" s="668"/>
      <c r="AE635" s="668"/>
      <c r="AF635" s="668"/>
      <c r="AG635" s="715"/>
    </row>
    <row r="636" spans="1:33" s="4" customFormat="1" ht="24.95" customHeight="1">
      <c r="A636" s="36"/>
      <c r="B636" s="37"/>
      <c r="C636" s="37"/>
      <c r="D636" s="37"/>
      <c r="E636" s="37"/>
      <c r="F636" s="37"/>
      <c r="G636" s="37"/>
      <c r="H636" s="668"/>
      <c r="I636" s="668"/>
      <c r="J636" s="668"/>
      <c r="K636" s="668"/>
      <c r="L636" s="668"/>
      <c r="M636" s="668"/>
      <c r="N636" s="668"/>
      <c r="O636" s="668"/>
      <c r="P636" s="23"/>
      <c r="Q636" s="787"/>
      <c r="R636" s="36"/>
      <c r="S636" s="37"/>
      <c r="T636" s="37"/>
      <c r="U636" s="37"/>
      <c r="V636" s="37"/>
      <c r="W636" s="37"/>
      <c r="X636" s="37"/>
      <c r="Y636" s="668"/>
      <c r="Z636" s="668"/>
      <c r="AA636" s="668"/>
      <c r="AB636" s="668"/>
      <c r="AC636" s="668"/>
      <c r="AD636" s="668"/>
      <c r="AE636" s="668"/>
      <c r="AF636" s="668"/>
      <c r="AG636" s="715"/>
    </row>
    <row r="637" spans="1:33" s="4" customFormat="1" ht="24.95" customHeight="1">
      <c r="A637" s="36"/>
      <c r="B637" s="37"/>
      <c r="C637" s="37"/>
      <c r="D637" s="37"/>
      <c r="E637" s="37"/>
      <c r="F637" s="37"/>
      <c r="G637" s="37"/>
      <c r="H637" s="668"/>
      <c r="I637" s="668"/>
      <c r="J637" s="668"/>
      <c r="K637" s="668"/>
      <c r="L637" s="668"/>
      <c r="M637" s="668"/>
      <c r="N637" s="668"/>
      <c r="O637" s="668"/>
      <c r="P637" s="23"/>
      <c r="Q637" s="787"/>
      <c r="R637" s="36"/>
      <c r="S637" s="37"/>
      <c r="T637" s="37"/>
      <c r="U637" s="37"/>
      <c r="V637" s="37"/>
      <c r="W637" s="37"/>
      <c r="X637" s="37"/>
      <c r="Y637" s="668"/>
      <c r="Z637" s="668"/>
      <c r="AA637" s="668"/>
      <c r="AB637" s="668"/>
      <c r="AC637" s="668"/>
      <c r="AD637" s="668"/>
      <c r="AE637" s="668"/>
      <c r="AF637" s="668"/>
      <c r="AG637" s="681"/>
    </row>
    <row r="638" spans="1:33" s="4" customFormat="1" ht="24.95" customHeight="1">
      <c r="A638" s="36"/>
      <c r="B638" s="37"/>
      <c r="C638" s="37"/>
      <c r="D638" s="37"/>
      <c r="E638" s="37"/>
      <c r="F638" s="37"/>
      <c r="G638" s="37"/>
      <c r="H638" s="668"/>
      <c r="I638" s="668"/>
      <c r="J638" s="668"/>
      <c r="K638" s="668"/>
      <c r="L638" s="668"/>
      <c r="M638" s="668"/>
      <c r="N638" s="668"/>
      <c r="O638" s="668"/>
      <c r="P638" s="23"/>
      <c r="Q638" s="787"/>
      <c r="R638" s="36"/>
      <c r="S638" s="37"/>
      <c r="T638" s="37"/>
      <c r="U638" s="37"/>
      <c r="V638" s="37"/>
      <c r="W638" s="37"/>
      <c r="X638" s="37"/>
      <c r="Y638" s="668"/>
      <c r="Z638" s="668"/>
      <c r="AA638" s="668"/>
      <c r="AB638" s="668"/>
      <c r="AC638" s="668"/>
      <c r="AD638" s="668"/>
      <c r="AE638" s="668"/>
      <c r="AF638" s="668"/>
      <c r="AG638" s="643"/>
    </row>
    <row r="639" spans="1:33" s="4" customFormat="1" ht="24.95" customHeight="1">
      <c r="A639" s="36"/>
      <c r="B639" s="37"/>
      <c r="C639" s="37"/>
      <c r="D639" s="37"/>
      <c r="E639" s="37"/>
      <c r="F639" s="37"/>
      <c r="G639" s="37"/>
      <c r="H639" s="668"/>
      <c r="I639" s="668"/>
      <c r="J639" s="668"/>
      <c r="K639" s="668"/>
      <c r="L639" s="668"/>
      <c r="M639" s="668"/>
      <c r="N639" s="668"/>
      <c r="O639" s="668"/>
      <c r="P639" s="23"/>
      <c r="Q639" s="787"/>
      <c r="R639" s="36"/>
      <c r="S639" s="37"/>
      <c r="T639" s="37"/>
      <c r="U639" s="37"/>
      <c r="V639" s="37"/>
      <c r="W639" s="37"/>
      <c r="X639" s="37"/>
      <c r="Y639" s="668"/>
      <c r="Z639" s="668"/>
      <c r="AA639" s="668"/>
      <c r="AB639" s="668"/>
      <c r="AC639" s="668"/>
      <c r="AD639" s="668"/>
      <c r="AE639" s="668"/>
      <c r="AF639" s="668"/>
      <c r="AG639" s="686"/>
    </row>
    <row r="640" spans="1:33" s="4" customFormat="1" ht="27.75" customHeight="1">
      <c r="A640" s="36"/>
      <c r="B640" s="37"/>
      <c r="C640" s="37"/>
      <c r="D640" s="37"/>
      <c r="E640" s="37"/>
      <c r="F640" s="37"/>
      <c r="G640" s="37"/>
      <c r="H640" s="668"/>
      <c r="I640" s="668"/>
      <c r="J640" s="668"/>
      <c r="K640" s="668"/>
      <c r="L640" s="668"/>
      <c r="M640" s="668"/>
      <c r="N640" s="668"/>
      <c r="O640" s="668"/>
      <c r="P640" s="23"/>
      <c r="Q640" s="787"/>
      <c r="R640" s="36"/>
      <c r="S640" s="37"/>
      <c r="T640" s="37"/>
      <c r="U640" s="37"/>
      <c r="V640" s="37"/>
      <c r="W640" s="37"/>
      <c r="X640" s="37"/>
      <c r="Y640" s="668"/>
      <c r="Z640" s="668"/>
      <c r="AA640" s="668"/>
      <c r="AB640" s="668"/>
      <c r="AC640" s="668"/>
      <c r="AD640" s="668"/>
      <c r="AE640" s="668"/>
      <c r="AF640" s="668"/>
      <c r="AG640" s="686"/>
    </row>
    <row r="641" spans="1:256" s="4" customFormat="1" ht="27" customHeight="1">
      <c r="A641" s="36"/>
      <c r="B641" s="37"/>
      <c r="C641" s="37"/>
      <c r="D641" s="37"/>
      <c r="E641" s="37"/>
      <c r="F641" s="37"/>
      <c r="G641" s="37"/>
      <c r="H641" s="668"/>
      <c r="I641" s="668"/>
      <c r="J641" s="668"/>
      <c r="K641" s="668"/>
      <c r="L641" s="668"/>
      <c r="M641" s="668"/>
      <c r="N641" s="668"/>
      <c r="O641" s="668"/>
      <c r="P641" s="23"/>
      <c r="Q641" s="787"/>
      <c r="R641" s="36"/>
      <c r="S641" s="37"/>
      <c r="T641" s="37"/>
      <c r="U641" s="37"/>
      <c r="V641" s="37"/>
      <c r="W641" s="37"/>
      <c r="X641" s="37"/>
      <c r="Y641" s="668"/>
      <c r="Z641" s="668"/>
      <c r="AA641" s="668"/>
      <c r="AB641" s="668"/>
      <c r="AC641" s="668"/>
      <c r="AD641" s="668"/>
      <c r="AE641" s="668"/>
      <c r="AF641" s="668"/>
      <c r="AG641" s="686"/>
    </row>
    <row r="642" spans="1:256" s="4" customFormat="1" ht="22.5" customHeight="1">
      <c r="A642" s="36"/>
      <c r="B642" s="37"/>
      <c r="C642" s="37"/>
      <c r="D642" s="37"/>
      <c r="E642" s="37"/>
      <c r="F642" s="37"/>
      <c r="G642" s="37"/>
      <c r="H642" s="668"/>
      <c r="I642" s="668"/>
      <c r="J642" s="668"/>
      <c r="K642" s="668"/>
      <c r="L642" s="668"/>
      <c r="M642" s="668"/>
      <c r="N642" s="668"/>
      <c r="O642" s="668"/>
      <c r="P642" s="23"/>
      <c r="Q642" s="787"/>
      <c r="R642" s="36"/>
      <c r="S642" s="37"/>
      <c r="T642" s="37"/>
      <c r="U642" s="37"/>
      <c r="V642" s="37"/>
      <c r="W642" s="37"/>
      <c r="X642" s="37"/>
      <c r="Y642" s="668"/>
      <c r="Z642" s="668"/>
      <c r="AA642" s="668"/>
      <c r="AB642" s="668"/>
      <c r="AC642" s="668"/>
      <c r="AD642" s="668"/>
      <c r="AE642" s="668"/>
      <c r="AF642" s="668"/>
      <c r="AG642" s="707"/>
    </row>
    <row r="643" spans="1:256" s="4" customFormat="1" ht="23.25" customHeight="1">
      <c r="A643" s="36"/>
      <c r="B643" s="37"/>
      <c r="C643" s="37"/>
      <c r="D643" s="37"/>
      <c r="E643" s="37"/>
      <c r="F643" s="37"/>
      <c r="G643" s="37"/>
      <c r="H643" s="668"/>
      <c r="I643" s="668"/>
      <c r="J643" s="668"/>
      <c r="K643" s="668"/>
      <c r="L643" s="668"/>
      <c r="M643" s="668"/>
      <c r="N643" s="668"/>
      <c r="O643" s="668"/>
      <c r="P643" s="23"/>
      <c r="Q643" s="787"/>
      <c r="R643" s="36"/>
      <c r="S643" s="37"/>
      <c r="T643" s="37"/>
      <c r="U643" s="37"/>
      <c r="V643" s="37"/>
      <c r="W643" s="37"/>
      <c r="X643" s="37"/>
      <c r="Y643" s="668"/>
      <c r="Z643" s="668"/>
      <c r="AA643" s="668"/>
      <c r="AB643" s="668"/>
      <c r="AC643" s="668"/>
      <c r="AD643" s="668"/>
      <c r="AE643" s="668"/>
      <c r="AF643" s="668"/>
      <c r="AG643" s="693"/>
    </row>
    <row r="644" spans="1:256" s="4" customFormat="1" ht="20.100000000000001" customHeight="1">
      <c r="A644" s="36"/>
      <c r="B644" s="37"/>
      <c r="C644" s="37"/>
      <c r="D644" s="37"/>
      <c r="E644" s="37"/>
      <c r="F644" s="37"/>
      <c r="G644" s="37"/>
      <c r="H644" s="668"/>
      <c r="I644" s="668"/>
      <c r="J644" s="668"/>
      <c r="K644" s="668"/>
      <c r="L644" s="668"/>
      <c r="M644" s="668"/>
      <c r="N644" s="668"/>
      <c r="O644" s="668"/>
      <c r="P644" s="23"/>
      <c r="Q644" s="787"/>
      <c r="R644" s="36"/>
      <c r="S644" s="37"/>
      <c r="T644" s="37"/>
      <c r="U644" s="37"/>
      <c r="V644" s="37"/>
      <c r="W644" s="37"/>
      <c r="X644" s="37"/>
      <c r="Y644" s="668"/>
      <c r="Z644" s="668"/>
      <c r="AA644" s="668"/>
      <c r="AB644" s="668"/>
      <c r="AC644" s="668"/>
      <c r="AD644" s="668"/>
      <c r="AE644" s="668"/>
      <c r="AF644" s="668"/>
      <c r="AG644" s="693"/>
    </row>
    <row r="645" spans="1:256" s="4" customFormat="1" ht="20.100000000000001" customHeight="1">
      <c r="A645" s="36"/>
      <c r="B645" s="37"/>
      <c r="C645" s="37"/>
      <c r="D645" s="37"/>
      <c r="E645" s="37"/>
      <c r="F645" s="37"/>
      <c r="G645" s="37"/>
      <c r="H645" s="668"/>
      <c r="I645" s="668"/>
      <c r="J645" s="668"/>
      <c r="K645" s="668"/>
      <c r="L645" s="668"/>
      <c r="M645" s="668"/>
      <c r="N645" s="668"/>
      <c r="O645" s="668"/>
      <c r="P645" s="23"/>
      <c r="Q645" s="787"/>
      <c r="R645" s="36"/>
      <c r="S645" s="37"/>
      <c r="T645" s="37"/>
      <c r="U645" s="37"/>
      <c r="V645" s="37"/>
      <c r="W645" s="37"/>
      <c r="X645" s="37"/>
      <c r="Y645" s="668"/>
      <c r="Z645" s="668"/>
      <c r="AA645" s="668"/>
      <c r="AB645" s="668"/>
      <c r="AC645" s="668"/>
      <c r="AD645" s="668"/>
      <c r="AE645" s="668"/>
      <c r="AF645" s="668"/>
      <c r="AG645" s="19"/>
      <c r="AM645" s="21"/>
      <c r="AN645" s="21"/>
      <c r="AO645" s="21"/>
      <c r="AP645" s="21"/>
      <c r="AQ645" s="21"/>
      <c r="AR645" s="21"/>
      <c r="AS645" s="21"/>
    </row>
    <row r="646" spans="1:256" s="4" customFormat="1" ht="36" customHeight="1">
      <c r="A646" s="36"/>
      <c r="B646" s="37"/>
      <c r="C646" s="37"/>
      <c r="D646" s="37"/>
      <c r="E646" s="37"/>
      <c r="F646" s="37"/>
      <c r="G646" s="37"/>
      <c r="H646" s="668"/>
      <c r="I646" s="668"/>
      <c r="J646" s="668"/>
      <c r="K646" s="668"/>
      <c r="L646" s="668"/>
      <c r="M646" s="668"/>
      <c r="N646" s="668"/>
      <c r="O646" s="668"/>
      <c r="P646" s="23"/>
      <c r="Q646" s="787"/>
      <c r="R646" s="36"/>
      <c r="S646" s="37"/>
      <c r="T646" s="37"/>
      <c r="U646" s="37"/>
      <c r="V646" s="37"/>
      <c r="W646" s="37"/>
      <c r="X646" s="37"/>
      <c r="Y646" s="668"/>
      <c r="Z646" s="668"/>
      <c r="AA646" s="668"/>
      <c r="AB646" s="668"/>
      <c r="AC646" s="668"/>
      <c r="AD646" s="668"/>
      <c r="AE646" s="668"/>
      <c r="AF646" s="668"/>
      <c r="AG646" s="670"/>
      <c r="AH646" s="21"/>
      <c r="AI646" s="21"/>
      <c r="AJ646" s="21"/>
      <c r="AK646" s="21"/>
    </row>
    <row r="647" spans="1:256" s="4" customFormat="1" ht="15" customHeight="1">
      <c r="A647" s="36"/>
      <c r="B647" s="37"/>
      <c r="C647" s="37"/>
      <c r="D647" s="37"/>
      <c r="E647" s="37"/>
      <c r="F647" s="37"/>
      <c r="G647" s="37"/>
      <c r="H647" s="668"/>
      <c r="I647" s="668"/>
      <c r="J647" s="668"/>
      <c r="K647" s="668"/>
      <c r="L647" s="668"/>
      <c r="M647" s="668"/>
      <c r="N647" s="668"/>
      <c r="O647" s="668"/>
      <c r="P647" s="23"/>
      <c r="Q647" s="787"/>
      <c r="R647" s="36"/>
      <c r="S647" s="37"/>
      <c r="T647" s="37"/>
      <c r="U647" s="37"/>
      <c r="V647" s="37"/>
      <c r="W647" s="37"/>
      <c r="X647" s="37"/>
      <c r="Y647" s="668"/>
      <c r="Z647" s="668"/>
      <c r="AA647" s="668"/>
      <c r="AB647" s="668"/>
      <c r="AC647" s="668"/>
      <c r="AD647" s="668"/>
      <c r="AE647" s="668"/>
      <c r="AF647" s="668"/>
      <c r="AG647" s="670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  <c r="DC647" s="21"/>
      <c r="DD647" s="21"/>
      <c r="DE647" s="21"/>
      <c r="DF647" s="21"/>
      <c r="DG647" s="21"/>
      <c r="DH647" s="21"/>
      <c r="DI647" s="21"/>
      <c r="DJ647" s="21"/>
      <c r="DK647" s="21"/>
      <c r="DL647" s="21"/>
      <c r="DM647" s="21"/>
      <c r="DN647" s="21"/>
      <c r="DO647" s="21"/>
      <c r="DP647" s="21"/>
      <c r="DQ647" s="21"/>
      <c r="DR647" s="21"/>
      <c r="DS647" s="21"/>
      <c r="DT647" s="21"/>
      <c r="DU647" s="21"/>
      <c r="DV647" s="21"/>
      <c r="DW647" s="21"/>
      <c r="DX647" s="21"/>
      <c r="DY647" s="21"/>
      <c r="DZ647" s="21"/>
      <c r="EA647" s="21"/>
      <c r="EB647" s="21"/>
      <c r="EC647" s="21"/>
      <c r="ED647" s="21"/>
      <c r="EE647" s="21"/>
      <c r="EF647" s="21"/>
      <c r="EG647" s="21"/>
      <c r="EH647" s="21"/>
      <c r="EI647" s="21"/>
      <c r="EJ647" s="21"/>
      <c r="EK647" s="21"/>
      <c r="EL647" s="21"/>
      <c r="EM647" s="21"/>
      <c r="EN647" s="21"/>
      <c r="EO647" s="21"/>
      <c r="EP647" s="21"/>
      <c r="EQ647" s="21"/>
      <c r="ER647" s="21"/>
      <c r="ES647" s="21"/>
      <c r="ET647" s="21"/>
      <c r="EU647" s="21"/>
      <c r="EV647" s="21"/>
      <c r="EW647" s="21"/>
      <c r="EX647" s="21"/>
      <c r="EY647" s="21"/>
      <c r="EZ647" s="21"/>
      <c r="FA647" s="21"/>
      <c r="FB647" s="21"/>
      <c r="FC647" s="21"/>
      <c r="FD647" s="21"/>
      <c r="FE647" s="21"/>
      <c r="FF647" s="21"/>
      <c r="FG647" s="21"/>
      <c r="FH647" s="21"/>
      <c r="FI647" s="21"/>
      <c r="FJ647" s="21"/>
      <c r="FK647" s="21"/>
      <c r="FL647" s="21"/>
      <c r="FM647" s="21"/>
      <c r="FN647" s="21"/>
      <c r="FO647" s="21"/>
      <c r="FP647" s="21"/>
      <c r="FQ647" s="21"/>
      <c r="FR647" s="21"/>
      <c r="FS647" s="21"/>
      <c r="FT647" s="21"/>
      <c r="FU647" s="21"/>
      <c r="FV647" s="21"/>
      <c r="FW647" s="21"/>
      <c r="FX647" s="21"/>
      <c r="FY647" s="21"/>
      <c r="FZ647" s="21"/>
      <c r="GA647" s="21"/>
      <c r="GB647" s="21"/>
      <c r="GC647" s="21"/>
      <c r="GD647" s="21"/>
      <c r="GE647" s="21"/>
      <c r="GF647" s="21"/>
      <c r="GG647" s="21"/>
      <c r="GH647" s="21"/>
      <c r="GI647" s="21"/>
      <c r="GJ647" s="21"/>
      <c r="GK647" s="21"/>
      <c r="GL647" s="21"/>
      <c r="GM647" s="21"/>
      <c r="GN647" s="21"/>
      <c r="GO647" s="21"/>
      <c r="GP647" s="21"/>
      <c r="GQ647" s="21"/>
      <c r="GR647" s="21"/>
      <c r="GS647" s="21"/>
      <c r="GT647" s="21"/>
      <c r="GU647" s="21"/>
      <c r="GV647" s="21"/>
      <c r="GW647" s="21"/>
      <c r="GX647" s="21"/>
      <c r="GY647" s="21"/>
      <c r="GZ647" s="21"/>
      <c r="HA647" s="21"/>
      <c r="HB647" s="21"/>
      <c r="HC647" s="21"/>
      <c r="HD647" s="21"/>
      <c r="HE647" s="21"/>
      <c r="HF647" s="21"/>
      <c r="HG647" s="21"/>
      <c r="HH647" s="21"/>
      <c r="HI647" s="21"/>
      <c r="HJ647" s="21"/>
      <c r="HK647" s="21"/>
      <c r="HL647" s="21"/>
      <c r="HM647" s="21"/>
      <c r="HN647" s="21"/>
      <c r="HO647" s="21"/>
      <c r="HP647" s="21"/>
      <c r="HQ647" s="21"/>
      <c r="HR647" s="21"/>
      <c r="HS647" s="21"/>
      <c r="HT647" s="21"/>
      <c r="HU647" s="21"/>
      <c r="HV647" s="21"/>
      <c r="HW647" s="21"/>
      <c r="HX647" s="21"/>
      <c r="HY647" s="21"/>
      <c r="HZ647" s="21"/>
      <c r="IA647" s="21"/>
      <c r="IB647" s="21"/>
      <c r="IC647" s="21"/>
      <c r="ID647" s="21"/>
      <c r="IE647" s="21"/>
      <c r="IF647" s="21"/>
      <c r="IG647" s="21"/>
      <c r="IH647" s="21"/>
      <c r="II647" s="21"/>
      <c r="IJ647" s="21"/>
      <c r="IK647" s="21"/>
      <c r="IL647" s="21"/>
      <c r="IM647" s="21"/>
      <c r="IN647" s="21"/>
      <c r="IO647" s="21"/>
      <c r="IP647" s="21"/>
      <c r="IQ647" s="21"/>
      <c r="IR647" s="21"/>
      <c r="IS647" s="21"/>
      <c r="IT647" s="21"/>
      <c r="IU647" s="21"/>
      <c r="IV647" s="21"/>
    </row>
    <row r="648" spans="1:256" s="4" customFormat="1" ht="15" customHeight="1">
      <c r="A648" s="36"/>
      <c r="B648" s="37"/>
      <c r="C648" s="37"/>
      <c r="D648" s="37"/>
      <c r="E648" s="37"/>
      <c r="F648" s="37"/>
      <c r="G648" s="37"/>
      <c r="H648" s="668"/>
      <c r="I648" s="668"/>
      <c r="J648" s="668"/>
      <c r="K648" s="668"/>
      <c r="L648" s="668"/>
      <c r="M648" s="668"/>
      <c r="N648" s="668"/>
      <c r="O648" s="668"/>
      <c r="P648" s="23"/>
      <c r="Q648" s="787"/>
      <c r="R648" s="36"/>
      <c r="S648" s="37"/>
      <c r="T648" s="37"/>
      <c r="U648" s="37"/>
      <c r="V648" s="37"/>
      <c r="W648" s="37"/>
      <c r="X648" s="37"/>
      <c r="Y648" s="668"/>
      <c r="Z648" s="668"/>
      <c r="AA648" s="668"/>
      <c r="AB648" s="668"/>
      <c r="AC648" s="668"/>
      <c r="AD648" s="668"/>
      <c r="AE648" s="668"/>
      <c r="AF648" s="668"/>
      <c r="AG648" s="670"/>
      <c r="AH648" s="21"/>
      <c r="AI648" s="21"/>
      <c r="AJ648" s="21"/>
      <c r="AK648" s="21"/>
      <c r="AM648" s="20"/>
      <c r="AN648" s="20"/>
      <c r="AO648" s="20"/>
      <c r="AP648" s="20"/>
      <c r="AQ648" s="20"/>
      <c r="AR648" s="20"/>
      <c r="AS648" s="20"/>
    </row>
    <row r="649" spans="1:256" ht="15" customHeight="1">
      <c r="AH649" s="20"/>
      <c r="AI649" s="20"/>
      <c r="AJ649" s="20"/>
      <c r="AK649" s="20"/>
    </row>
    <row r="650" spans="1:256" s="4" customFormat="1" ht="22.5" customHeight="1">
      <c r="A650" s="36"/>
      <c r="B650" s="37"/>
      <c r="C650" s="37"/>
      <c r="D650" s="37"/>
      <c r="E650" s="37"/>
      <c r="F650" s="37"/>
      <c r="G650" s="37"/>
      <c r="H650" s="668"/>
      <c r="I650" s="668"/>
      <c r="J650" s="668"/>
      <c r="K650" s="668"/>
      <c r="L650" s="668"/>
      <c r="M650" s="668"/>
      <c r="N650" s="668"/>
      <c r="O650" s="668"/>
      <c r="P650" s="23"/>
      <c r="Q650" s="787"/>
      <c r="R650" s="36"/>
      <c r="S650" s="37"/>
      <c r="T650" s="37"/>
      <c r="U650" s="37"/>
      <c r="V650" s="37"/>
      <c r="W650" s="37"/>
      <c r="X650" s="37"/>
      <c r="Y650" s="668"/>
      <c r="Z650" s="668"/>
      <c r="AA650" s="668"/>
      <c r="AB650" s="668"/>
      <c r="AC650" s="668"/>
      <c r="AD650" s="668"/>
      <c r="AE650" s="668"/>
      <c r="AF650" s="668"/>
      <c r="AG650" s="670"/>
      <c r="AH650" s="21"/>
      <c r="AI650" s="21"/>
      <c r="AJ650" s="21"/>
      <c r="AK650" s="21"/>
      <c r="AL650" s="20"/>
      <c r="AM650" s="21"/>
      <c r="AN650" s="21"/>
      <c r="AO650" s="21"/>
      <c r="AP650" s="21"/>
      <c r="AQ650" s="21"/>
      <c r="AR650" s="21"/>
      <c r="AS650" s="21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0"/>
      <c r="CP650" s="20"/>
      <c r="CQ650" s="20"/>
      <c r="CR650" s="20"/>
      <c r="CS650" s="20"/>
      <c r="CT650" s="20"/>
      <c r="CU650" s="20"/>
      <c r="CV650" s="20"/>
      <c r="CW650" s="20"/>
      <c r="CX650" s="20"/>
      <c r="CY650" s="20"/>
      <c r="CZ650" s="20"/>
      <c r="DA650" s="20"/>
      <c r="DB650" s="20"/>
      <c r="DC650" s="20"/>
      <c r="DD650" s="20"/>
      <c r="DE650" s="20"/>
      <c r="DF650" s="20"/>
      <c r="DG650" s="20"/>
      <c r="DH650" s="20"/>
      <c r="DI650" s="20"/>
      <c r="DJ650" s="20"/>
      <c r="DK650" s="20"/>
      <c r="DL650" s="20"/>
      <c r="DM650" s="20"/>
      <c r="DN650" s="20"/>
      <c r="DO650" s="20"/>
      <c r="DP650" s="20"/>
      <c r="DQ650" s="20"/>
      <c r="DR650" s="20"/>
      <c r="DS650" s="20"/>
      <c r="DT650" s="20"/>
      <c r="DU650" s="20"/>
      <c r="DV650" s="20"/>
      <c r="DW650" s="20"/>
      <c r="DX650" s="20"/>
      <c r="DY650" s="20"/>
      <c r="DZ650" s="20"/>
      <c r="EA650" s="20"/>
      <c r="EB650" s="20"/>
      <c r="EC650" s="20"/>
      <c r="ED650" s="20"/>
      <c r="EE650" s="20"/>
      <c r="EF650" s="20"/>
      <c r="EG650" s="20"/>
      <c r="EH650" s="20"/>
      <c r="EI650" s="20"/>
      <c r="EJ650" s="20"/>
      <c r="EK650" s="20"/>
      <c r="EL650" s="20"/>
      <c r="EM650" s="20"/>
      <c r="EN650" s="20"/>
      <c r="EO650" s="20"/>
      <c r="EP650" s="20"/>
      <c r="EQ650" s="20"/>
      <c r="ER650" s="20"/>
      <c r="ES650" s="20"/>
      <c r="ET650" s="20"/>
      <c r="EU650" s="20"/>
      <c r="EV650" s="20"/>
      <c r="EW650" s="20"/>
      <c r="EX650" s="20"/>
      <c r="EY650" s="20"/>
      <c r="EZ650" s="20"/>
      <c r="FA650" s="20"/>
      <c r="FB650" s="20"/>
      <c r="FC650" s="20"/>
      <c r="FD650" s="20"/>
      <c r="FE650" s="20"/>
      <c r="FF650" s="20"/>
      <c r="FG650" s="20"/>
      <c r="FH650" s="20"/>
      <c r="FI650" s="20"/>
      <c r="FJ650" s="20"/>
      <c r="FK650" s="20"/>
      <c r="FL650" s="20"/>
      <c r="FM650" s="20"/>
      <c r="FN650" s="20"/>
      <c r="FO650" s="20"/>
      <c r="FP650" s="20"/>
      <c r="FQ650" s="20"/>
      <c r="FR650" s="20"/>
      <c r="FS650" s="20"/>
      <c r="FT650" s="20"/>
      <c r="FU650" s="20"/>
      <c r="FV650" s="20"/>
      <c r="FW650" s="20"/>
      <c r="FX650" s="20"/>
      <c r="FY650" s="20"/>
      <c r="FZ650" s="20"/>
      <c r="GA650" s="20"/>
      <c r="GB650" s="20"/>
      <c r="GC650" s="20"/>
      <c r="GD650" s="20"/>
      <c r="GE650" s="20"/>
      <c r="GF650" s="20"/>
      <c r="GG650" s="20"/>
      <c r="GH650" s="20"/>
      <c r="GI650" s="20"/>
      <c r="GJ650" s="20"/>
      <c r="GK650" s="20"/>
      <c r="GL650" s="20"/>
      <c r="GM650" s="20"/>
      <c r="GN650" s="20"/>
      <c r="GO650" s="20"/>
      <c r="GP650" s="20"/>
      <c r="GQ650" s="20"/>
      <c r="GR650" s="20"/>
      <c r="GS650" s="20"/>
      <c r="GT650" s="20"/>
      <c r="GU650" s="20"/>
      <c r="GV650" s="20"/>
      <c r="GW650" s="20"/>
      <c r="GX650" s="20"/>
      <c r="GY650" s="20"/>
      <c r="GZ650" s="20"/>
      <c r="HA650" s="20"/>
      <c r="HB650" s="20"/>
      <c r="HC650" s="20"/>
      <c r="HD650" s="20"/>
      <c r="HE650" s="20"/>
      <c r="HF650" s="20"/>
      <c r="HG650" s="20"/>
      <c r="HH650" s="20"/>
      <c r="HI650" s="20"/>
      <c r="HJ650" s="20"/>
      <c r="HK650" s="20"/>
      <c r="HL650" s="20"/>
      <c r="HM650" s="20"/>
      <c r="HN650" s="20"/>
      <c r="HO650" s="20"/>
      <c r="HP650" s="20"/>
      <c r="HQ650" s="20"/>
      <c r="HR650" s="20"/>
      <c r="HS650" s="20"/>
      <c r="HT650" s="20"/>
      <c r="HU650" s="20"/>
      <c r="HV650" s="20"/>
      <c r="HW650" s="20"/>
      <c r="HX650" s="20"/>
      <c r="HY650" s="20"/>
      <c r="HZ650" s="20"/>
      <c r="IA650" s="20"/>
      <c r="IB650" s="20"/>
      <c r="IC650" s="20"/>
      <c r="ID650" s="20"/>
      <c r="IE650" s="20"/>
      <c r="IF650" s="20"/>
      <c r="IG650" s="20"/>
      <c r="IH650" s="20"/>
      <c r="II650" s="20"/>
      <c r="IJ650" s="20"/>
      <c r="IK650" s="20"/>
      <c r="IL650" s="20"/>
      <c r="IM650" s="20"/>
      <c r="IN650" s="20"/>
      <c r="IO650" s="20"/>
      <c r="IP650" s="20"/>
      <c r="IQ650" s="20"/>
      <c r="IR650" s="20"/>
      <c r="IS650" s="20"/>
      <c r="IT650" s="20"/>
      <c r="IU650" s="20"/>
      <c r="IV650" s="20"/>
    </row>
    <row r="651" spans="1:256" ht="18" customHeight="1">
      <c r="AG651" s="707"/>
    </row>
    <row r="652" spans="1:256" s="20" customFormat="1" ht="15" customHeight="1">
      <c r="A652" s="36"/>
      <c r="B652" s="37"/>
      <c r="C652" s="37"/>
      <c r="D652" s="37"/>
      <c r="E652" s="37"/>
      <c r="F652" s="37"/>
      <c r="G652" s="37"/>
      <c r="H652" s="668"/>
      <c r="I652" s="668"/>
      <c r="J652" s="668"/>
      <c r="K652" s="668"/>
      <c r="L652" s="668"/>
      <c r="M652" s="668"/>
      <c r="N652" s="668"/>
      <c r="O652" s="668"/>
      <c r="P652" s="23"/>
      <c r="Q652" s="787"/>
      <c r="R652" s="36"/>
      <c r="S652" s="37"/>
      <c r="T652" s="37"/>
      <c r="U652" s="37"/>
      <c r="V652" s="37"/>
      <c r="W652" s="37"/>
      <c r="X652" s="37"/>
      <c r="Y652" s="668"/>
      <c r="Z652" s="668"/>
      <c r="AA652" s="668"/>
      <c r="AB652" s="668"/>
      <c r="AC652" s="668"/>
      <c r="AD652" s="668"/>
      <c r="AE652" s="668"/>
      <c r="AF652" s="668"/>
      <c r="AG652" s="707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  <c r="CU652" s="21"/>
      <c r="CV652" s="21"/>
      <c r="CW652" s="21"/>
      <c r="CX652" s="21"/>
      <c r="CY652" s="21"/>
      <c r="CZ652" s="21"/>
      <c r="DA652" s="21"/>
      <c r="DB652" s="21"/>
      <c r="DC652" s="21"/>
      <c r="DD652" s="21"/>
      <c r="DE652" s="21"/>
      <c r="DF652" s="21"/>
      <c r="DG652" s="21"/>
      <c r="DH652" s="21"/>
      <c r="DI652" s="21"/>
      <c r="DJ652" s="21"/>
      <c r="DK652" s="21"/>
      <c r="DL652" s="21"/>
      <c r="DM652" s="21"/>
      <c r="DN652" s="21"/>
      <c r="DO652" s="21"/>
      <c r="DP652" s="21"/>
      <c r="DQ652" s="21"/>
      <c r="DR652" s="21"/>
      <c r="DS652" s="21"/>
      <c r="DT652" s="21"/>
      <c r="DU652" s="21"/>
      <c r="DV652" s="21"/>
      <c r="DW652" s="21"/>
      <c r="DX652" s="21"/>
      <c r="DY652" s="21"/>
      <c r="DZ652" s="21"/>
      <c r="EA652" s="21"/>
      <c r="EB652" s="21"/>
      <c r="EC652" s="21"/>
      <c r="ED652" s="21"/>
      <c r="EE652" s="21"/>
      <c r="EF652" s="21"/>
      <c r="EG652" s="21"/>
      <c r="EH652" s="21"/>
      <c r="EI652" s="21"/>
      <c r="EJ652" s="21"/>
      <c r="EK652" s="21"/>
      <c r="EL652" s="21"/>
      <c r="EM652" s="21"/>
      <c r="EN652" s="21"/>
      <c r="EO652" s="21"/>
      <c r="EP652" s="21"/>
      <c r="EQ652" s="21"/>
      <c r="ER652" s="21"/>
      <c r="ES652" s="21"/>
      <c r="ET652" s="21"/>
      <c r="EU652" s="21"/>
      <c r="EV652" s="21"/>
      <c r="EW652" s="21"/>
      <c r="EX652" s="21"/>
      <c r="EY652" s="21"/>
      <c r="EZ652" s="21"/>
      <c r="FA652" s="21"/>
      <c r="FB652" s="21"/>
      <c r="FC652" s="21"/>
      <c r="FD652" s="21"/>
      <c r="FE652" s="21"/>
      <c r="FF652" s="21"/>
      <c r="FG652" s="21"/>
      <c r="FH652" s="21"/>
      <c r="FI652" s="21"/>
      <c r="FJ652" s="21"/>
      <c r="FK652" s="21"/>
      <c r="FL652" s="21"/>
      <c r="FM652" s="21"/>
      <c r="FN652" s="21"/>
      <c r="FO652" s="21"/>
      <c r="FP652" s="21"/>
      <c r="FQ652" s="21"/>
      <c r="FR652" s="21"/>
      <c r="FS652" s="21"/>
      <c r="FT652" s="21"/>
      <c r="FU652" s="21"/>
      <c r="FV652" s="21"/>
      <c r="FW652" s="21"/>
      <c r="FX652" s="21"/>
      <c r="FY652" s="21"/>
      <c r="FZ652" s="21"/>
      <c r="GA652" s="21"/>
      <c r="GB652" s="21"/>
      <c r="GC652" s="21"/>
      <c r="GD652" s="21"/>
      <c r="GE652" s="21"/>
      <c r="GF652" s="21"/>
      <c r="GG652" s="21"/>
      <c r="GH652" s="21"/>
      <c r="GI652" s="21"/>
      <c r="GJ652" s="21"/>
      <c r="GK652" s="21"/>
      <c r="GL652" s="21"/>
      <c r="GM652" s="21"/>
      <c r="GN652" s="21"/>
      <c r="GO652" s="21"/>
      <c r="GP652" s="21"/>
      <c r="GQ652" s="21"/>
      <c r="GR652" s="21"/>
      <c r="GS652" s="21"/>
      <c r="GT652" s="21"/>
      <c r="GU652" s="21"/>
      <c r="GV652" s="21"/>
      <c r="GW652" s="21"/>
      <c r="GX652" s="21"/>
      <c r="GY652" s="21"/>
      <c r="GZ652" s="21"/>
      <c r="HA652" s="21"/>
      <c r="HB652" s="21"/>
      <c r="HC652" s="21"/>
      <c r="HD652" s="21"/>
      <c r="HE652" s="21"/>
      <c r="HF652" s="21"/>
      <c r="HG652" s="21"/>
      <c r="HH652" s="21"/>
      <c r="HI652" s="21"/>
      <c r="HJ652" s="21"/>
      <c r="HK652" s="21"/>
      <c r="HL652" s="21"/>
      <c r="HM652" s="21"/>
      <c r="HN652" s="21"/>
      <c r="HO652" s="21"/>
      <c r="HP652" s="21"/>
      <c r="HQ652" s="21"/>
      <c r="HR652" s="21"/>
      <c r="HS652" s="21"/>
      <c r="HT652" s="21"/>
      <c r="HU652" s="21"/>
      <c r="HV652" s="21"/>
      <c r="HW652" s="21"/>
      <c r="HX652" s="21"/>
      <c r="HY652" s="21"/>
      <c r="HZ652" s="21"/>
      <c r="IA652" s="21"/>
      <c r="IB652" s="21"/>
      <c r="IC652" s="21"/>
      <c r="ID652" s="21"/>
      <c r="IE652" s="21"/>
      <c r="IF652" s="21"/>
      <c r="IG652" s="21"/>
      <c r="IH652" s="21"/>
      <c r="II652" s="21"/>
      <c r="IJ652" s="21"/>
      <c r="IK652" s="21"/>
      <c r="IL652" s="21"/>
      <c r="IM652" s="21"/>
      <c r="IN652" s="21"/>
      <c r="IO652" s="21"/>
      <c r="IP652" s="21"/>
      <c r="IQ652" s="21"/>
      <c r="IR652" s="21"/>
      <c r="IS652" s="21"/>
      <c r="IT652" s="21"/>
      <c r="IU652" s="21"/>
      <c r="IV652" s="21"/>
    </row>
    <row r="653" spans="1:256" ht="15" customHeight="1">
      <c r="AG653" s="707"/>
      <c r="AM653" s="54"/>
      <c r="AN653" s="54"/>
      <c r="AO653" s="54"/>
      <c r="AP653" s="54"/>
      <c r="AQ653" s="54"/>
      <c r="AR653" s="54"/>
      <c r="AS653" s="54"/>
    </row>
    <row r="654" spans="1:256" ht="15" customHeight="1">
      <c r="AG654" s="693"/>
      <c r="AH654" s="54"/>
      <c r="AI654" s="54"/>
      <c r="AJ654" s="54"/>
      <c r="AK654" s="54"/>
      <c r="AM654" s="54"/>
      <c r="AN654" s="54"/>
      <c r="AO654" s="54"/>
      <c r="AP654" s="54"/>
      <c r="AQ654" s="54"/>
      <c r="AR654" s="54"/>
      <c r="AS654" s="54"/>
    </row>
    <row r="655" spans="1:256" ht="24.95" customHeight="1">
      <c r="AG655" s="707"/>
      <c r="AH655" s="54"/>
      <c r="AI655" s="54"/>
      <c r="AJ655" s="54"/>
      <c r="AK655" s="54"/>
      <c r="AL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4"/>
      <c r="BQ655" s="54"/>
      <c r="BR655" s="54"/>
      <c r="BS655" s="54"/>
      <c r="BT655" s="54"/>
      <c r="BU655" s="54"/>
      <c r="BV655" s="54"/>
      <c r="BW655" s="54"/>
      <c r="BX655" s="54"/>
      <c r="BY655" s="54"/>
      <c r="BZ655" s="54"/>
      <c r="CA655" s="54"/>
      <c r="CB655" s="54"/>
      <c r="CC655" s="54"/>
      <c r="CD655" s="54"/>
      <c r="CE655" s="54"/>
      <c r="CF655" s="54"/>
      <c r="CG655" s="54"/>
      <c r="CH655" s="54"/>
      <c r="CI655" s="54"/>
      <c r="CJ655" s="54"/>
      <c r="CK655" s="54"/>
      <c r="CL655" s="54"/>
      <c r="CM655" s="54"/>
      <c r="CN655" s="54"/>
      <c r="CO655" s="54"/>
      <c r="CP655" s="54"/>
      <c r="CQ655" s="54"/>
      <c r="CR655" s="54"/>
      <c r="CS655" s="54"/>
      <c r="CT655" s="54"/>
      <c r="CU655" s="54"/>
      <c r="CV655" s="54"/>
      <c r="CW655" s="54"/>
      <c r="CX655" s="54"/>
      <c r="CY655" s="54"/>
      <c r="CZ655" s="54"/>
      <c r="DA655" s="54"/>
      <c r="DB655" s="54"/>
      <c r="DC655" s="54"/>
      <c r="DD655" s="54"/>
      <c r="DE655" s="54"/>
      <c r="DF655" s="54"/>
      <c r="DG655" s="54"/>
      <c r="DH655" s="54"/>
      <c r="DI655" s="54"/>
      <c r="DJ655" s="54"/>
      <c r="DK655" s="54"/>
      <c r="DL655" s="54"/>
      <c r="DM655" s="54"/>
      <c r="DN655" s="54"/>
      <c r="DO655" s="54"/>
      <c r="DP655" s="54"/>
      <c r="DQ655" s="54"/>
      <c r="DR655" s="54"/>
      <c r="DS655" s="54"/>
      <c r="DT655" s="54"/>
      <c r="DU655" s="54"/>
      <c r="DV655" s="54"/>
      <c r="DW655" s="54"/>
      <c r="DX655" s="54"/>
      <c r="DY655" s="54"/>
      <c r="DZ655" s="54"/>
      <c r="EA655" s="54"/>
      <c r="EB655" s="54"/>
      <c r="EC655" s="54"/>
      <c r="ED655" s="54"/>
      <c r="EE655" s="54"/>
      <c r="EF655" s="54"/>
      <c r="EG655" s="54"/>
      <c r="EH655" s="54"/>
      <c r="EI655" s="54"/>
      <c r="EJ655" s="54"/>
      <c r="EK655" s="54"/>
      <c r="EL655" s="54"/>
      <c r="EM655" s="54"/>
      <c r="EN655" s="54"/>
      <c r="EO655" s="54"/>
      <c r="EP655" s="54"/>
      <c r="EQ655" s="54"/>
      <c r="ER655" s="54"/>
      <c r="ES655" s="54"/>
      <c r="ET655" s="54"/>
      <c r="EU655" s="54"/>
      <c r="EV655" s="54"/>
      <c r="EW655" s="54"/>
      <c r="EX655" s="54"/>
      <c r="EY655" s="54"/>
      <c r="EZ655" s="54"/>
      <c r="FA655" s="54"/>
      <c r="FB655" s="54"/>
      <c r="FC655" s="54"/>
      <c r="FD655" s="54"/>
      <c r="FE655" s="54"/>
      <c r="FF655" s="54"/>
      <c r="FG655" s="54"/>
      <c r="FH655" s="54"/>
      <c r="FI655" s="54"/>
      <c r="FJ655" s="54"/>
      <c r="FK655" s="54"/>
      <c r="FL655" s="54"/>
      <c r="FM655" s="54"/>
      <c r="FN655" s="54"/>
      <c r="FO655" s="54"/>
      <c r="FP655" s="54"/>
      <c r="FQ655" s="54"/>
      <c r="FR655" s="54"/>
      <c r="FS655" s="54"/>
      <c r="FT655" s="54"/>
      <c r="FU655" s="54"/>
      <c r="FV655" s="54"/>
      <c r="FW655" s="54"/>
      <c r="FX655" s="54"/>
      <c r="FY655" s="54"/>
      <c r="FZ655" s="54"/>
      <c r="GA655" s="54"/>
      <c r="GB655" s="54"/>
      <c r="GC655" s="54"/>
      <c r="GD655" s="54"/>
      <c r="GE655" s="54"/>
      <c r="GF655" s="54"/>
      <c r="GG655" s="54"/>
      <c r="GH655" s="54"/>
      <c r="GI655" s="54"/>
      <c r="GJ655" s="54"/>
      <c r="GK655" s="54"/>
      <c r="GL655" s="54"/>
      <c r="GM655" s="54"/>
      <c r="GN655" s="54"/>
      <c r="GO655" s="54"/>
      <c r="GP655" s="54"/>
      <c r="GQ655" s="54"/>
      <c r="GR655" s="54"/>
      <c r="GS655" s="54"/>
      <c r="GT655" s="54"/>
      <c r="GU655" s="54"/>
      <c r="GV655" s="54"/>
      <c r="GW655" s="54"/>
      <c r="GX655" s="54"/>
      <c r="GY655" s="54"/>
      <c r="GZ655" s="54"/>
      <c r="HA655" s="54"/>
      <c r="HB655" s="54"/>
      <c r="HC655" s="54"/>
      <c r="HD655" s="54"/>
      <c r="HE655" s="54"/>
      <c r="HF655" s="54"/>
      <c r="HG655" s="54"/>
      <c r="HH655" s="54"/>
      <c r="HI655" s="54"/>
      <c r="HJ655" s="54"/>
      <c r="HK655" s="54"/>
      <c r="HL655" s="54"/>
      <c r="HM655" s="54"/>
      <c r="HN655" s="54"/>
      <c r="HO655" s="54"/>
      <c r="HP655" s="54"/>
      <c r="HQ655" s="54"/>
      <c r="HR655" s="54"/>
      <c r="HS655" s="54"/>
      <c r="HT655" s="54"/>
      <c r="HU655" s="54"/>
      <c r="HV655" s="54"/>
      <c r="HW655" s="54"/>
      <c r="HX655" s="54"/>
      <c r="HY655" s="54"/>
      <c r="HZ655" s="54"/>
      <c r="IA655" s="54"/>
      <c r="IB655" s="54"/>
      <c r="IC655" s="54"/>
      <c r="ID655" s="54"/>
      <c r="IE655" s="54"/>
      <c r="IF655" s="54"/>
      <c r="IG655" s="54"/>
      <c r="IH655" s="54"/>
      <c r="II655" s="54"/>
      <c r="IJ655" s="54"/>
      <c r="IK655" s="54"/>
      <c r="IL655" s="54"/>
      <c r="IM655" s="54"/>
      <c r="IN655" s="54"/>
      <c r="IO655" s="54"/>
      <c r="IP655" s="54"/>
      <c r="IQ655" s="54"/>
      <c r="IR655" s="54"/>
      <c r="IS655" s="54"/>
      <c r="IT655" s="54"/>
      <c r="IU655" s="54"/>
      <c r="IV655" s="54"/>
    </row>
    <row r="656" spans="1:256" ht="24.95" customHeight="1">
      <c r="AG656" s="681"/>
      <c r="AL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4"/>
      <c r="BQ656" s="54"/>
      <c r="BR656" s="54"/>
      <c r="BS656" s="54"/>
      <c r="BT656" s="54"/>
      <c r="BU656" s="54"/>
      <c r="BV656" s="54"/>
      <c r="BW656" s="54"/>
      <c r="BX656" s="54"/>
      <c r="BY656" s="54"/>
      <c r="BZ656" s="54"/>
      <c r="CA656" s="54"/>
      <c r="CB656" s="54"/>
      <c r="CC656" s="54"/>
      <c r="CD656" s="54"/>
      <c r="CE656" s="54"/>
      <c r="CF656" s="54"/>
      <c r="CG656" s="54"/>
      <c r="CH656" s="54"/>
      <c r="CI656" s="54"/>
      <c r="CJ656" s="54"/>
      <c r="CK656" s="54"/>
      <c r="CL656" s="54"/>
      <c r="CM656" s="54"/>
      <c r="CN656" s="54"/>
      <c r="CO656" s="54"/>
      <c r="CP656" s="54"/>
      <c r="CQ656" s="54"/>
      <c r="CR656" s="54"/>
      <c r="CS656" s="54"/>
      <c r="CT656" s="54"/>
      <c r="CU656" s="54"/>
      <c r="CV656" s="54"/>
      <c r="CW656" s="54"/>
      <c r="CX656" s="54"/>
      <c r="CY656" s="54"/>
      <c r="CZ656" s="54"/>
      <c r="DA656" s="54"/>
      <c r="DB656" s="54"/>
      <c r="DC656" s="54"/>
      <c r="DD656" s="54"/>
      <c r="DE656" s="54"/>
      <c r="DF656" s="54"/>
      <c r="DG656" s="54"/>
      <c r="DH656" s="54"/>
      <c r="DI656" s="54"/>
      <c r="DJ656" s="54"/>
      <c r="DK656" s="54"/>
      <c r="DL656" s="54"/>
      <c r="DM656" s="54"/>
      <c r="DN656" s="54"/>
      <c r="DO656" s="54"/>
      <c r="DP656" s="54"/>
      <c r="DQ656" s="54"/>
      <c r="DR656" s="54"/>
      <c r="DS656" s="54"/>
      <c r="DT656" s="54"/>
      <c r="DU656" s="54"/>
      <c r="DV656" s="54"/>
      <c r="DW656" s="54"/>
      <c r="DX656" s="54"/>
      <c r="DY656" s="54"/>
      <c r="DZ656" s="54"/>
      <c r="EA656" s="54"/>
      <c r="EB656" s="54"/>
      <c r="EC656" s="54"/>
      <c r="ED656" s="54"/>
      <c r="EE656" s="54"/>
      <c r="EF656" s="54"/>
      <c r="EG656" s="54"/>
      <c r="EH656" s="54"/>
      <c r="EI656" s="54"/>
      <c r="EJ656" s="54"/>
      <c r="EK656" s="54"/>
      <c r="EL656" s="54"/>
      <c r="EM656" s="54"/>
      <c r="EN656" s="54"/>
      <c r="EO656" s="54"/>
      <c r="EP656" s="54"/>
      <c r="EQ656" s="54"/>
      <c r="ER656" s="54"/>
      <c r="ES656" s="54"/>
      <c r="ET656" s="54"/>
      <c r="EU656" s="54"/>
      <c r="EV656" s="54"/>
      <c r="EW656" s="54"/>
      <c r="EX656" s="54"/>
      <c r="EY656" s="54"/>
      <c r="EZ656" s="54"/>
      <c r="FA656" s="54"/>
      <c r="FB656" s="54"/>
      <c r="FC656" s="54"/>
      <c r="FD656" s="54"/>
      <c r="FE656" s="54"/>
      <c r="FF656" s="54"/>
      <c r="FG656" s="54"/>
      <c r="FH656" s="54"/>
      <c r="FI656" s="54"/>
      <c r="FJ656" s="54"/>
      <c r="FK656" s="54"/>
      <c r="FL656" s="54"/>
      <c r="FM656" s="54"/>
      <c r="FN656" s="54"/>
      <c r="FO656" s="54"/>
      <c r="FP656" s="54"/>
      <c r="FQ656" s="54"/>
      <c r="FR656" s="54"/>
      <c r="FS656" s="54"/>
      <c r="FT656" s="54"/>
      <c r="FU656" s="54"/>
      <c r="FV656" s="54"/>
      <c r="FW656" s="54"/>
      <c r="FX656" s="54"/>
      <c r="FY656" s="54"/>
      <c r="FZ656" s="54"/>
      <c r="GA656" s="54"/>
      <c r="GB656" s="54"/>
      <c r="GC656" s="54"/>
      <c r="GD656" s="54"/>
      <c r="GE656" s="54"/>
      <c r="GF656" s="54"/>
      <c r="GG656" s="54"/>
      <c r="GH656" s="54"/>
      <c r="GI656" s="54"/>
      <c r="GJ656" s="54"/>
      <c r="GK656" s="54"/>
      <c r="GL656" s="54"/>
      <c r="GM656" s="54"/>
      <c r="GN656" s="54"/>
      <c r="GO656" s="54"/>
      <c r="GP656" s="54"/>
      <c r="GQ656" s="54"/>
      <c r="GR656" s="54"/>
      <c r="GS656" s="54"/>
      <c r="GT656" s="54"/>
      <c r="GU656" s="54"/>
      <c r="GV656" s="54"/>
      <c r="GW656" s="54"/>
      <c r="GX656" s="54"/>
      <c r="GY656" s="54"/>
      <c r="GZ656" s="54"/>
      <c r="HA656" s="54"/>
      <c r="HB656" s="54"/>
      <c r="HC656" s="54"/>
      <c r="HD656" s="54"/>
      <c r="HE656" s="54"/>
      <c r="HF656" s="54"/>
      <c r="HG656" s="54"/>
      <c r="HH656" s="54"/>
      <c r="HI656" s="54"/>
      <c r="HJ656" s="54"/>
      <c r="HK656" s="54"/>
      <c r="HL656" s="54"/>
      <c r="HM656" s="54"/>
      <c r="HN656" s="54"/>
      <c r="HO656" s="54"/>
      <c r="HP656" s="54"/>
      <c r="HQ656" s="54"/>
      <c r="HR656" s="54"/>
      <c r="HS656" s="54"/>
      <c r="HT656" s="54"/>
      <c r="HU656" s="54"/>
      <c r="HV656" s="54"/>
      <c r="HW656" s="54"/>
      <c r="HX656" s="54"/>
      <c r="HY656" s="54"/>
      <c r="HZ656" s="54"/>
      <c r="IA656" s="54"/>
      <c r="IB656" s="54"/>
      <c r="IC656" s="54"/>
      <c r="ID656" s="54"/>
      <c r="IE656" s="54"/>
      <c r="IF656" s="54"/>
      <c r="IG656" s="54"/>
      <c r="IH656" s="54"/>
      <c r="II656" s="54"/>
      <c r="IJ656" s="54"/>
      <c r="IK656" s="54"/>
      <c r="IL656" s="54"/>
      <c r="IM656" s="54"/>
      <c r="IN656" s="54"/>
      <c r="IO656" s="54"/>
      <c r="IP656" s="54"/>
      <c r="IQ656" s="54"/>
      <c r="IR656" s="54"/>
      <c r="IS656" s="54"/>
      <c r="IT656" s="54"/>
      <c r="IU656" s="54"/>
      <c r="IV656" s="54"/>
    </row>
    <row r="657" spans="1:256" s="54" customFormat="1" ht="24.95" customHeight="1">
      <c r="A657" s="36"/>
      <c r="B657" s="37"/>
      <c r="C657" s="37"/>
      <c r="D657" s="37"/>
      <c r="E657" s="37"/>
      <c r="F657" s="37"/>
      <c r="G657" s="37"/>
      <c r="H657" s="668"/>
      <c r="I657" s="668"/>
      <c r="J657" s="668"/>
      <c r="K657" s="668"/>
      <c r="L657" s="668"/>
      <c r="M657" s="668"/>
      <c r="N657" s="668"/>
      <c r="O657" s="668"/>
      <c r="P657" s="23"/>
      <c r="Q657" s="787"/>
      <c r="R657" s="36"/>
      <c r="S657" s="37"/>
      <c r="T657" s="37"/>
      <c r="U657" s="37"/>
      <c r="V657" s="37"/>
      <c r="W657" s="37"/>
      <c r="X657" s="37"/>
      <c r="Y657" s="668"/>
      <c r="Z657" s="668"/>
      <c r="AA657" s="668"/>
      <c r="AB657" s="668"/>
      <c r="AC657" s="668"/>
      <c r="AD657" s="668"/>
      <c r="AE657" s="668"/>
      <c r="AF657" s="668"/>
      <c r="AG657" s="707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  <c r="CU657" s="21"/>
      <c r="CV657" s="21"/>
      <c r="CW657" s="21"/>
      <c r="CX657" s="21"/>
      <c r="CY657" s="21"/>
      <c r="CZ657" s="21"/>
      <c r="DA657" s="21"/>
      <c r="DB657" s="21"/>
      <c r="DC657" s="21"/>
      <c r="DD657" s="21"/>
      <c r="DE657" s="21"/>
      <c r="DF657" s="21"/>
      <c r="DG657" s="21"/>
      <c r="DH657" s="21"/>
      <c r="DI657" s="21"/>
      <c r="DJ657" s="21"/>
      <c r="DK657" s="21"/>
      <c r="DL657" s="21"/>
      <c r="DM657" s="21"/>
      <c r="DN657" s="21"/>
      <c r="DO657" s="21"/>
      <c r="DP657" s="21"/>
      <c r="DQ657" s="21"/>
      <c r="DR657" s="21"/>
      <c r="DS657" s="21"/>
      <c r="DT657" s="21"/>
      <c r="DU657" s="21"/>
      <c r="DV657" s="21"/>
      <c r="DW657" s="21"/>
      <c r="DX657" s="21"/>
      <c r="DY657" s="21"/>
      <c r="DZ657" s="21"/>
      <c r="EA657" s="21"/>
      <c r="EB657" s="21"/>
      <c r="EC657" s="21"/>
      <c r="ED657" s="21"/>
      <c r="EE657" s="21"/>
      <c r="EF657" s="21"/>
      <c r="EG657" s="21"/>
      <c r="EH657" s="21"/>
      <c r="EI657" s="21"/>
      <c r="EJ657" s="21"/>
      <c r="EK657" s="21"/>
      <c r="EL657" s="21"/>
      <c r="EM657" s="21"/>
      <c r="EN657" s="21"/>
      <c r="EO657" s="21"/>
      <c r="EP657" s="21"/>
      <c r="EQ657" s="21"/>
      <c r="ER657" s="21"/>
      <c r="ES657" s="21"/>
      <c r="ET657" s="21"/>
      <c r="EU657" s="21"/>
      <c r="EV657" s="21"/>
      <c r="EW657" s="21"/>
      <c r="EX657" s="21"/>
      <c r="EY657" s="21"/>
      <c r="EZ657" s="21"/>
      <c r="FA657" s="21"/>
      <c r="FB657" s="21"/>
      <c r="FC657" s="21"/>
      <c r="FD657" s="21"/>
      <c r="FE657" s="21"/>
      <c r="FF657" s="21"/>
      <c r="FG657" s="21"/>
      <c r="FH657" s="21"/>
      <c r="FI657" s="21"/>
      <c r="FJ657" s="21"/>
      <c r="FK657" s="21"/>
      <c r="FL657" s="21"/>
      <c r="FM657" s="21"/>
      <c r="FN657" s="21"/>
      <c r="FO657" s="21"/>
      <c r="FP657" s="21"/>
      <c r="FQ657" s="21"/>
      <c r="FR657" s="21"/>
      <c r="FS657" s="21"/>
      <c r="FT657" s="21"/>
      <c r="FU657" s="21"/>
      <c r="FV657" s="21"/>
      <c r="FW657" s="21"/>
      <c r="FX657" s="21"/>
      <c r="FY657" s="21"/>
      <c r="FZ657" s="21"/>
      <c r="GA657" s="21"/>
      <c r="GB657" s="21"/>
      <c r="GC657" s="21"/>
      <c r="GD657" s="21"/>
      <c r="GE657" s="21"/>
      <c r="GF657" s="21"/>
      <c r="GG657" s="21"/>
      <c r="GH657" s="21"/>
      <c r="GI657" s="21"/>
      <c r="GJ657" s="21"/>
      <c r="GK657" s="21"/>
      <c r="GL657" s="21"/>
      <c r="GM657" s="21"/>
      <c r="GN657" s="21"/>
      <c r="GO657" s="21"/>
      <c r="GP657" s="21"/>
      <c r="GQ657" s="21"/>
      <c r="GR657" s="21"/>
      <c r="GS657" s="21"/>
      <c r="GT657" s="21"/>
      <c r="GU657" s="21"/>
      <c r="GV657" s="21"/>
      <c r="GW657" s="21"/>
      <c r="GX657" s="21"/>
      <c r="GY657" s="21"/>
      <c r="GZ657" s="21"/>
      <c r="HA657" s="21"/>
      <c r="HB657" s="21"/>
      <c r="HC657" s="21"/>
      <c r="HD657" s="21"/>
      <c r="HE657" s="21"/>
      <c r="HF657" s="21"/>
      <c r="HG657" s="21"/>
      <c r="HH657" s="21"/>
      <c r="HI657" s="21"/>
      <c r="HJ657" s="21"/>
      <c r="HK657" s="21"/>
      <c r="HL657" s="21"/>
      <c r="HM657" s="21"/>
      <c r="HN657" s="21"/>
      <c r="HO657" s="21"/>
      <c r="HP657" s="21"/>
      <c r="HQ657" s="21"/>
      <c r="HR657" s="21"/>
      <c r="HS657" s="21"/>
      <c r="HT657" s="21"/>
      <c r="HU657" s="21"/>
      <c r="HV657" s="21"/>
      <c r="HW657" s="21"/>
      <c r="HX657" s="21"/>
      <c r="HY657" s="21"/>
      <c r="HZ657" s="21"/>
      <c r="IA657" s="21"/>
      <c r="IB657" s="21"/>
      <c r="IC657" s="21"/>
      <c r="ID657" s="21"/>
      <c r="IE657" s="21"/>
      <c r="IF657" s="21"/>
      <c r="IG657" s="21"/>
      <c r="IH657" s="21"/>
      <c r="II657" s="21"/>
      <c r="IJ657" s="21"/>
      <c r="IK657" s="21"/>
      <c r="IL657" s="21"/>
      <c r="IM657" s="21"/>
      <c r="IN657" s="21"/>
      <c r="IO657" s="21"/>
      <c r="IP657" s="21"/>
      <c r="IQ657" s="21"/>
      <c r="IR657" s="21"/>
      <c r="IS657" s="21"/>
      <c r="IT657" s="21"/>
      <c r="IU657" s="21"/>
      <c r="IV657" s="21"/>
    </row>
    <row r="658" spans="1:256" s="54" customFormat="1" ht="24.95" customHeight="1">
      <c r="A658" s="36"/>
      <c r="B658" s="37"/>
      <c r="C658" s="37"/>
      <c r="D658" s="37"/>
      <c r="E658" s="37"/>
      <c r="F658" s="37"/>
      <c r="G658" s="37"/>
      <c r="H658" s="668"/>
      <c r="I658" s="668"/>
      <c r="J658" s="668"/>
      <c r="K658" s="668"/>
      <c r="L658" s="668"/>
      <c r="M658" s="668"/>
      <c r="N658" s="668"/>
      <c r="O658" s="668"/>
      <c r="P658" s="23"/>
      <c r="Q658" s="787"/>
      <c r="R658" s="36"/>
      <c r="S658" s="37"/>
      <c r="T658" s="37"/>
      <c r="U658" s="37"/>
      <c r="V658" s="37"/>
      <c r="W658" s="37"/>
      <c r="X658" s="37"/>
      <c r="Y658" s="668"/>
      <c r="Z658" s="668"/>
      <c r="AA658" s="668"/>
      <c r="AB658" s="668"/>
      <c r="AC658" s="668"/>
      <c r="AD658" s="668"/>
      <c r="AE658" s="668"/>
      <c r="AF658" s="668"/>
      <c r="AG658" s="68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1"/>
      <c r="CP658" s="21"/>
      <c r="CQ658" s="21"/>
      <c r="CR658" s="21"/>
      <c r="CS658" s="21"/>
      <c r="CT658" s="21"/>
      <c r="CU658" s="21"/>
      <c r="CV658" s="21"/>
      <c r="CW658" s="21"/>
      <c r="CX658" s="21"/>
      <c r="CY658" s="21"/>
      <c r="CZ658" s="21"/>
      <c r="DA658" s="21"/>
      <c r="DB658" s="21"/>
      <c r="DC658" s="21"/>
      <c r="DD658" s="21"/>
      <c r="DE658" s="21"/>
      <c r="DF658" s="21"/>
      <c r="DG658" s="21"/>
      <c r="DH658" s="21"/>
      <c r="DI658" s="21"/>
      <c r="DJ658" s="21"/>
      <c r="DK658" s="21"/>
      <c r="DL658" s="21"/>
      <c r="DM658" s="21"/>
      <c r="DN658" s="21"/>
      <c r="DO658" s="21"/>
      <c r="DP658" s="21"/>
      <c r="DQ658" s="21"/>
      <c r="DR658" s="21"/>
      <c r="DS658" s="21"/>
      <c r="DT658" s="21"/>
      <c r="DU658" s="21"/>
      <c r="DV658" s="21"/>
      <c r="DW658" s="21"/>
      <c r="DX658" s="21"/>
      <c r="DY658" s="21"/>
      <c r="DZ658" s="21"/>
      <c r="EA658" s="21"/>
      <c r="EB658" s="21"/>
      <c r="EC658" s="21"/>
      <c r="ED658" s="21"/>
      <c r="EE658" s="21"/>
      <c r="EF658" s="21"/>
      <c r="EG658" s="21"/>
      <c r="EH658" s="21"/>
      <c r="EI658" s="21"/>
      <c r="EJ658" s="21"/>
      <c r="EK658" s="21"/>
      <c r="EL658" s="21"/>
      <c r="EM658" s="21"/>
      <c r="EN658" s="21"/>
      <c r="EO658" s="21"/>
      <c r="EP658" s="21"/>
      <c r="EQ658" s="21"/>
      <c r="ER658" s="21"/>
      <c r="ES658" s="21"/>
      <c r="ET658" s="21"/>
      <c r="EU658" s="21"/>
      <c r="EV658" s="21"/>
      <c r="EW658" s="21"/>
      <c r="EX658" s="21"/>
      <c r="EY658" s="21"/>
      <c r="EZ658" s="21"/>
      <c r="FA658" s="21"/>
      <c r="FB658" s="21"/>
      <c r="FC658" s="21"/>
      <c r="FD658" s="21"/>
      <c r="FE658" s="21"/>
      <c r="FF658" s="21"/>
      <c r="FG658" s="21"/>
      <c r="FH658" s="21"/>
      <c r="FI658" s="21"/>
      <c r="FJ658" s="21"/>
      <c r="FK658" s="21"/>
      <c r="FL658" s="21"/>
      <c r="FM658" s="21"/>
      <c r="FN658" s="21"/>
      <c r="FO658" s="21"/>
      <c r="FP658" s="21"/>
      <c r="FQ658" s="21"/>
      <c r="FR658" s="21"/>
      <c r="FS658" s="21"/>
      <c r="FT658" s="21"/>
      <c r="FU658" s="21"/>
      <c r="FV658" s="21"/>
      <c r="FW658" s="21"/>
      <c r="FX658" s="21"/>
      <c r="FY658" s="21"/>
      <c r="FZ658" s="21"/>
      <c r="GA658" s="21"/>
      <c r="GB658" s="21"/>
      <c r="GC658" s="21"/>
      <c r="GD658" s="21"/>
      <c r="GE658" s="21"/>
      <c r="GF658" s="21"/>
      <c r="GG658" s="21"/>
      <c r="GH658" s="21"/>
      <c r="GI658" s="21"/>
      <c r="GJ658" s="21"/>
      <c r="GK658" s="21"/>
      <c r="GL658" s="21"/>
      <c r="GM658" s="21"/>
      <c r="GN658" s="21"/>
      <c r="GO658" s="21"/>
      <c r="GP658" s="21"/>
      <c r="GQ658" s="21"/>
      <c r="GR658" s="21"/>
      <c r="GS658" s="21"/>
      <c r="GT658" s="21"/>
      <c r="GU658" s="21"/>
      <c r="GV658" s="21"/>
      <c r="GW658" s="21"/>
      <c r="GX658" s="21"/>
      <c r="GY658" s="21"/>
      <c r="GZ658" s="21"/>
      <c r="HA658" s="21"/>
      <c r="HB658" s="21"/>
      <c r="HC658" s="21"/>
      <c r="HD658" s="21"/>
      <c r="HE658" s="21"/>
      <c r="HF658" s="21"/>
      <c r="HG658" s="21"/>
      <c r="HH658" s="21"/>
      <c r="HI658" s="21"/>
      <c r="HJ658" s="21"/>
      <c r="HK658" s="21"/>
      <c r="HL658" s="21"/>
      <c r="HM658" s="21"/>
      <c r="HN658" s="21"/>
      <c r="HO658" s="21"/>
      <c r="HP658" s="21"/>
      <c r="HQ658" s="21"/>
      <c r="HR658" s="21"/>
      <c r="HS658" s="21"/>
      <c r="HT658" s="21"/>
      <c r="HU658" s="21"/>
      <c r="HV658" s="21"/>
      <c r="HW658" s="21"/>
      <c r="HX658" s="21"/>
      <c r="HY658" s="21"/>
      <c r="HZ658" s="21"/>
      <c r="IA658" s="21"/>
      <c r="IB658" s="21"/>
      <c r="IC658" s="21"/>
      <c r="ID658" s="21"/>
      <c r="IE658" s="21"/>
      <c r="IF658" s="21"/>
      <c r="IG658" s="21"/>
      <c r="IH658" s="21"/>
      <c r="II658" s="21"/>
      <c r="IJ658" s="21"/>
      <c r="IK658" s="21"/>
      <c r="IL658" s="21"/>
      <c r="IM658" s="21"/>
      <c r="IN658" s="21"/>
      <c r="IO658" s="21"/>
      <c r="IP658" s="21"/>
      <c r="IQ658" s="21"/>
      <c r="IR658" s="21"/>
      <c r="IS658" s="21"/>
      <c r="IT658" s="21"/>
      <c r="IU658" s="21"/>
      <c r="IV658" s="21"/>
    </row>
    <row r="659" spans="1:256" ht="24.95" customHeight="1">
      <c r="AG659" s="681"/>
    </row>
    <row r="660" spans="1:256" ht="24.95" customHeight="1">
      <c r="AG660" s="681"/>
    </row>
    <row r="661" spans="1:256" ht="24.95" customHeight="1">
      <c r="AG661" s="681"/>
    </row>
    <row r="662" spans="1:256" ht="20.100000000000001" customHeight="1">
      <c r="AG662" s="681"/>
    </row>
    <row r="663" spans="1:256" ht="20.100000000000001" customHeight="1">
      <c r="AG663" s="643"/>
    </row>
    <row r="664" spans="1:256" ht="20.100000000000001" customHeight="1">
      <c r="AG664" s="686"/>
    </row>
    <row r="665" spans="1:256" ht="20.100000000000001" customHeight="1">
      <c r="AG665" s="686"/>
    </row>
    <row r="666" spans="1:256" ht="20.100000000000001" customHeight="1">
      <c r="AG666" s="686"/>
    </row>
    <row r="667" spans="1:256" ht="20.100000000000001" customHeight="1">
      <c r="AG667" s="686"/>
    </row>
    <row r="668" spans="1:256" ht="20.100000000000001" customHeight="1">
      <c r="AG668" s="686"/>
    </row>
    <row r="669" spans="1:256" ht="20.100000000000001" customHeight="1">
      <c r="AG669" s="686"/>
    </row>
    <row r="670" spans="1:256" ht="20.100000000000001" customHeight="1">
      <c r="AG670" s="686"/>
    </row>
    <row r="671" spans="1:256" ht="20.100000000000001" customHeight="1">
      <c r="AG671" s="686"/>
    </row>
    <row r="672" spans="1:256" ht="28.5" customHeight="1">
      <c r="AG672" s="686"/>
    </row>
    <row r="673" spans="33:33" ht="30" customHeight="1">
      <c r="AG673" s="686"/>
    </row>
    <row r="674" spans="33:33" ht="32.25" customHeight="1">
      <c r="AG674" s="686"/>
    </row>
    <row r="675" spans="33:33" ht="28.5" customHeight="1">
      <c r="AG675" s="686"/>
    </row>
    <row r="676" spans="33:33" ht="18.75" customHeight="1">
      <c r="AG676" s="643"/>
    </row>
    <row r="677" spans="33:33" ht="23.25" customHeight="1"/>
    <row r="678" spans="33:33" ht="21" customHeight="1"/>
    <row r="679" spans="33:33" ht="21" customHeight="1"/>
    <row r="680" spans="33:33" ht="21.75" customHeight="1"/>
    <row r="681" spans="33:33" ht="26.25" customHeight="1"/>
    <row r="682" spans="33:33" ht="24" customHeight="1"/>
    <row r="683" spans="33:33" ht="23.25" customHeight="1"/>
    <row r="684" spans="33:33" ht="18.75" customHeight="1"/>
    <row r="685" spans="33:33" ht="15" customHeight="1"/>
    <row r="686" spans="33:33" ht="22.5" customHeight="1"/>
    <row r="687" spans="33:33" ht="23.25" customHeight="1"/>
    <row r="688" spans="33:33" ht="18.75" customHeight="1"/>
    <row r="689" spans="33:33" ht="17.100000000000001" customHeight="1"/>
    <row r="690" spans="33:33" ht="17.100000000000001" customHeight="1"/>
    <row r="691" spans="33:33" ht="17.100000000000001" customHeight="1"/>
    <row r="692" spans="33:33" ht="22.5" customHeight="1">
      <c r="AG692" s="707"/>
    </row>
    <row r="693" spans="33:33" ht="22.5" customHeight="1">
      <c r="AG693" s="707"/>
    </row>
    <row r="694" spans="33:33" ht="21" customHeight="1">
      <c r="AG694" s="707"/>
    </row>
    <row r="695" spans="33:33" ht="20.25" customHeight="1">
      <c r="AG695" s="693"/>
    </row>
    <row r="696" spans="33:33" ht="21" customHeight="1">
      <c r="AG696" s="707"/>
    </row>
    <row r="697" spans="33:33" ht="21" customHeight="1">
      <c r="AG697" s="632"/>
    </row>
    <row r="698" spans="33:33" ht="18" customHeight="1">
      <c r="AG698" s="676"/>
    </row>
    <row r="699" spans="33:33" ht="25.5" customHeight="1">
      <c r="AG699" s="715"/>
    </row>
    <row r="700" spans="33:33" ht="19.5" customHeight="1">
      <c r="AG700" s="715"/>
    </row>
    <row r="701" spans="33:33" ht="21.75" customHeight="1">
      <c r="AG701" s="715"/>
    </row>
    <row r="702" spans="33:33" ht="23.25" customHeight="1">
      <c r="AG702" s="681"/>
    </row>
    <row r="703" spans="33:33" ht="38.25" customHeight="1">
      <c r="AG703" s="684"/>
    </row>
    <row r="704" spans="33:33" ht="20.100000000000001" customHeight="1">
      <c r="AG704" s="686"/>
    </row>
    <row r="705" spans="33:33" ht="31.5" customHeight="1">
      <c r="AG705" s="686"/>
    </row>
    <row r="706" spans="33:33" ht="24" customHeight="1">
      <c r="AG706" s="686"/>
    </row>
    <row r="707" spans="33:33" ht="21.75" customHeight="1">
      <c r="AG707" s="686"/>
    </row>
    <row r="708" spans="33:33" ht="21" customHeight="1">
      <c r="AG708" s="686"/>
    </row>
    <row r="709" spans="33:33" ht="24.75" customHeight="1">
      <c r="AG709" s="686"/>
    </row>
    <row r="710" spans="33:33" ht="19.5" customHeight="1">
      <c r="AG710" s="693"/>
    </row>
    <row r="711" spans="33:33" ht="19.5" customHeight="1">
      <c r="AG711" s="693"/>
    </row>
    <row r="712" spans="33:33" ht="17.100000000000001" customHeight="1">
      <c r="AG712" s="686"/>
    </row>
    <row r="713" spans="33:33" ht="17.100000000000001" customHeight="1">
      <c r="AG713" s="643"/>
    </row>
    <row r="714" spans="33:33" ht="17.100000000000001" customHeight="1">
      <c r="AG714" s="686"/>
    </row>
    <row r="715" spans="33:33" ht="17.100000000000001" customHeight="1">
      <c r="AG715" s="686"/>
    </row>
    <row r="716" spans="33:33" ht="21.75" customHeight="1">
      <c r="AG716" s="643"/>
    </row>
    <row r="717" spans="33:33" ht="24.95" customHeight="1">
      <c r="AG717" s="686"/>
    </row>
    <row r="718" spans="33:33" ht="24.95" customHeight="1">
      <c r="AG718" s="686"/>
    </row>
    <row r="719" spans="33:33" ht="24.95" customHeight="1">
      <c r="AG719" s="686"/>
    </row>
    <row r="720" spans="33:33" ht="24.95" customHeight="1">
      <c r="AG720" s="686"/>
    </row>
    <row r="721" spans="33:33" ht="24.95" customHeight="1">
      <c r="AG721" s="686"/>
    </row>
    <row r="722" spans="33:33" ht="24.95" customHeight="1">
      <c r="AG722" s="693"/>
    </row>
    <row r="723" spans="33:33" ht="24.95" customHeight="1">
      <c r="AG723" s="693"/>
    </row>
    <row r="724" spans="33:33" ht="20.100000000000001" customHeight="1">
      <c r="AG724" s="707"/>
    </row>
    <row r="725" spans="33:33" ht="23.25" customHeight="1">
      <c r="AG725" s="643"/>
    </row>
    <row r="726" spans="33:33" ht="20.100000000000001" customHeight="1">
      <c r="AG726" s="681"/>
    </row>
    <row r="727" spans="33:33" ht="32.25" customHeight="1">
      <c r="AG727" s="707"/>
    </row>
    <row r="728" spans="33:33" ht="26.25" customHeight="1">
      <c r="AG728" s="643"/>
    </row>
    <row r="729" spans="33:33" ht="20.100000000000001" customHeight="1">
      <c r="AG729" s="681"/>
    </row>
    <row r="730" spans="33:33" ht="24" customHeight="1">
      <c r="AG730" s="681"/>
    </row>
    <row r="731" spans="33:33" ht="42" customHeight="1">
      <c r="AG731" s="681"/>
    </row>
    <row r="732" spans="33:33" ht="20.100000000000001" customHeight="1">
      <c r="AG732" s="681"/>
    </row>
    <row r="733" spans="33:33" ht="20.100000000000001" customHeight="1">
      <c r="AG733" s="681"/>
    </row>
    <row r="734" spans="33:33" ht="21" customHeight="1">
      <c r="AG734" s="681"/>
    </row>
    <row r="735" spans="33:33" ht="20.100000000000001" customHeight="1">
      <c r="AG735" s="681"/>
    </row>
    <row r="736" spans="33:33" ht="23.25" customHeight="1">
      <c r="AG736" s="681"/>
    </row>
    <row r="737" spans="33:33" ht="20.100000000000001" customHeight="1">
      <c r="AG737" s="681"/>
    </row>
    <row r="738" spans="33:33" ht="20.100000000000001" customHeight="1">
      <c r="AG738" s="681"/>
    </row>
    <row r="739" spans="33:33" ht="27" customHeight="1">
      <c r="AG739" s="681"/>
    </row>
    <row r="740" spans="33:33" ht="23.25" customHeight="1">
      <c r="AG740" s="681"/>
    </row>
    <row r="741" spans="33:33" ht="26.25" customHeight="1">
      <c r="AG741" s="681"/>
    </row>
    <row r="742" spans="33:33" ht="33" customHeight="1">
      <c r="AG742" s="707"/>
    </row>
    <row r="743" spans="33:33" ht="21.75" customHeight="1">
      <c r="AG743" s="693"/>
    </row>
    <row r="744" spans="33:33" ht="21" customHeight="1">
      <c r="AG744" s="693"/>
    </row>
    <row r="745" spans="33:33" ht="19.5" customHeight="1"/>
    <row r="746" spans="33:33" ht="15" customHeight="1"/>
    <row r="747" spans="33:33" ht="22.5" customHeight="1"/>
    <row r="748" spans="33:33" ht="25.5" customHeight="1">
      <c r="AG748" s="753"/>
    </row>
    <row r="749" spans="33:33" ht="17.25" customHeight="1"/>
    <row r="750" spans="33:33" ht="16.5" customHeight="1"/>
    <row r="751" spans="33:33" ht="25.5" customHeight="1">
      <c r="AG751" s="753"/>
    </row>
    <row r="752" spans="33:33" ht="21" customHeight="1">
      <c r="AG752" s="753"/>
    </row>
    <row r="753" spans="33:33" ht="16.5" customHeight="1">
      <c r="AG753" s="753"/>
    </row>
    <row r="754" spans="33:33" ht="20.25" customHeight="1"/>
    <row r="755" spans="33:33" ht="21" customHeight="1">
      <c r="AG755" s="753"/>
    </row>
    <row r="756" spans="33:33" ht="20.25" customHeight="1">
      <c r="AG756" s="753"/>
    </row>
    <row r="757" spans="33:33" ht="19.5" customHeight="1">
      <c r="AG757" s="753"/>
    </row>
    <row r="758" spans="33:33" ht="20.25" customHeight="1">
      <c r="AG758" s="753"/>
    </row>
    <row r="759" spans="33:33" ht="24" customHeight="1">
      <c r="AG759" s="753"/>
    </row>
    <row r="760" spans="33:33" ht="44.25" customHeight="1">
      <c r="AG760" s="707"/>
    </row>
    <row r="761" spans="33:33" ht="22.5" customHeight="1"/>
    <row r="762" spans="33:33" ht="18" customHeight="1"/>
    <row r="763" spans="33:33" ht="21.75" customHeight="1"/>
    <row r="764" spans="33:33" ht="20.100000000000001" customHeight="1">
      <c r="AG764" s="753"/>
    </row>
    <row r="765" spans="33:33" ht="20.100000000000001" customHeight="1">
      <c r="AG765" s="753"/>
    </row>
    <row r="766" spans="33:33" ht="20.100000000000001" customHeight="1">
      <c r="AG766" s="753"/>
    </row>
    <row r="767" spans="33:33" ht="24" customHeight="1">
      <c r="AG767" s="753"/>
    </row>
    <row r="768" spans="33:33" ht="24" customHeight="1">
      <c r="AG768" s="753"/>
    </row>
    <row r="769" spans="33:33" ht="24" customHeight="1">
      <c r="AG769" s="719"/>
    </row>
    <row r="770" spans="33:33" ht="24" customHeight="1">
      <c r="AG770" s="707"/>
    </row>
    <row r="771" spans="33:33" ht="24" customHeight="1"/>
    <row r="772" spans="33:33" ht="24" customHeight="1"/>
    <row r="773" spans="33:33" ht="27" customHeight="1"/>
    <row r="774" spans="33:33" ht="20.100000000000001" customHeight="1"/>
    <row r="775" spans="33:33" ht="27" customHeight="1"/>
    <row r="776" spans="33:33" ht="20.100000000000001" customHeight="1"/>
    <row r="777" spans="33:33" ht="33" customHeight="1"/>
    <row r="778" spans="33:33" ht="20.100000000000001" customHeight="1">
      <c r="AG778" s="753"/>
    </row>
    <row r="779" spans="33:33" ht="20.100000000000001" customHeight="1">
      <c r="AG779" s="753"/>
    </row>
    <row r="780" spans="33:33" ht="20.100000000000001" customHeight="1">
      <c r="AG780" s="753"/>
    </row>
    <row r="781" spans="33:33" ht="15" customHeight="1">
      <c r="AG781" s="753"/>
    </row>
    <row r="782" spans="33:33" ht="21.75" customHeight="1">
      <c r="AG782" s="753"/>
    </row>
    <row r="783" spans="33:33" ht="29.25" customHeight="1">
      <c r="AG783" s="753"/>
    </row>
    <row r="784" spans="33:33" ht="20.100000000000001" customHeight="1"/>
    <row r="785" spans="33:33" ht="20.100000000000001" customHeight="1">
      <c r="AG785" s="753"/>
    </row>
    <row r="786" spans="33:33" ht="20.100000000000001" customHeight="1">
      <c r="AG786" s="753"/>
    </row>
    <row r="787" spans="33:33" ht="20.100000000000001" customHeight="1">
      <c r="AG787" s="753"/>
    </row>
    <row r="788" spans="33:33" ht="20.100000000000001" customHeight="1">
      <c r="AG788" s="753"/>
    </row>
    <row r="789" spans="33:33" ht="20.100000000000001" customHeight="1">
      <c r="AG789" s="707"/>
    </row>
    <row r="790" spans="33:33" ht="20.100000000000001" customHeight="1"/>
    <row r="791" spans="33:33" ht="27" customHeight="1">
      <c r="AG791" s="693"/>
    </row>
    <row r="792" spans="33:33" ht="32.25" customHeight="1">
      <c r="AG792" s="707"/>
    </row>
    <row r="793" spans="33:33" ht="35.25" customHeight="1">
      <c r="AG793" s="707"/>
    </row>
    <row r="794" spans="33:33" ht="24.75" customHeight="1">
      <c r="AG794" s="693"/>
    </row>
    <row r="795" spans="33:33" ht="21.75" customHeight="1">
      <c r="AG795" s="707"/>
    </row>
    <row r="796" spans="33:33" ht="18.75" customHeight="1">
      <c r="AG796" s="707"/>
    </row>
    <row r="797" spans="33:33" ht="19.5" customHeight="1">
      <c r="AG797" s="681"/>
    </row>
    <row r="798" spans="33:33" ht="30.75" customHeight="1">
      <c r="AG798" s="676"/>
    </row>
    <row r="799" spans="33:33" ht="29.25" customHeight="1">
      <c r="AG799" s="715"/>
    </row>
    <row r="800" spans="33:33" ht="22.5" customHeight="1">
      <c r="AG800" s="715"/>
    </row>
    <row r="801" spans="33:33" ht="20.100000000000001" customHeight="1">
      <c r="AG801" s="715"/>
    </row>
    <row r="802" spans="33:33" ht="20.100000000000001" customHeight="1">
      <c r="AG802" s="681"/>
    </row>
    <row r="803" spans="33:33" ht="15.95" customHeight="1">
      <c r="AG803" s="707"/>
    </row>
    <row r="804" spans="33:33" ht="15.95" customHeight="1">
      <c r="AG804" s="707"/>
    </row>
    <row r="805" spans="33:33" ht="15.95" customHeight="1">
      <c r="AG805" s="707"/>
    </row>
    <row r="806" spans="33:33" ht="15.95" customHeight="1">
      <c r="AG806" s="693"/>
    </row>
    <row r="807" spans="33:33" ht="15.95" customHeight="1">
      <c r="AG807" s="693"/>
    </row>
    <row r="808" spans="33:33" ht="15.95" customHeight="1">
      <c r="AG808" s="693"/>
    </row>
    <row r="809" spans="33:33" ht="20.100000000000001" customHeight="1">
      <c r="AG809" s="693"/>
    </row>
    <row r="810" spans="33:33" ht="21.75" customHeight="1">
      <c r="AG810" s="693"/>
    </row>
    <row r="811" spans="33:33" ht="20.100000000000001" customHeight="1">
      <c r="AG811" s="693"/>
    </row>
    <row r="812" spans="33:33" ht="20.100000000000001" customHeight="1">
      <c r="AG812" s="707"/>
    </row>
    <row r="813" spans="33:33" ht="20.100000000000001" customHeight="1">
      <c r="AG813" s="707"/>
    </row>
    <row r="814" spans="33:33" ht="20.100000000000001" customHeight="1">
      <c r="AG814" s="707"/>
    </row>
    <row r="815" spans="33:33" ht="22.5" customHeight="1">
      <c r="AG815" s="707"/>
    </row>
    <row r="816" spans="33:33" ht="20.100000000000001" customHeight="1">
      <c r="AG816" s="707"/>
    </row>
    <row r="817" spans="33:33" ht="20.100000000000001" customHeight="1">
      <c r="AG817" s="707"/>
    </row>
    <row r="818" spans="33:33" ht="20.100000000000001" customHeight="1">
      <c r="AG818" s="707"/>
    </row>
    <row r="819" spans="33:33" ht="39" customHeight="1">
      <c r="AG819" s="707"/>
    </row>
    <row r="820" spans="33:33" ht="20.100000000000001" customHeight="1">
      <c r="AG820" s="707"/>
    </row>
    <row r="821" spans="33:33" ht="20.100000000000001" customHeight="1">
      <c r="AG821" s="643"/>
    </row>
    <row r="822" spans="33:33" ht="20.100000000000001" customHeight="1">
      <c r="AG822" s="681"/>
    </row>
    <row r="823" spans="33:33" ht="20.100000000000001" customHeight="1">
      <c r="AG823" s="707"/>
    </row>
    <row r="824" spans="33:33" ht="20.100000000000001" customHeight="1">
      <c r="AG824" s="707"/>
    </row>
    <row r="825" spans="33:33" ht="20.100000000000001" customHeight="1">
      <c r="AG825" s="643"/>
    </row>
    <row r="826" spans="33:33" ht="20.100000000000001" customHeight="1">
      <c r="AG826" s="707"/>
    </row>
    <row r="827" spans="33:33" ht="20.100000000000001" customHeight="1">
      <c r="AG827" s="707"/>
    </row>
    <row r="828" spans="33:33" ht="20.100000000000001" customHeight="1">
      <c r="AG828" s="707"/>
    </row>
    <row r="829" spans="33:33" ht="35.25" customHeight="1">
      <c r="AG829" s="707"/>
    </row>
    <row r="830" spans="33:33" ht="42" customHeight="1">
      <c r="AG830" s="707"/>
    </row>
    <row r="831" spans="33:33" ht="44.25" customHeight="1">
      <c r="AG831" s="707"/>
    </row>
    <row r="832" spans="33:33" ht="27.75" customHeight="1">
      <c r="AG832" s="707"/>
    </row>
    <row r="833" spans="33:33" ht="19.5" customHeight="1">
      <c r="AG833" s="707"/>
    </row>
    <row r="834" spans="33:33" ht="21" customHeight="1">
      <c r="AG834" s="707"/>
    </row>
    <row r="835" spans="33:33" ht="20.25" customHeight="1">
      <c r="AG835" s="707"/>
    </row>
    <row r="836" spans="33:33" ht="16.5" customHeight="1">
      <c r="AG836" s="707"/>
    </row>
    <row r="837" spans="33:33" ht="18.75" customHeight="1">
      <c r="AG837" s="707"/>
    </row>
    <row r="838" spans="33:33" ht="20.25" customHeight="1">
      <c r="AG838" s="707"/>
    </row>
    <row r="839" spans="33:33" ht="27.75" customHeight="1">
      <c r="AG839" s="707"/>
    </row>
    <row r="840" spans="33:33" ht="26.25" customHeight="1">
      <c r="AG840" s="707"/>
    </row>
    <row r="841" spans="33:33" ht="35.25" customHeight="1">
      <c r="AG841" s="707"/>
    </row>
    <row r="842" spans="33:33" ht="28.5" customHeight="1">
      <c r="AG842" s="643"/>
    </row>
    <row r="843" spans="33:33" ht="27" customHeight="1">
      <c r="AG843" s="707"/>
    </row>
    <row r="844" spans="33:33" ht="15.75" customHeight="1">
      <c r="AG844" s="515"/>
    </row>
    <row r="845" spans="33:33" ht="29.25" customHeight="1">
      <c r="AG845" s="715"/>
    </row>
    <row r="846" spans="33:33" ht="21.75" customHeight="1">
      <c r="AG846" s="715"/>
    </row>
    <row r="847" spans="33:33" ht="27" customHeight="1">
      <c r="AG847" s="715"/>
    </row>
    <row r="848" spans="33:33" ht="23.25" customHeight="1">
      <c r="AG848" s="715"/>
    </row>
    <row r="849" spans="33:33" ht="23.25" customHeight="1">
      <c r="AG849" s="715"/>
    </row>
    <row r="850" spans="33:33" ht="17.100000000000001" customHeight="1">
      <c r="AG850" s="715"/>
    </row>
    <row r="851" spans="33:33" ht="17.100000000000001" customHeight="1">
      <c r="AG851" s="715"/>
    </row>
    <row r="852" spans="33:33" ht="17.100000000000001" customHeight="1">
      <c r="AG852" s="719"/>
    </row>
    <row r="853" spans="33:33" ht="17.100000000000001" customHeight="1">
      <c r="AG853" s="707"/>
    </row>
    <row r="854" spans="33:33" ht="17.100000000000001" customHeight="1">
      <c r="AG854" s="707"/>
    </row>
    <row r="855" spans="33:33" ht="17.100000000000001" customHeight="1">
      <c r="AG855" s="789"/>
    </row>
    <row r="856" spans="33:33" ht="17.100000000000001" customHeight="1">
      <c r="AG856" s="715"/>
    </row>
    <row r="857" spans="33:33" ht="22.5" customHeight="1">
      <c r="AG857" s="715"/>
    </row>
    <row r="858" spans="33:33" ht="19.5" customHeight="1">
      <c r="AG858" s="715"/>
    </row>
    <row r="859" spans="33:33" ht="20.25" customHeight="1">
      <c r="AG859" s="790"/>
    </row>
    <row r="860" spans="33:33" ht="21.75" customHeight="1">
      <c r="AG860" s="715"/>
    </row>
    <row r="861" spans="33:33" ht="19.5" customHeight="1">
      <c r="AG861" s="715"/>
    </row>
    <row r="862" spans="33:33" ht="17.100000000000001" customHeight="1">
      <c r="AG862" s="715"/>
    </row>
    <row r="863" spans="33:33" ht="17.100000000000001" customHeight="1">
      <c r="AG863" s="775"/>
    </row>
    <row r="864" spans="33:33" ht="17.100000000000001" customHeight="1"/>
    <row r="865" spans="33:33" ht="24" customHeight="1"/>
    <row r="866" spans="33:33" ht="24" customHeight="1"/>
    <row r="867" spans="33:33" ht="21.75" customHeight="1"/>
    <row r="868" spans="33:33" ht="21" customHeight="1"/>
    <row r="869" spans="33:33" ht="20.25" customHeight="1"/>
    <row r="870" spans="33:33" ht="20.25" customHeight="1"/>
    <row r="871" spans="33:33" ht="17.100000000000001" customHeight="1">
      <c r="AG871" s="715"/>
    </row>
    <row r="872" spans="33:33" ht="17.100000000000001" customHeight="1">
      <c r="AG872" s="715"/>
    </row>
    <row r="873" spans="33:33" ht="17.100000000000001" customHeight="1"/>
    <row r="874" spans="33:33" ht="17.100000000000001" customHeight="1">
      <c r="AG874" s="707"/>
    </row>
    <row r="875" spans="33:33" ht="17.100000000000001" customHeight="1">
      <c r="AG875" s="707"/>
    </row>
    <row r="876" spans="33:33" ht="17.100000000000001" customHeight="1">
      <c r="AG876" s="707"/>
    </row>
    <row r="877" spans="33:33" ht="31.5" customHeight="1">
      <c r="AG877" s="693"/>
    </row>
    <row r="878" spans="33:33" ht="21.75" customHeight="1">
      <c r="AG878" s="707"/>
    </row>
    <row r="879" spans="33:33" ht="34.5" customHeight="1">
      <c r="AG879" s="632"/>
    </row>
    <row r="880" spans="33:33" ht="28.5" customHeight="1">
      <c r="AG880" s="632"/>
    </row>
    <row r="881" spans="33:33" ht="17.100000000000001" customHeight="1">
      <c r="AG881" s="19"/>
    </row>
    <row r="882" spans="33:33" ht="23.25" customHeight="1">
      <c r="AG882" s="19"/>
    </row>
    <row r="883" spans="33:33" ht="17.100000000000001" customHeight="1">
      <c r="AG883" s="19"/>
    </row>
    <row r="884" spans="33:33" ht="17.100000000000001" customHeight="1"/>
    <row r="885" spans="33:33" ht="17.100000000000001" customHeight="1"/>
    <row r="886" spans="33:33" ht="17.25" customHeight="1"/>
    <row r="887" spans="33:33" ht="22.5" customHeight="1"/>
    <row r="888" spans="33:33" ht="17.25" customHeight="1"/>
    <row r="889" spans="33:33" ht="30.75" customHeight="1">
      <c r="AG889" s="693"/>
    </row>
    <row r="890" spans="33:33" ht="27" customHeight="1"/>
    <row r="891" spans="33:33" ht="25.5" customHeight="1"/>
    <row r="892" spans="33:33" ht="18.75" customHeight="1"/>
    <row r="893" spans="33:33" ht="24.75" customHeight="1"/>
    <row r="894" spans="33:33" ht="20.25" customHeight="1"/>
    <row r="895" spans="33:33" ht="27.75" customHeight="1"/>
    <row r="896" spans="33:33" ht="20.25" customHeight="1"/>
    <row r="897" ht="27.75" customHeight="1"/>
    <row r="898" ht="21" customHeight="1"/>
    <row r="899" ht="15.95" customHeight="1"/>
    <row r="900" ht="15.95" customHeight="1"/>
    <row r="901" ht="26.25" customHeight="1"/>
    <row r="902" ht="18.75" customHeight="1"/>
    <row r="903" ht="23.25" customHeight="1"/>
    <row r="904" ht="27" customHeight="1"/>
    <row r="905" ht="25.5" customHeight="1"/>
    <row r="906" ht="21" customHeight="1"/>
    <row r="907" ht="20.25" customHeight="1"/>
    <row r="908" ht="18.75" customHeight="1"/>
    <row r="909" ht="23.25" customHeight="1"/>
    <row r="910" ht="15.95" customHeight="1"/>
    <row r="911" ht="24" customHeight="1"/>
    <row r="912" ht="23.25" customHeight="1"/>
    <row r="913" spans="33:33" ht="25.5" customHeight="1"/>
    <row r="914" spans="33:33" ht="22.5" customHeight="1"/>
    <row r="915" spans="33:33" ht="15.95" customHeight="1"/>
    <row r="916" spans="33:33" ht="15.95" customHeight="1"/>
    <row r="917" spans="33:33" ht="15.95" customHeight="1">
      <c r="AG917" s="693"/>
    </row>
    <row r="918" spans="33:33" ht="15.95" customHeight="1">
      <c r="AG918" s="693"/>
    </row>
    <row r="919" spans="33:33" ht="21.75" customHeight="1"/>
    <row r="920" spans="33:33" ht="18.75" customHeight="1"/>
    <row r="921" spans="33:33" ht="22.5" customHeight="1"/>
    <row r="922" spans="33:33" ht="32.25" customHeight="1"/>
    <row r="923" spans="33:33" ht="18.75" customHeight="1"/>
    <row r="924" spans="33:33" ht="16.5" customHeight="1"/>
    <row r="925" spans="33:33" ht="16.5" customHeight="1"/>
    <row r="926" spans="33:33" ht="21.75" customHeight="1"/>
    <row r="927" spans="33:33" ht="31.5" customHeight="1"/>
    <row r="928" spans="33:33" ht="22.5" customHeight="1"/>
    <row r="929" ht="23.25" customHeight="1"/>
  </sheetData>
  <mergeCells count="386">
    <mergeCell ref="Y496:AB496"/>
    <mergeCell ref="AC496:AF496"/>
    <mergeCell ref="H446:K446"/>
    <mergeCell ref="L446:O446"/>
    <mergeCell ref="P445:P447"/>
    <mergeCell ref="Q445:Q447"/>
    <mergeCell ref="Y495:AF495"/>
    <mergeCell ref="H445:O445"/>
    <mergeCell ref="Y396:AF396"/>
    <mergeCell ref="AC432:AF432"/>
    <mergeCell ref="Q415:Q417"/>
    <mergeCell ref="Y431:AF431"/>
    <mergeCell ref="Y397:AB397"/>
    <mergeCell ref="AC397:AF397"/>
    <mergeCell ref="Y432:AB432"/>
    <mergeCell ref="Q370:Q372"/>
    <mergeCell ref="H371:K371"/>
    <mergeCell ref="L371:O371"/>
    <mergeCell ref="P370:P372"/>
    <mergeCell ref="H370:O370"/>
    <mergeCell ref="Q509:Q511"/>
    <mergeCell ref="H510:K510"/>
    <mergeCell ref="L510:O510"/>
    <mergeCell ref="H415:O415"/>
    <mergeCell ref="P415:P417"/>
    <mergeCell ref="H416:K416"/>
    <mergeCell ref="L416:O416"/>
    <mergeCell ref="H509:O509"/>
    <mergeCell ref="P509:P511"/>
    <mergeCell ref="AC357:AF357"/>
    <mergeCell ref="A330:C330"/>
    <mergeCell ref="A336:G336"/>
    <mergeCell ref="R342:T342"/>
    <mergeCell ref="L339:O339"/>
    <mergeCell ref="Q338:Q340"/>
    <mergeCell ref="H338:O338"/>
    <mergeCell ref="P338:P340"/>
    <mergeCell ref="R330:T330"/>
    <mergeCell ref="Y357:AB357"/>
    <mergeCell ref="Y356:AF356"/>
    <mergeCell ref="H339:K339"/>
    <mergeCell ref="A347:X347"/>
    <mergeCell ref="R280:T280"/>
    <mergeCell ref="R310:T310"/>
    <mergeCell ref="A298:C298"/>
    <mergeCell ref="A303:G303"/>
    <mergeCell ref="F315:X315"/>
    <mergeCell ref="R320:R322"/>
    <mergeCell ref="A320:A322"/>
    <mergeCell ref="A319:G319"/>
    <mergeCell ref="R301:T301"/>
    <mergeCell ref="R298:T298"/>
    <mergeCell ref="R313:T313"/>
    <mergeCell ref="W321:W322"/>
    <mergeCell ref="U321:U322"/>
    <mergeCell ref="A314:X314"/>
    <mergeCell ref="R319:X319"/>
    <mergeCell ref="R302:T302"/>
    <mergeCell ref="A316:X316"/>
    <mergeCell ref="A318:X318"/>
    <mergeCell ref="H291:K291"/>
    <mergeCell ref="A290:C290"/>
    <mergeCell ref="H290:O290"/>
    <mergeCell ref="L291:O291"/>
    <mergeCell ref="P290:P292"/>
    <mergeCell ref="Q290:Q292"/>
    <mergeCell ref="Y271:AF271"/>
    <mergeCell ref="A272:G272"/>
    <mergeCell ref="Y272:AB272"/>
    <mergeCell ref="AC272:AF272"/>
    <mergeCell ref="R271:T271"/>
    <mergeCell ref="W288:W289"/>
    <mergeCell ref="T287:X287"/>
    <mergeCell ref="T288:T289"/>
    <mergeCell ref="S287:S289"/>
    <mergeCell ref="A283:X283"/>
    <mergeCell ref="C287:G287"/>
    <mergeCell ref="R286:X286"/>
    <mergeCell ref="A287:A289"/>
    <mergeCell ref="B287:B289"/>
    <mergeCell ref="X288:X289"/>
    <mergeCell ref="F282:X282"/>
    <mergeCell ref="C288:C289"/>
    <mergeCell ref="E288:E289"/>
    <mergeCell ref="A323:C323"/>
    <mergeCell ref="Y325:AB325"/>
    <mergeCell ref="Y324:AF324"/>
    <mergeCell ref="AC325:AF325"/>
    <mergeCell ref="R335:T335"/>
    <mergeCell ref="B320:B322"/>
    <mergeCell ref="C320:G320"/>
    <mergeCell ref="E321:E322"/>
    <mergeCell ref="C321:C322"/>
    <mergeCell ref="D321:D322"/>
    <mergeCell ref="F321:F322"/>
    <mergeCell ref="G321:G322"/>
    <mergeCell ref="R323:T323"/>
    <mergeCell ref="S320:S322"/>
    <mergeCell ref="T320:X320"/>
    <mergeCell ref="T321:T322"/>
    <mergeCell ref="X321:X322"/>
    <mergeCell ref="V321:V322"/>
    <mergeCell ref="R287:R289"/>
    <mergeCell ref="U288:U289"/>
    <mergeCell ref="V288:V289"/>
    <mergeCell ref="A257:G257"/>
    <mergeCell ref="A267:C267"/>
    <mergeCell ref="R267:T267"/>
    <mergeCell ref="A261:C261"/>
    <mergeCell ref="T259:T260"/>
    <mergeCell ref="S258:S260"/>
    <mergeCell ref="G259:G260"/>
    <mergeCell ref="B258:B260"/>
    <mergeCell ref="E259:E260"/>
    <mergeCell ref="T258:X258"/>
    <mergeCell ref="A258:A260"/>
    <mergeCell ref="C258:G258"/>
    <mergeCell ref="X259:X260"/>
    <mergeCell ref="U259:U260"/>
    <mergeCell ref="F259:F260"/>
    <mergeCell ref="W259:W260"/>
    <mergeCell ref="R261:T261"/>
    <mergeCell ref="A285:X285"/>
    <mergeCell ref="A281:X281"/>
    <mergeCell ref="A286:G286"/>
    <mergeCell ref="R277:T277"/>
    <mergeCell ref="R290:T290"/>
    <mergeCell ref="R247:T247"/>
    <mergeCell ref="A235:C235"/>
    <mergeCell ref="R235:T235"/>
    <mergeCell ref="R239:T239"/>
    <mergeCell ref="A240:G240"/>
    <mergeCell ref="H240:O240"/>
    <mergeCell ref="P240:P242"/>
    <mergeCell ref="Q240:Q242"/>
    <mergeCell ref="H241:K241"/>
    <mergeCell ref="L241:O241"/>
    <mergeCell ref="R270:T270"/>
    <mergeCell ref="R258:R260"/>
    <mergeCell ref="C259:C260"/>
    <mergeCell ref="D259:D260"/>
    <mergeCell ref="A251:X251"/>
    <mergeCell ref="A253:X253"/>
    <mergeCell ref="A256:X256"/>
    <mergeCell ref="R257:X257"/>
    <mergeCell ref="F252:X252"/>
    <mergeCell ref="V259:V260"/>
    <mergeCell ref="F288:F289"/>
    <mergeCell ref="G288:G289"/>
    <mergeCell ref="D288:D289"/>
    <mergeCell ref="R223:R225"/>
    <mergeCell ref="S223:S225"/>
    <mergeCell ref="V224:V225"/>
    <mergeCell ref="W224:W225"/>
    <mergeCell ref="C223:G223"/>
    <mergeCell ref="C224:C225"/>
    <mergeCell ref="A223:A225"/>
    <mergeCell ref="E224:E225"/>
    <mergeCell ref="A226:C226"/>
    <mergeCell ref="R226:T226"/>
    <mergeCell ref="F224:F225"/>
    <mergeCell ref="G224:G225"/>
    <mergeCell ref="T224:T225"/>
    <mergeCell ref="B223:B225"/>
    <mergeCell ref="T223:X223"/>
    <mergeCell ref="X224:X225"/>
    <mergeCell ref="U224:U225"/>
    <mergeCell ref="D224:D225"/>
    <mergeCell ref="S186:S188"/>
    <mergeCell ref="T186:X186"/>
    <mergeCell ref="A197:C197"/>
    <mergeCell ref="R197:T197"/>
    <mergeCell ref="X187:X188"/>
    <mergeCell ref="A186:A188"/>
    <mergeCell ref="B186:B188"/>
    <mergeCell ref="C186:G186"/>
    <mergeCell ref="F187:F188"/>
    <mergeCell ref="U187:U188"/>
    <mergeCell ref="V187:V188"/>
    <mergeCell ref="C187:C188"/>
    <mergeCell ref="G187:G188"/>
    <mergeCell ref="W187:W188"/>
    <mergeCell ref="R186:R188"/>
    <mergeCell ref="T187:T188"/>
    <mergeCell ref="D187:D188"/>
    <mergeCell ref="E187:E188"/>
    <mergeCell ref="Y215:AF215"/>
    <mergeCell ref="AC222:AF222"/>
    <mergeCell ref="R211:T211"/>
    <mergeCell ref="A189:C189"/>
    <mergeCell ref="R189:T189"/>
    <mergeCell ref="R202:T202"/>
    <mergeCell ref="A203:G203"/>
    <mergeCell ref="Y222:AB222"/>
    <mergeCell ref="A216:X216"/>
    <mergeCell ref="A218:X218"/>
    <mergeCell ref="F217:X217"/>
    <mergeCell ref="A221:X221"/>
    <mergeCell ref="A222:G222"/>
    <mergeCell ref="R222:X222"/>
    <mergeCell ref="A185:G185"/>
    <mergeCell ref="R185:X185"/>
    <mergeCell ref="A182:X182"/>
    <mergeCell ref="A151:G151"/>
    <mergeCell ref="R151:X151"/>
    <mergeCell ref="H153:K153"/>
    <mergeCell ref="F153:F154"/>
    <mergeCell ref="G153:G154"/>
    <mergeCell ref="R175:T175"/>
    <mergeCell ref="A179:X179"/>
    <mergeCell ref="U153:U154"/>
    <mergeCell ref="W153:W154"/>
    <mergeCell ref="C153:C154"/>
    <mergeCell ref="D153:D154"/>
    <mergeCell ref="A184:X184"/>
    <mergeCell ref="F180:X180"/>
    <mergeCell ref="A181:X181"/>
    <mergeCell ref="R167:T167"/>
    <mergeCell ref="X153:X154"/>
    <mergeCell ref="A167:G167"/>
    <mergeCell ref="A152:A154"/>
    <mergeCell ref="A148:X148"/>
    <mergeCell ref="A145:X145"/>
    <mergeCell ref="A131:G131"/>
    <mergeCell ref="H131:N131"/>
    <mergeCell ref="A130:C130"/>
    <mergeCell ref="R130:T130"/>
    <mergeCell ref="S116:S118"/>
    <mergeCell ref="E153:E154"/>
    <mergeCell ref="R163:T163"/>
    <mergeCell ref="A155:C155"/>
    <mergeCell ref="R155:T155"/>
    <mergeCell ref="A163:C163"/>
    <mergeCell ref="T153:T154"/>
    <mergeCell ref="L153:O153"/>
    <mergeCell ref="Q152:Q154"/>
    <mergeCell ref="C152:G152"/>
    <mergeCell ref="H152:O152"/>
    <mergeCell ref="P152:P154"/>
    <mergeCell ref="A150:X150"/>
    <mergeCell ref="R152:R154"/>
    <mergeCell ref="S152:S154"/>
    <mergeCell ref="T152:X152"/>
    <mergeCell ref="B152:B154"/>
    <mergeCell ref="V153:V154"/>
    <mergeCell ref="A147:X147"/>
    <mergeCell ref="F146:X146"/>
    <mergeCell ref="T117:T118"/>
    <mergeCell ref="R116:R118"/>
    <mergeCell ref="R137:T137"/>
    <mergeCell ref="A119:C119"/>
    <mergeCell ref="G117:G118"/>
    <mergeCell ref="V117:V118"/>
    <mergeCell ref="U117:U118"/>
    <mergeCell ref="T116:X116"/>
    <mergeCell ref="W117:W118"/>
    <mergeCell ref="R141:X141"/>
    <mergeCell ref="R119:T119"/>
    <mergeCell ref="D117:D118"/>
    <mergeCell ref="C117:C118"/>
    <mergeCell ref="E117:E118"/>
    <mergeCell ref="F117:F118"/>
    <mergeCell ref="A126:C126"/>
    <mergeCell ref="R126:T126"/>
    <mergeCell ref="A116:A118"/>
    <mergeCell ref="AC130:AF130"/>
    <mergeCell ref="L92:O92"/>
    <mergeCell ref="Y129:AF129"/>
    <mergeCell ref="A111:X111"/>
    <mergeCell ref="R115:X115"/>
    <mergeCell ref="A114:X114"/>
    <mergeCell ref="X117:X118"/>
    <mergeCell ref="A112:X112"/>
    <mergeCell ref="R96:T96"/>
    <mergeCell ref="A97:G97"/>
    <mergeCell ref="R103:T103"/>
    <mergeCell ref="A109:X109"/>
    <mergeCell ref="F110:X110"/>
    <mergeCell ref="A115:G115"/>
    <mergeCell ref="R91:T91"/>
    <mergeCell ref="H92:K92"/>
    <mergeCell ref="A91:C91"/>
    <mergeCell ref="Q91:Q93"/>
    <mergeCell ref="H91:O91"/>
    <mergeCell ref="P91:P93"/>
    <mergeCell ref="B116:B118"/>
    <mergeCell ref="C116:G116"/>
    <mergeCell ref="Y130:AB130"/>
    <mergeCell ref="C82:C83"/>
    <mergeCell ref="T82:T83"/>
    <mergeCell ref="C81:G81"/>
    <mergeCell ref="R81:R83"/>
    <mergeCell ref="T81:X81"/>
    <mergeCell ref="X82:X83"/>
    <mergeCell ref="W82:W83"/>
    <mergeCell ref="S81:S83"/>
    <mergeCell ref="A84:C84"/>
    <mergeCell ref="R84:T84"/>
    <mergeCell ref="V82:V83"/>
    <mergeCell ref="A81:A83"/>
    <mergeCell ref="B81:B83"/>
    <mergeCell ref="D82:D83"/>
    <mergeCell ref="E82:E83"/>
    <mergeCell ref="F82:F83"/>
    <mergeCell ref="U82:U83"/>
    <mergeCell ref="G82:G83"/>
    <mergeCell ref="R80:X80"/>
    <mergeCell ref="A74:X74"/>
    <mergeCell ref="A80:G80"/>
    <mergeCell ref="A62:G62"/>
    <mergeCell ref="F75:X75"/>
    <mergeCell ref="A48:C48"/>
    <mergeCell ref="R48:T48"/>
    <mergeCell ref="A56:C56"/>
    <mergeCell ref="R56:T56"/>
    <mergeCell ref="A79:X79"/>
    <mergeCell ref="A76:X76"/>
    <mergeCell ref="A45:A47"/>
    <mergeCell ref="B45:B47"/>
    <mergeCell ref="C45:G45"/>
    <mergeCell ref="C46:C47"/>
    <mergeCell ref="D46:D47"/>
    <mergeCell ref="E46:E47"/>
    <mergeCell ref="Y71:AF71"/>
    <mergeCell ref="R72:S72"/>
    <mergeCell ref="Y72:AB72"/>
    <mergeCell ref="AC72:AF72"/>
    <mergeCell ref="W46:W47"/>
    <mergeCell ref="X46:X47"/>
    <mergeCell ref="S45:S47"/>
    <mergeCell ref="T45:X45"/>
    <mergeCell ref="T46:T47"/>
    <mergeCell ref="U46:U47"/>
    <mergeCell ref="R45:R47"/>
    <mergeCell ref="V46:V47"/>
    <mergeCell ref="F46:F47"/>
    <mergeCell ref="G46:G47"/>
    <mergeCell ref="R59:S59"/>
    <mergeCell ref="R61:T61"/>
    <mergeCell ref="R69:T69"/>
    <mergeCell ref="A43:X43"/>
    <mergeCell ref="A44:G44"/>
    <mergeCell ref="R44:X44"/>
    <mergeCell ref="T8:X8"/>
    <mergeCell ref="F9:F10"/>
    <mergeCell ref="R8:R10"/>
    <mergeCell ref="A38:X38"/>
    <mergeCell ref="A23:C23"/>
    <mergeCell ref="R11:T11"/>
    <mergeCell ref="A11:C11"/>
    <mergeCell ref="A40:X40"/>
    <mergeCell ref="R26:T26"/>
    <mergeCell ref="F39:X39"/>
    <mergeCell ref="R37:T37"/>
    <mergeCell ref="H8:O8"/>
    <mergeCell ref="S8:S10"/>
    <mergeCell ref="R23:T23"/>
    <mergeCell ref="R34:T34"/>
    <mergeCell ref="A28:G28"/>
    <mergeCell ref="A26:C26"/>
    <mergeCell ref="A27:C27"/>
    <mergeCell ref="R27:T27"/>
    <mergeCell ref="A8:A10"/>
    <mergeCell ref="C9:C10"/>
    <mergeCell ref="D9:D10"/>
    <mergeCell ref="E9:E10"/>
    <mergeCell ref="L9:O9"/>
    <mergeCell ref="V9:V10"/>
    <mergeCell ref="T9:T10"/>
    <mergeCell ref="U9:U10"/>
    <mergeCell ref="F2:AG2"/>
    <mergeCell ref="G9:G10"/>
    <mergeCell ref="H9:K9"/>
    <mergeCell ref="A6:X6"/>
    <mergeCell ref="A7:O7"/>
    <mergeCell ref="R7:AF7"/>
    <mergeCell ref="Y8:AF8"/>
    <mergeCell ref="B8:B10"/>
    <mergeCell ref="C8:G8"/>
    <mergeCell ref="AC9:AF9"/>
    <mergeCell ref="Y9:AB9"/>
    <mergeCell ref="A3:X3"/>
    <mergeCell ref="P8:P10"/>
    <mergeCell ref="Q8:Q10"/>
    <mergeCell ref="W9:W10"/>
    <mergeCell ref="X9:X10"/>
  </mergeCells>
  <phoneticPr fontId="0" type="noConversion"/>
  <pageMargins left="0.87" right="0.19685039370078741" top="0.19685039370078741" bottom="0.19685039370078741" header="0.19685039370078741" footer="0.19685039370078741"/>
  <pageSetup paperSize="9" scale="69" orientation="landscape" r:id="rId1"/>
  <rowBreaks count="9" manualBreakCount="9">
    <brk id="38" max="29" man="1"/>
    <brk id="74" max="29" man="1"/>
    <brk id="109" max="29" man="1"/>
    <brk id="145" max="29" man="1"/>
    <brk id="179" max="29" man="1"/>
    <brk id="216" max="29" man="1"/>
    <brk id="281" max="29" man="1"/>
    <brk id="314" max="29" man="1"/>
    <brk id="347" max="2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2:AA362"/>
  <sheetViews>
    <sheetView view="pageBreakPreview" zoomScale="50" zoomScaleNormal="75" zoomScaleSheetLayoutView="50" workbookViewId="0">
      <selection activeCell="E19" sqref="E19"/>
    </sheetView>
  </sheetViews>
  <sheetFormatPr defaultRowHeight="12.75"/>
  <cols>
    <col min="1" max="1" width="3.7109375" customWidth="1"/>
    <col min="2" max="2" width="4.7109375" customWidth="1"/>
    <col min="3" max="3" width="37" style="6" customWidth="1"/>
    <col min="4" max="5" width="6.42578125" style="201" customWidth="1"/>
    <col min="6" max="6" width="9.140625" style="800"/>
    <col min="7" max="7" width="17.42578125" hidden="1" customWidth="1"/>
    <col min="8" max="8" width="7.42578125" customWidth="1"/>
    <col min="9" max="27" width="6.7109375" customWidth="1"/>
  </cols>
  <sheetData>
    <row r="2" spans="2:27" ht="13.5" thickBot="1">
      <c r="B2" s="1009" t="s">
        <v>693</v>
      </c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  <c r="Q2" s="1010"/>
      <c r="R2" s="1010"/>
      <c r="S2" s="1010"/>
      <c r="T2" s="1010"/>
      <c r="U2" s="1010"/>
      <c r="V2" s="1010"/>
      <c r="W2" s="1010"/>
      <c r="X2" s="1010"/>
      <c r="Y2" s="1010"/>
      <c r="Z2" s="1010"/>
      <c r="AA2" s="1010"/>
    </row>
    <row r="3" spans="2:27" ht="18" customHeight="1">
      <c r="B3" s="1012" t="s">
        <v>645</v>
      </c>
      <c r="C3" s="1013"/>
      <c r="D3" s="1016" t="s">
        <v>646</v>
      </c>
      <c r="E3" s="822"/>
      <c r="F3" s="1275" t="s">
        <v>597</v>
      </c>
      <c r="G3" s="798"/>
      <c r="H3" s="1020" t="s">
        <v>3</v>
      </c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1"/>
      <c r="Z3" s="1021"/>
      <c r="AA3" s="1021"/>
    </row>
    <row r="4" spans="2:27" ht="93.75" customHeight="1">
      <c r="B4" s="1014"/>
      <c r="C4" s="1015"/>
      <c r="D4" s="1017"/>
      <c r="E4" s="821"/>
      <c r="F4" s="1276"/>
      <c r="G4" s="798"/>
      <c r="H4" s="215" t="s">
        <v>768</v>
      </c>
      <c r="I4" s="215" t="s">
        <v>222</v>
      </c>
      <c r="J4" s="194" t="s">
        <v>513</v>
      </c>
      <c r="K4" s="194" t="s">
        <v>682</v>
      </c>
      <c r="L4" s="215" t="s">
        <v>260</v>
      </c>
      <c r="M4" s="216" t="s">
        <v>762</v>
      </c>
      <c r="N4" s="216" t="s">
        <v>420</v>
      </c>
      <c r="O4" s="217" t="s">
        <v>699</v>
      </c>
      <c r="P4" s="216" t="s">
        <v>418</v>
      </c>
      <c r="Q4" s="216" t="s">
        <v>208</v>
      </c>
      <c r="R4" s="216" t="s">
        <v>218</v>
      </c>
      <c r="S4" s="195" t="s">
        <v>65</v>
      </c>
      <c r="T4" s="216" t="s">
        <v>224</v>
      </c>
      <c r="U4" s="195" t="s">
        <v>758</v>
      </c>
      <c r="V4" s="216" t="s">
        <v>660</v>
      </c>
      <c r="W4" s="216" t="s">
        <v>123</v>
      </c>
      <c r="X4" s="195" t="s">
        <v>433</v>
      </c>
      <c r="Y4" s="195" t="s">
        <v>654</v>
      </c>
      <c r="Z4" s="195" t="s">
        <v>659</v>
      </c>
      <c r="AA4" s="195"/>
    </row>
    <row r="5" spans="2:27" ht="24" customHeight="1">
      <c r="B5" s="1023" t="s">
        <v>661</v>
      </c>
      <c r="C5" s="1260" t="s">
        <v>541</v>
      </c>
      <c r="D5" s="1262"/>
      <c r="E5" s="823"/>
      <c r="F5" s="266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</row>
    <row r="6" spans="2:27" ht="27.75" customHeight="1">
      <c r="B6" s="1024"/>
      <c r="C6" s="28" t="s">
        <v>257</v>
      </c>
      <c r="D6" s="476" t="s">
        <v>568</v>
      </c>
      <c r="E6" s="476"/>
      <c r="F6" s="805">
        <f t="shared" ref="F6:F14" si="0">SUMPRODUCT(H6:AA6,H$31:AA$31)/1000</f>
        <v>0</v>
      </c>
      <c r="G6" s="197"/>
      <c r="H6" s="814"/>
      <c r="I6" s="814"/>
      <c r="J6" s="814"/>
      <c r="K6" s="814"/>
      <c r="L6" s="814"/>
      <c r="M6" s="814"/>
      <c r="N6" s="814"/>
      <c r="O6" s="814"/>
      <c r="P6" s="814"/>
      <c r="Q6" s="814"/>
      <c r="R6" s="814"/>
      <c r="S6" s="814"/>
      <c r="T6" s="814"/>
      <c r="U6" s="814"/>
      <c r="V6" s="814"/>
      <c r="W6" s="814"/>
      <c r="X6" s="814"/>
      <c r="Y6" s="814"/>
      <c r="Z6" s="814"/>
      <c r="AA6" s="814"/>
    </row>
    <row r="7" spans="2:27" ht="27" hidden="1" customHeight="1">
      <c r="B7" s="1024"/>
      <c r="C7" s="69" t="s">
        <v>231</v>
      </c>
      <c r="D7" s="24">
        <v>180</v>
      </c>
      <c r="E7" s="24"/>
      <c r="F7" s="805">
        <f t="shared" si="0"/>
        <v>0</v>
      </c>
      <c r="G7" s="197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814"/>
      <c r="S7" s="814"/>
      <c r="T7" s="814"/>
      <c r="U7" s="814"/>
      <c r="V7" s="814"/>
      <c r="W7" s="814"/>
      <c r="X7" s="814"/>
      <c r="Y7" s="814"/>
      <c r="Z7" s="814"/>
      <c r="AA7" s="814"/>
    </row>
    <row r="8" spans="2:27" ht="32.25" customHeight="1">
      <c r="B8" s="1024"/>
      <c r="C8" s="16" t="s">
        <v>285</v>
      </c>
      <c r="D8" s="692"/>
      <c r="E8" s="692"/>
      <c r="F8" s="805">
        <f t="shared" si="0"/>
        <v>0</v>
      </c>
      <c r="G8" s="197"/>
      <c r="H8" s="814"/>
      <c r="I8" s="814"/>
      <c r="J8" s="814"/>
      <c r="K8" s="814"/>
      <c r="L8" s="814"/>
      <c r="M8" s="814"/>
      <c r="N8" s="814"/>
      <c r="O8" s="814"/>
      <c r="P8" s="814"/>
      <c r="Q8" s="814"/>
      <c r="R8" s="814"/>
      <c r="S8" s="814"/>
      <c r="T8" s="814"/>
      <c r="U8" s="814"/>
      <c r="V8" s="814"/>
      <c r="W8" s="814"/>
      <c r="X8" s="814"/>
      <c r="Y8" s="814"/>
      <c r="Z8" s="814"/>
      <c r="AA8" s="814"/>
    </row>
    <row r="9" spans="2:27" ht="25.5" customHeight="1">
      <c r="B9" s="1024"/>
      <c r="C9" s="69" t="s">
        <v>47</v>
      </c>
      <c r="D9" s="24">
        <v>100</v>
      </c>
      <c r="E9" s="24"/>
      <c r="F9" s="805">
        <f t="shared" si="0"/>
        <v>0</v>
      </c>
      <c r="G9" s="197"/>
      <c r="H9" s="814"/>
      <c r="I9" s="814"/>
      <c r="J9" s="814"/>
      <c r="K9" s="814"/>
      <c r="L9" s="814"/>
      <c r="M9" s="814"/>
      <c r="N9" s="814"/>
      <c r="O9" s="814"/>
      <c r="P9" s="814"/>
      <c r="Q9" s="814"/>
      <c r="R9" s="814"/>
      <c r="S9" s="814"/>
      <c r="T9" s="814"/>
      <c r="U9" s="814"/>
      <c r="V9" s="814"/>
      <c r="W9" s="814"/>
      <c r="X9" s="814"/>
      <c r="Y9" s="814"/>
      <c r="Z9" s="814"/>
      <c r="AA9" s="814"/>
    </row>
    <row r="10" spans="2:27" ht="18" customHeight="1">
      <c r="B10" s="1024"/>
      <c r="C10" s="28" t="s">
        <v>273</v>
      </c>
      <c r="D10" s="24">
        <v>200</v>
      </c>
      <c r="E10" s="24"/>
      <c r="F10" s="805">
        <f t="shared" si="0"/>
        <v>0</v>
      </c>
      <c r="G10" s="197"/>
      <c r="H10" s="814"/>
      <c r="I10" s="814"/>
      <c r="J10" s="814"/>
      <c r="K10" s="814"/>
      <c r="L10" s="814"/>
      <c r="M10" s="814"/>
      <c r="N10" s="814"/>
      <c r="O10" s="814"/>
      <c r="P10" s="814"/>
      <c r="Q10" s="814"/>
      <c r="R10" s="814"/>
      <c r="S10" s="814"/>
      <c r="T10" s="814"/>
      <c r="U10" s="814"/>
      <c r="V10" s="814"/>
      <c r="W10" s="814"/>
      <c r="X10" s="814"/>
      <c r="Y10" s="814"/>
      <c r="Z10" s="814"/>
      <c r="AA10" s="814"/>
    </row>
    <row r="11" spans="2:27" ht="18" customHeight="1">
      <c r="B11" s="1024"/>
      <c r="C11" s="479" t="s">
        <v>466</v>
      </c>
      <c r="D11" s="24">
        <v>37</v>
      </c>
      <c r="E11" s="24"/>
      <c r="F11" s="805">
        <f t="shared" si="0"/>
        <v>0</v>
      </c>
      <c r="G11" s="197"/>
      <c r="H11" s="814"/>
      <c r="I11" s="814"/>
      <c r="J11" s="814"/>
      <c r="K11" s="814"/>
      <c r="L11" s="814"/>
      <c r="M11" s="814"/>
      <c r="N11" s="814"/>
      <c r="O11" s="814"/>
      <c r="P11" s="814"/>
      <c r="Q11" s="814"/>
      <c r="R11" s="814"/>
      <c r="S11" s="814"/>
      <c r="T11" s="814"/>
      <c r="U11" s="814"/>
      <c r="V11" s="814"/>
      <c r="W11" s="814"/>
      <c r="X11" s="814"/>
      <c r="Y11" s="814"/>
      <c r="Z11" s="814"/>
      <c r="AA11" s="814"/>
    </row>
    <row r="12" spans="2:27" ht="18" customHeight="1">
      <c r="B12" s="1024"/>
      <c r="C12" s="1260" t="s">
        <v>764</v>
      </c>
      <c r="D12" s="1262"/>
      <c r="E12" s="823"/>
      <c r="F12" s="805">
        <f t="shared" si="0"/>
        <v>0</v>
      </c>
      <c r="G12" s="197"/>
      <c r="H12" s="814"/>
      <c r="I12" s="814"/>
      <c r="J12" s="814"/>
      <c r="K12" s="814"/>
      <c r="L12" s="814"/>
      <c r="M12" s="814"/>
      <c r="N12" s="814"/>
      <c r="O12" s="814"/>
      <c r="P12" s="814"/>
      <c r="Q12" s="814"/>
      <c r="R12" s="814"/>
      <c r="S12" s="814"/>
      <c r="T12" s="814"/>
      <c r="U12" s="814"/>
      <c r="V12" s="814"/>
      <c r="W12" s="814"/>
      <c r="X12" s="814"/>
      <c r="Y12" s="814"/>
      <c r="Z12" s="814"/>
      <c r="AA12" s="814"/>
    </row>
    <row r="13" spans="2:27" ht="29.25" customHeight="1">
      <c r="B13" s="1024"/>
      <c r="C13" s="257" t="s">
        <v>299</v>
      </c>
      <c r="D13" s="482">
        <v>70</v>
      </c>
      <c r="E13" s="482"/>
      <c r="F13" s="805">
        <f t="shared" si="0"/>
        <v>0</v>
      </c>
      <c r="G13" s="197"/>
      <c r="H13" s="814"/>
      <c r="I13" s="814"/>
      <c r="J13" s="814"/>
      <c r="K13" s="814"/>
      <c r="L13" s="814"/>
      <c r="M13" s="814"/>
      <c r="N13" s="814"/>
      <c r="O13" s="814"/>
      <c r="P13" s="814"/>
      <c r="Q13" s="814"/>
      <c r="R13" s="814"/>
      <c r="S13" s="814"/>
      <c r="T13" s="814"/>
      <c r="U13" s="814"/>
      <c r="V13" s="814"/>
      <c r="W13" s="814"/>
      <c r="X13" s="814"/>
      <c r="Y13" s="814"/>
      <c r="Z13" s="814"/>
      <c r="AA13" s="814"/>
    </row>
    <row r="14" spans="2:27" ht="18" customHeight="1">
      <c r="B14" s="1024"/>
      <c r="C14" s="257" t="s">
        <v>484</v>
      </c>
      <c r="D14" s="482">
        <v>200</v>
      </c>
      <c r="E14" s="482"/>
      <c r="F14" s="805">
        <f t="shared" si="0"/>
        <v>0</v>
      </c>
      <c r="G14" s="197"/>
      <c r="H14" s="814"/>
      <c r="I14" s="814"/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  <c r="U14" s="814"/>
      <c r="V14" s="814"/>
      <c r="W14" s="814"/>
      <c r="X14" s="814"/>
      <c r="Y14" s="814"/>
      <c r="Z14" s="814"/>
      <c r="AA14" s="814"/>
    </row>
    <row r="15" spans="2:27" ht="18" customHeight="1">
      <c r="B15" s="1007" t="s">
        <v>616</v>
      </c>
      <c r="C15" s="1008"/>
      <c r="D15" s="809"/>
      <c r="E15" s="809"/>
      <c r="F15" s="816">
        <f t="shared" ref="F15:AA15" si="1">SUM(F6:F14)</f>
        <v>0</v>
      </c>
      <c r="G15" s="805">
        <f t="shared" si="1"/>
        <v>0</v>
      </c>
      <c r="H15" s="813">
        <f t="shared" si="1"/>
        <v>0</v>
      </c>
      <c r="I15" s="813">
        <f t="shared" si="1"/>
        <v>0</v>
      </c>
      <c r="J15" s="813">
        <f t="shared" si="1"/>
        <v>0</v>
      </c>
      <c r="K15" s="813">
        <f t="shared" si="1"/>
        <v>0</v>
      </c>
      <c r="L15" s="813">
        <f t="shared" si="1"/>
        <v>0</v>
      </c>
      <c r="M15" s="813">
        <f t="shared" si="1"/>
        <v>0</v>
      </c>
      <c r="N15" s="813">
        <f t="shared" si="1"/>
        <v>0</v>
      </c>
      <c r="O15" s="813">
        <f t="shared" si="1"/>
        <v>0</v>
      </c>
      <c r="P15" s="813">
        <f t="shared" si="1"/>
        <v>0</v>
      </c>
      <c r="Q15" s="813">
        <f t="shared" si="1"/>
        <v>0</v>
      </c>
      <c r="R15" s="813">
        <f t="shared" si="1"/>
        <v>0</v>
      </c>
      <c r="S15" s="813">
        <f t="shared" si="1"/>
        <v>0</v>
      </c>
      <c r="T15" s="813">
        <f t="shared" si="1"/>
        <v>0</v>
      </c>
      <c r="U15" s="813">
        <f t="shared" si="1"/>
        <v>0</v>
      </c>
      <c r="V15" s="813">
        <f t="shared" si="1"/>
        <v>0</v>
      </c>
      <c r="W15" s="813">
        <f t="shared" si="1"/>
        <v>0</v>
      </c>
      <c r="X15" s="813">
        <f t="shared" si="1"/>
        <v>0</v>
      </c>
      <c r="Y15" s="813">
        <f t="shared" si="1"/>
        <v>0</v>
      </c>
      <c r="Z15" s="813">
        <f t="shared" si="1"/>
        <v>0</v>
      </c>
      <c r="AA15" s="813">
        <f t="shared" si="1"/>
        <v>0</v>
      </c>
    </row>
    <row r="16" spans="2:27" s="800" customFormat="1" ht="18" customHeight="1">
      <c r="B16" s="1273" t="s">
        <v>413</v>
      </c>
      <c r="C16" s="1274"/>
      <c r="D16" s="825"/>
      <c r="E16" s="807"/>
      <c r="F16" s="805" t="s">
        <v>232</v>
      </c>
      <c r="G16" s="266">
        <f>(H15*$D$16)/1000</f>
        <v>0</v>
      </c>
      <c r="H16" s="805">
        <f>(H15*$E$16)/1000</f>
        <v>0</v>
      </c>
      <c r="I16" s="805">
        <f>(I15*$E$16)/1000</f>
        <v>0</v>
      </c>
      <c r="J16" s="805">
        <f t="shared" ref="J16:AA16" si="2">(J15*$E$16)/1000</f>
        <v>0</v>
      </c>
      <c r="K16" s="805">
        <f t="shared" si="2"/>
        <v>0</v>
      </c>
      <c r="L16" s="805">
        <f t="shared" si="2"/>
        <v>0</v>
      </c>
      <c r="M16" s="805">
        <f t="shared" si="2"/>
        <v>0</v>
      </c>
      <c r="N16" s="805">
        <f t="shared" si="2"/>
        <v>0</v>
      </c>
      <c r="O16" s="805">
        <f t="shared" si="2"/>
        <v>0</v>
      </c>
      <c r="P16" s="805">
        <f t="shared" si="2"/>
        <v>0</v>
      </c>
      <c r="Q16" s="805">
        <f t="shared" si="2"/>
        <v>0</v>
      </c>
      <c r="R16" s="805">
        <f t="shared" si="2"/>
        <v>0</v>
      </c>
      <c r="S16" s="805">
        <f t="shared" si="2"/>
        <v>0</v>
      </c>
      <c r="T16" s="805">
        <f t="shared" si="2"/>
        <v>0</v>
      </c>
      <c r="U16" s="805">
        <f t="shared" si="2"/>
        <v>0</v>
      </c>
      <c r="V16" s="805">
        <f t="shared" si="2"/>
        <v>0</v>
      </c>
      <c r="W16" s="805">
        <f t="shared" si="2"/>
        <v>0</v>
      </c>
      <c r="X16" s="805">
        <f t="shared" si="2"/>
        <v>0</v>
      </c>
      <c r="Y16" s="805">
        <f t="shared" si="2"/>
        <v>0</v>
      </c>
      <c r="Z16" s="805">
        <f t="shared" si="2"/>
        <v>0</v>
      </c>
      <c r="AA16" s="805">
        <f t="shared" si="2"/>
        <v>0</v>
      </c>
    </row>
    <row r="17" spans="2:27" ht="24" customHeight="1">
      <c r="B17" s="1277" t="s">
        <v>313</v>
      </c>
      <c r="C17" s="1258" t="s">
        <v>541</v>
      </c>
      <c r="D17" s="1258"/>
      <c r="E17" s="824"/>
      <c r="F17" s="818"/>
      <c r="G17" s="197"/>
      <c r="H17" s="819"/>
      <c r="I17" s="819"/>
      <c r="J17" s="819"/>
      <c r="K17" s="819"/>
      <c r="L17" s="819"/>
      <c r="M17" s="819"/>
      <c r="N17" s="819"/>
      <c r="O17" s="819"/>
      <c r="P17" s="819"/>
      <c r="Q17" s="819"/>
      <c r="R17" s="819"/>
      <c r="S17" s="819"/>
      <c r="T17" s="819"/>
      <c r="U17" s="819"/>
      <c r="V17" s="819"/>
      <c r="W17" s="819"/>
      <c r="X17" s="819"/>
      <c r="Y17" s="819"/>
      <c r="Z17" s="819"/>
      <c r="AA17" s="819"/>
    </row>
    <row r="18" spans="2:27" ht="35.25" customHeight="1">
      <c r="B18" s="1278"/>
      <c r="C18" s="28" t="s">
        <v>257</v>
      </c>
      <c r="D18" s="476" t="s">
        <v>543</v>
      </c>
      <c r="E18" s="476"/>
      <c r="F18" s="805">
        <f t="shared" ref="F18:F27" si="3">SUMPRODUCT(H18:AA18,H$31:AA$31)/1000</f>
        <v>0</v>
      </c>
      <c r="G18" s="197"/>
      <c r="H18" s="810"/>
      <c r="I18" s="810"/>
      <c r="J18" s="810"/>
      <c r="K18" s="810"/>
      <c r="L18" s="810"/>
      <c r="M18" s="810"/>
      <c r="N18" s="810"/>
      <c r="O18" s="810"/>
      <c r="P18" s="810"/>
      <c r="Q18" s="810"/>
      <c r="R18" s="810"/>
      <c r="S18" s="810"/>
      <c r="T18" s="810"/>
      <c r="U18" s="810"/>
      <c r="V18" s="810"/>
      <c r="W18" s="810"/>
      <c r="X18" s="810"/>
      <c r="Y18" s="810"/>
      <c r="Z18" s="810"/>
      <c r="AA18" s="810"/>
    </row>
    <row r="19" spans="2:27" ht="30.75" customHeight="1">
      <c r="B19" s="1278"/>
      <c r="C19" s="69" t="s">
        <v>121</v>
      </c>
      <c r="D19" s="24">
        <v>200</v>
      </c>
      <c r="E19" s="24"/>
      <c r="F19" s="805">
        <f t="shared" si="3"/>
        <v>0</v>
      </c>
      <c r="G19" s="197"/>
      <c r="H19" s="810"/>
      <c r="I19" s="810"/>
      <c r="J19" s="810"/>
      <c r="K19" s="810"/>
      <c r="L19" s="810"/>
      <c r="M19" s="810"/>
      <c r="N19" s="810"/>
      <c r="O19" s="810"/>
      <c r="P19" s="810"/>
      <c r="Q19" s="810"/>
      <c r="R19" s="810"/>
      <c r="S19" s="810"/>
      <c r="T19" s="810"/>
      <c r="U19" s="810"/>
      <c r="V19" s="810"/>
      <c r="W19" s="810"/>
      <c r="X19" s="810"/>
      <c r="Y19" s="810"/>
      <c r="Z19" s="810"/>
      <c r="AA19" s="810"/>
    </row>
    <row r="20" spans="2:27" ht="29.25" customHeight="1">
      <c r="B20" s="1278"/>
      <c r="C20" s="69" t="s">
        <v>47</v>
      </c>
      <c r="D20" s="24">
        <v>100</v>
      </c>
      <c r="E20" s="24"/>
      <c r="F20" s="805">
        <f t="shared" si="3"/>
        <v>0</v>
      </c>
      <c r="G20" s="197"/>
      <c r="H20" s="810"/>
      <c r="I20" s="810"/>
      <c r="J20" s="810"/>
      <c r="K20" s="810"/>
      <c r="L20" s="810"/>
      <c r="M20" s="810"/>
      <c r="N20" s="810"/>
      <c r="O20" s="810"/>
      <c r="P20" s="810"/>
      <c r="Q20" s="810"/>
      <c r="R20" s="810"/>
      <c r="S20" s="810"/>
      <c r="T20" s="810"/>
      <c r="U20" s="810"/>
      <c r="V20" s="810"/>
      <c r="W20" s="810"/>
      <c r="X20" s="810"/>
      <c r="Y20" s="810"/>
      <c r="Z20" s="810"/>
      <c r="AA20" s="810"/>
    </row>
    <row r="21" spans="2:27" ht="24" customHeight="1">
      <c r="B21" s="1278"/>
      <c r="C21" s="28" t="s">
        <v>273</v>
      </c>
      <c r="D21" s="24">
        <v>200</v>
      </c>
      <c r="E21" s="24"/>
      <c r="F21" s="805">
        <f t="shared" si="3"/>
        <v>0</v>
      </c>
      <c r="G21" s="197"/>
      <c r="H21" s="810"/>
      <c r="I21" s="810"/>
      <c r="J21" s="810"/>
      <c r="K21" s="810"/>
      <c r="L21" s="810"/>
      <c r="M21" s="810"/>
      <c r="N21" s="810"/>
      <c r="O21" s="810"/>
      <c r="P21" s="810"/>
      <c r="Q21" s="810"/>
      <c r="R21" s="810"/>
      <c r="S21" s="810"/>
      <c r="T21" s="810"/>
      <c r="U21" s="810"/>
      <c r="V21" s="810"/>
      <c r="W21" s="810"/>
      <c r="X21" s="810"/>
      <c r="Y21" s="810"/>
      <c r="Z21" s="810"/>
      <c r="AA21" s="810"/>
    </row>
    <row r="22" spans="2:27" ht="18" customHeight="1">
      <c r="B22" s="1278"/>
      <c r="C22" s="259" t="s">
        <v>667</v>
      </c>
      <c r="D22" s="204">
        <v>20</v>
      </c>
      <c r="E22" s="204"/>
      <c r="F22" s="805">
        <f t="shared" si="3"/>
        <v>0</v>
      </c>
      <c r="G22" s="197"/>
      <c r="H22" s="810"/>
      <c r="I22" s="810"/>
      <c r="J22" s="810"/>
      <c r="K22" s="810"/>
      <c r="L22" s="810"/>
      <c r="M22" s="810"/>
      <c r="N22" s="810"/>
      <c r="O22" s="810"/>
      <c r="P22" s="810"/>
      <c r="Q22" s="810"/>
      <c r="R22" s="810"/>
      <c r="S22" s="810"/>
      <c r="T22" s="810"/>
      <c r="U22" s="810"/>
      <c r="V22" s="810"/>
      <c r="W22" s="810"/>
      <c r="X22" s="810"/>
      <c r="Y22" s="810"/>
      <c r="Z22" s="810"/>
      <c r="AA22" s="810"/>
    </row>
    <row r="23" spans="2:27" ht="18" customHeight="1">
      <c r="B23" s="1278"/>
      <c r="C23" s="28" t="s">
        <v>73</v>
      </c>
      <c r="D23" s="482">
        <v>20</v>
      </c>
      <c r="E23" s="482"/>
      <c r="F23" s="805">
        <f t="shared" si="3"/>
        <v>0</v>
      </c>
      <c r="G23" s="197"/>
      <c r="H23" s="810"/>
      <c r="I23" s="810"/>
      <c r="J23" s="810"/>
      <c r="K23" s="810"/>
      <c r="L23" s="810"/>
      <c r="M23" s="810"/>
      <c r="N23" s="810"/>
      <c r="O23" s="810"/>
      <c r="P23" s="810"/>
      <c r="Q23" s="810"/>
      <c r="R23" s="810"/>
      <c r="S23" s="810"/>
      <c r="T23" s="810"/>
      <c r="U23" s="810"/>
      <c r="V23" s="810"/>
      <c r="W23" s="810"/>
      <c r="X23" s="810"/>
      <c r="Y23" s="810"/>
      <c r="Z23" s="810"/>
      <c r="AA23" s="810"/>
    </row>
    <row r="24" spans="2:27" ht="18" customHeight="1">
      <c r="B24" s="1278"/>
      <c r="C24" s="479" t="s">
        <v>466</v>
      </c>
      <c r="D24" s="24">
        <v>20</v>
      </c>
      <c r="E24" s="24"/>
      <c r="F24" s="805">
        <f t="shared" si="3"/>
        <v>0</v>
      </c>
      <c r="G24" s="197"/>
      <c r="H24" s="810"/>
      <c r="I24" s="810"/>
      <c r="J24" s="810"/>
      <c r="K24" s="810"/>
      <c r="L24" s="810"/>
      <c r="M24" s="810"/>
      <c r="N24" s="810"/>
      <c r="O24" s="810"/>
      <c r="P24" s="810"/>
      <c r="Q24" s="810"/>
      <c r="R24" s="810"/>
      <c r="S24" s="810"/>
      <c r="T24" s="810"/>
      <c r="U24" s="810"/>
      <c r="V24" s="810"/>
      <c r="W24" s="810"/>
      <c r="X24" s="810"/>
      <c r="Y24" s="810"/>
      <c r="Z24" s="810"/>
      <c r="AA24" s="810"/>
    </row>
    <row r="25" spans="2:27" ht="18" customHeight="1">
      <c r="B25" s="1278"/>
      <c r="C25" s="1258" t="s">
        <v>764</v>
      </c>
      <c r="D25" s="1258"/>
      <c r="E25" s="824"/>
      <c r="F25" s="805">
        <f t="shared" si="3"/>
        <v>0</v>
      </c>
      <c r="G25" s="197"/>
      <c r="H25" s="810"/>
      <c r="I25" s="810"/>
      <c r="J25" s="810"/>
      <c r="K25" s="810"/>
      <c r="L25" s="810"/>
      <c r="M25" s="810"/>
      <c r="N25" s="810"/>
      <c r="O25" s="810"/>
      <c r="P25" s="810"/>
      <c r="Q25" s="810">
        <v>15</v>
      </c>
      <c r="R25" s="810"/>
      <c r="S25" s="810"/>
      <c r="T25" s="810"/>
      <c r="U25" s="810">
        <v>30</v>
      </c>
      <c r="V25" s="810"/>
      <c r="W25" s="810"/>
      <c r="X25" s="810"/>
      <c r="Y25" s="810"/>
      <c r="Z25" s="810"/>
      <c r="AA25" s="810"/>
    </row>
    <row r="26" spans="2:27" ht="39" customHeight="1">
      <c r="B26" s="1278"/>
      <c r="C26" s="257" t="s">
        <v>141</v>
      </c>
      <c r="D26" s="482">
        <v>80</v>
      </c>
      <c r="E26" s="482"/>
      <c r="F26" s="805">
        <f t="shared" si="3"/>
        <v>0</v>
      </c>
      <c r="G26" s="197"/>
      <c r="H26" s="810"/>
      <c r="I26" s="810"/>
      <c r="J26" s="810"/>
      <c r="K26" s="810"/>
      <c r="L26" s="810"/>
      <c r="M26" s="810"/>
      <c r="N26" s="810"/>
      <c r="O26" s="810"/>
      <c r="P26" s="810"/>
      <c r="Q26" s="810"/>
      <c r="R26" s="810"/>
      <c r="S26" s="810"/>
      <c r="T26" s="810"/>
      <c r="U26" s="810"/>
      <c r="V26" s="810"/>
      <c r="W26" s="810"/>
      <c r="X26" s="810"/>
      <c r="Y26" s="810"/>
      <c r="Z26" s="810"/>
      <c r="AA26" s="810"/>
    </row>
    <row r="27" spans="2:27" ht="18" customHeight="1">
      <c r="B27" s="1279"/>
      <c r="C27" s="257" t="s">
        <v>484</v>
      </c>
      <c r="D27" s="482">
        <v>200</v>
      </c>
      <c r="E27" s="482"/>
      <c r="F27" s="805">
        <f t="shared" si="3"/>
        <v>0</v>
      </c>
      <c r="G27" s="197"/>
      <c r="H27" s="810"/>
      <c r="I27" s="810"/>
      <c r="J27" s="810"/>
      <c r="K27" s="810"/>
      <c r="L27" s="810"/>
      <c r="M27" s="810"/>
      <c r="N27" s="810"/>
      <c r="O27" s="810"/>
      <c r="P27" s="810"/>
      <c r="Q27" s="810"/>
      <c r="R27" s="810"/>
      <c r="S27" s="810"/>
      <c r="T27" s="810"/>
      <c r="U27" s="810"/>
      <c r="V27" s="810"/>
      <c r="W27" s="810"/>
      <c r="X27" s="810"/>
      <c r="Y27" s="810"/>
      <c r="Z27" s="810"/>
      <c r="AA27" s="810"/>
    </row>
    <row r="28" spans="2:27" ht="18" customHeight="1">
      <c r="B28" s="1007" t="s">
        <v>57</v>
      </c>
      <c r="C28" s="1008"/>
      <c r="D28" s="198"/>
      <c r="E28" s="198"/>
      <c r="F28" s="816">
        <f>SUM(F18:F27)</f>
        <v>0</v>
      </c>
      <c r="G28" s="197"/>
      <c r="H28" s="813">
        <f>SUMPRODUCT(H18:H27)</f>
        <v>0</v>
      </c>
      <c r="I28" s="813">
        <f t="shared" ref="I28:AA28" si="4">SUMPRODUCT(I18:I27)</f>
        <v>0</v>
      </c>
      <c r="J28" s="813">
        <f t="shared" si="4"/>
        <v>0</v>
      </c>
      <c r="K28" s="813">
        <f t="shared" si="4"/>
        <v>0</v>
      </c>
      <c r="L28" s="813">
        <f t="shared" si="4"/>
        <v>0</v>
      </c>
      <c r="M28" s="813">
        <f t="shared" si="4"/>
        <v>0</v>
      </c>
      <c r="N28" s="813">
        <f t="shared" si="4"/>
        <v>0</v>
      </c>
      <c r="O28" s="813">
        <f t="shared" si="4"/>
        <v>0</v>
      </c>
      <c r="P28" s="813">
        <f t="shared" si="4"/>
        <v>0</v>
      </c>
      <c r="Q28" s="813">
        <f t="shared" si="4"/>
        <v>15</v>
      </c>
      <c r="R28" s="813">
        <f t="shared" si="4"/>
        <v>0</v>
      </c>
      <c r="S28" s="813">
        <f t="shared" si="4"/>
        <v>0</v>
      </c>
      <c r="T28" s="813">
        <f t="shared" si="4"/>
        <v>0</v>
      </c>
      <c r="U28" s="813">
        <f t="shared" si="4"/>
        <v>30</v>
      </c>
      <c r="V28" s="813">
        <f t="shared" si="4"/>
        <v>0</v>
      </c>
      <c r="W28" s="813">
        <f t="shared" si="4"/>
        <v>0</v>
      </c>
      <c r="X28" s="813">
        <f t="shared" si="4"/>
        <v>0</v>
      </c>
      <c r="Y28" s="813">
        <f t="shared" si="4"/>
        <v>0</v>
      </c>
      <c r="Z28" s="813">
        <f t="shared" si="4"/>
        <v>0</v>
      </c>
      <c r="AA28" s="813">
        <f t="shared" si="4"/>
        <v>0</v>
      </c>
    </row>
    <row r="29" spans="2:27" s="800" customFormat="1" ht="18" customHeight="1">
      <c r="B29" s="1273" t="s">
        <v>413</v>
      </c>
      <c r="C29" s="1274"/>
      <c r="D29" s="825"/>
      <c r="E29" s="807"/>
      <c r="F29" s="266" t="s">
        <v>232</v>
      </c>
      <c r="G29" s="266">
        <f>(H28*$D$29)/1000</f>
        <v>0</v>
      </c>
      <c r="H29" s="805">
        <f>(H28*$E$29)/1000</f>
        <v>0</v>
      </c>
      <c r="I29" s="805">
        <f t="shared" ref="I29:AA29" si="5">(I28*$E$29)/1000</f>
        <v>0</v>
      </c>
      <c r="J29" s="805">
        <f t="shared" si="5"/>
        <v>0</v>
      </c>
      <c r="K29" s="805">
        <f t="shared" si="5"/>
        <v>0</v>
      </c>
      <c r="L29" s="805">
        <f t="shared" si="5"/>
        <v>0</v>
      </c>
      <c r="M29" s="805">
        <f t="shared" si="5"/>
        <v>0</v>
      </c>
      <c r="N29" s="805">
        <f t="shared" si="5"/>
        <v>0</v>
      </c>
      <c r="O29" s="805">
        <f t="shared" si="5"/>
        <v>0</v>
      </c>
      <c r="P29" s="805">
        <f t="shared" si="5"/>
        <v>0</v>
      </c>
      <c r="Q29" s="805">
        <f t="shared" si="5"/>
        <v>0</v>
      </c>
      <c r="R29" s="805">
        <f t="shared" si="5"/>
        <v>0</v>
      </c>
      <c r="S29" s="805">
        <f t="shared" si="5"/>
        <v>0</v>
      </c>
      <c r="T29" s="805">
        <f t="shared" si="5"/>
        <v>0</v>
      </c>
      <c r="U29" s="805">
        <f t="shared" si="5"/>
        <v>0</v>
      </c>
      <c r="V29" s="805">
        <f t="shared" si="5"/>
        <v>0</v>
      </c>
      <c r="W29" s="805">
        <f t="shared" si="5"/>
        <v>0</v>
      </c>
      <c r="X29" s="805">
        <f t="shared" si="5"/>
        <v>0</v>
      </c>
      <c r="Y29" s="805">
        <f t="shared" si="5"/>
        <v>0</v>
      </c>
      <c r="Z29" s="805">
        <f t="shared" si="5"/>
        <v>0</v>
      </c>
      <c r="AA29" s="805">
        <f t="shared" si="5"/>
        <v>0</v>
      </c>
    </row>
    <row r="30" spans="2:27" s="803" customFormat="1" ht="18" customHeight="1">
      <c r="B30" s="1273" t="s">
        <v>286</v>
      </c>
      <c r="C30" s="1274"/>
      <c r="D30" s="825"/>
      <c r="E30" s="807"/>
      <c r="F30" s="266" t="s">
        <v>232</v>
      </c>
      <c r="G30" s="266">
        <f>(H28*$D$30)/1000</f>
        <v>0</v>
      </c>
      <c r="H30" s="805">
        <f>H16+H29</f>
        <v>0</v>
      </c>
      <c r="I30" s="805">
        <f>I16+I29</f>
        <v>0</v>
      </c>
      <c r="J30" s="805">
        <f t="shared" ref="J30:AA30" si="6">J16+J29</f>
        <v>0</v>
      </c>
      <c r="K30" s="805">
        <f>K16+K29</f>
        <v>0</v>
      </c>
      <c r="L30" s="805">
        <f t="shared" si="6"/>
        <v>0</v>
      </c>
      <c r="M30" s="805">
        <f>M16+M29</f>
        <v>0</v>
      </c>
      <c r="N30" s="805">
        <f t="shared" si="6"/>
        <v>0</v>
      </c>
      <c r="O30" s="805">
        <f t="shared" si="6"/>
        <v>0</v>
      </c>
      <c r="P30" s="805">
        <f t="shared" si="6"/>
        <v>0</v>
      </c>
      <c r="Q30" s="805">
        <f t="shared" si="6"/>
        <v>0</v>
      </c>
      <c r="R30" s="805">
        <f t="shared" si="6"/>
        <v>0</v>
      </c>
      <c r="S30" s="805">
        <f t="shared" si="6"/>
        <v>0</v>
      </c>
      <c r="T30" s="805">
        <f t="shared" si="6"/>
        <v>0</v>
      </c>
      <c r="U30" s="805">
        <f t="shared" si="6"/>
        <v>0</v>
      </c>
      <c r="V30" s="805">
        <f t="shared" si="6"/>
        <v>0</v>
      </c>
      <c r="W30" s="805">
        <f t="shared" si="6"/>
        <v>0</v>
      </c>
      <c r="X30" s="805">
        <f t="shared" si="6"/>
        <v>0</v>
      </c>
      <c r="Y30" s="805">
        <f t="shared" si="6"/>
        <v>0</v>
      </c>
      <c r="Z30" s="805">
        <f t="shared" si="6"/>
        <v>0</v>
      </c>
      <c r="AA30" s="805">
        <f t="shared" si="6"/>
        <v>0</v>
      </c>
    </row>
    <row r="31" spans="2:27" s="800" customFormat="1" ht="27" customHeight="1">
      <c r="B31" s="1285" t="s">
        <v>722</v>
      </c>
      <c r="C31" s="1286"/>
      <c r="D31" s="804"/>
      <c r="E31" s="804"/>
      <c r="F31" s="802"/>
      <c r="G31" s="802"/>
      <c r="H31" s="815"/>
      <c r="I31" s="815"/>
      <c r="J31" s="815"/>
      <c r="K31" s="815"/>
      <c r="L31" s="815"/>
      <c r="M31" s="815"/>
      <c r="N31" s="815"/>
      <c r="O31" s="815"/>
      <c r="P31" s="815"/>
      <c r="Q31" s="815"/>
      <c r="R31" s="815"/>
      <c r="S31" s="815"/>
      <c r="T31" s="815"/>
      <c r="U31" s="815"/>
      <c r="V31" s="815"/>
      <c r="W31" s="815"/>
      <c r="X31" s="815"/>
      <c r="Y31" s="815"/>
      <c r="Z31" s="815"/>
      <c r="AA31" s="815"/>
    </row>
    <row r="32" spans="2:27" s="800" customFormat="1" ht="23.25" customHeight="1">
      <c r="B32" s="1280" t="s">
        <v>389</v>
      </c>
      <c r="C32" s="1281"/>
      <c r="D32" s="801"/>
      <c r="E32" s="801"/>
      <c r="F32" s="812">
        <f>SUM(H32:AA32)</f>
        <v>0</v>
      </c>
      <c r="G32" s="812">
        <f>H31*H30</f>
        <v>0</v>
      </c>
      <c r="H32" s="812">
        <f t="shared" ref="H32:AA32" si="7">H30*H31</f>
        <v>0</v>
      </c>
      <c r="I32" s="812">
        <f t="shared" si="7"/>
        <v>0</v>
      </c>
      <c r="J32" s="812">
        <f t="shared" si="7"/>
        <v>0</v>
      </c>
      <c r="K32" s="812">
        <f t="shared" si="7"/>
        <v>0</v>
      </c>
      <c r="L32" s="812">
        <f t="shared" si="7"/>
        <v>0</v>
      </c>
      <c r="M32" s="812">
        <f>M30*M31</f>
        <v>0</v>
      </c>
      <c r="N32" s="812">
        <f t="shared" si="7"/>
        <v>0</v>
      </c>
      <c r="O32" s="812">
        <f t="shared" si="7"/>
        <v>0</v>
      </c>
      <c r="P32" s="812">
        <f t="shared" si="7"/>
        <v>0</v>
      </c>
      <c r="Q32" s="812">
        <f t="shared" si="7"/>
        <v>0</v>
      </c>
      <c r="R32" s="812">
        <f t="shared" si="7"/>
        <v>0</v>
      </c>
      <c r="S32" s="812">
        <f t="shared" si="7"/>
        <v>0</v>
      </c>
      <c r="T32" s="812">
        <f t="shared" si="7"/>
        <v>0</v>
      </c>
      <c r="U32" s="812">
        <f t="shared" si="7"/>
        <v>0</v>
      </c>
      <c r="V32" s="812">
        <f t="shared" si="7"/>
        <v>0</v>
      </c>
      <c r="W32" s="812">
        <f t="shared" si="7"/>
        <v>0</v>
      </c>
      <c r="X32" s="812">
        <f t="shared" si="7"/>
        <v>0</v>
      </c>
      <c r="Y32" s="812">
        <f t="shared" si="7"/>
        <v>0</v>
      </c>
      <c r="Z32" s="812">
        <f t="shared" si="7"/>
        <v>0</v>
      </c>
      <c r="AA32" s="812">
        <f t="shared" si="7"/>
        <v>0</v>
      </c>
    </row>
    <row r="33" spans="2:27" ht="15">
      <c r="B33" s="1035" t="s">
        <v>760</v>
      </c>
      <c r="C33" s="1036"/>
      <c r="D33" s="1036"/>
      <c r="E33" s="1036"/>
      <c r="F33" s="1036"/>
      <c r="G33" s="1036"/>
      <c r="H33" s="1036"/>
      <c r="I33" s="1036"/>
      <c r="J33" s="1036"/>
      <c r="K33" s="1036"/>
      <c r="L33" s="1036"/>
      <c r="M33" s="1036"/>
      <c r="N33" s="1036"/>
      <c r="O33" s="1036"/>
      <c r="P33" s="1036"/>
      <c r="Q33" s="1036"/>
      <c r="R33" s="1036"/>
      <c r="S33" s="1036"/>
      <c r="T33" s="1036"/>
      <c r="U33" s="1036"/>
      <c r="V33" s="1036"/>
      <c r="W33" s="1036"/>
      <c r="X33" s="1036"/>
      <c r="Y33" s="1036"/>
      <c r="Z33" s="1036"/>
      <c r="AA33" s="1036"/>
    </row>
    <row r="34" spans="2:27" ht="15">
      <c r="B34" s="1282"/>
      <c r="C34" s="1282"/>
      <c r="D34" s="1282"/>
      <c r="E34" s="1282"/>
      <c r="F34" s="1282"/>
      <c r="G34" s="1282"/>
      <c r="H34" s="1282"/>
      <c r="I34" s="1282"/>
      <c r="J34" s="1282"/>
      <c r="K34" s="1282"/>
      <c r="L34" s="1282"/>
      <c r="M34" s="1282"/>
      <c r="N34" s="1282"/>
      <c r="O34" s="1282"/>
      <c r="P34" s="1282"/>
      <c r="Q34" s="1282"/>
      <c r="R34" s="1282"/>
      <c r="S34" s="1282"/>
      <c r="T34" s="1282"/>
      <c r="U34" s="1282"/>
      <c r="V34" s="1282"/>
      <c r="W34" s="1282"/>
      <c r="X34" s="1282"/>
      <c r="Y34" s="1282"/>
      <c r="Z34" s="1282"/>
      <c r="AA34" s="1282"/>
    </row>
    <row r="35" spans="2:27" ht="13.5" thickBot="1">
      <c r="B35" s="1009" t="s">
        <v>761</v>
      </c>
      <c r="C35" s="1010"/>
      <c r="D35" s="1010"/>
      <c r="E35" s="1010"/>
      <c r="F35" s="1010"/>
      <c r="G35" s="1010"/>
      <c r="H35" s="1010"/>
      <c r="I35" s="1010"/>
      <c r="J35" s="1010"/>
      <c r="K35" s="1010"/>
      <c r="L35" s="1010"/>
      <c r="M35" s="1010"/>
      <c r="N35" s="1010"/>
      <c r="O35" s="1010"/>
      <c r="P35" s="1010"/>
      <c r="Q35" s="1010"/>
      <c r="R35" s="1010"/>
      <c r="S35" s="1010"/>
      <c r="T35" s="1010"/>
      <c r="U35" s="1010"/>
      <c r="V35" s="1010"/>
      <c r="W35" s="1010"/>
      <c r="X35" s="1010"/>
      <c r="Y35" s="1010"/>
      <c r="Z35" s="1010"/>
      <c r="AA35" s="1010"/>
    </row>
    <row r="36" spans="2:27" ht="18" customHeight="1">
      <c r="B36" s="1012" t="s">
        <v>645</v>
      </c>
      <c r="C36" s="1013"/>
      <c r="D36" s="1016" t="s">
        <v>646</v>
      </c>
      <c r="E36" s="822"/>
      <c r="F36" s="1275" t="s">
        <v>597</v>
      </c>
      <c r="G36" s="798"/>
      <c r="H36" s="1020" t="s">
        <v>3</v>
      </c>
      <c r="I36" s="1021"/>
      <c r="J36" s="1021"/>
      <c r="K36" s="1021"/>
      <c r="L36" s="1021"/>
      <c r="M36" s="1021"/>
      <c r="N36" s="1021"/>
      <c r="O36" s="1021"/>
      <c r="P36" s="1021"/>
      <c r="Q36" s="1021"/>
      <c r="R36" s="1021"/>
      <c r="S36" s="1021"/>
      <c r="T36" s="1021"/>
      <c r="U36" s="1021"/>
      <c r="V36" s="1021"/>
      <c r="W36" s="1021"/>
      <c r="X36" s="1021"/>
      <c r="Y36" s="1021"/>
      <c r="Z36" s="1021"/>
      <c r="AA36" s="1021"/>
    </row>
    <row r="37" spans="2:27" ht="98.25" customHeight="1">
      <c r="B37" s="1014"/>
      <c r="C37" s="1015"/>
      <c r="D37" s="1017"/>
      <c r="E37" s="821"/>
      <c r="F37" s="1276"/>
      <c r="G37" s="798"/>
      <c r="H37" s="215" t="s">
        <v>418</v>
      </c>
      <c r="I37" s="215" t="s">
        <v>124</v>
      </c>
      <c r="J37" s="793" t="s">
        <v>115</v>
      </c>
      <c r="K37" s="793" t="s">
        <v>375</v>
      </c>
      <c r="L37" s="215" t="s">
        <v>260</v>
      </c>
      <c r="M37" s="216" t="s">
        <v>502</v>
      </c>
      <c r="N37" s="216" t="s">
        <v>754</v>
      </c>
      <c r="O37" s="217" t="s">
        <v>208</v>
      </c>
      <c r="P37" s="216" t="s">
        <v>147</v>
      </c>
      <c r="Q37" s="216" t="s">
        <v>374</v>
      </c>
      <c r="R37" s="216" t="s">
        <v>660</v>
      </c>
      <c r="S37" s="195" t="s">
        <v>513</v>
      </c>
      <c r="T37" s="216" t="s">
        <v>64</v>
      </c>
      <c r="U37" s="195" t="s">
        <v>65</v>
      </c>
      <c r="V37" s="216" t="s">
        <v>462</v>
      </c>
      <c r="W37" s="216"/>
      <c r="X37" s="195"/>
      <c r="Y37" s="195"/>
      <c r="Z37" s="195" t="s">
        <v>659</v>
      </c>
      <c r="AA37" s="195"/>
    </row>
    <row r="38" spans="2:27" ht="24" customHeight="1">
      <c r="B38" s="1023" t="s">
        <v>661</v>
      </c>
      <c r="C38" s="1260" t="s">
        <v>541</v>
      </c>
      <c r="D38" s="1262"/>
      <c r="E38" s="823"/>
      <c r="F38" s="266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</row>
    <row r="39" spans="2:27" ht="27.75" customHeight="1">
      <c r="B39" s="1024"/>
      <c r="C39" s="69" t="s">
        <v>148</v>
      </c>
      <c r="D39" s="24">
        <v>40</v>
      </c>
      <c r="E39" s="24"/>
      <c r="F39" s="805">
        <f>SUMPRODUCT(H39:AA39,H$67:AA$67)/1000</f>
        <v>0</v>
      </c>
      <c r="G39" s="197"/>
      <c r="H39" s="810"/>
      <c r="I39" s="810"/>
      <c r="J39" s="810"/>
      <c r="K39" s="810"/>
      <c r="L39" s="810"/>
      <c r="M39" s="810"/>
      <c r="N39" s="810"/>
      <c r="O39" s="810"/>
      <c r="P39" s="810"/>
      <c r="Q39" s="810"/>
      <c r="R39" s="810"/>
      <c r="S39" s="810"/>
      <c r="T39" s="810"/>
      <c r="U39" s="810"/>
      <c r="V39" s="810"/>
      <c r="W39" s="810"/>
      <c r="X39" s="810"/>
      <c r="Y39" s="810"/>
      <c r="Z39" s="810"/>
      <c r="AA39" s="810"/>
    </row>
    <row r="40" spans="2:27" ht="27" customHeight="1">
      <c r="B40" s="1024"/>
      <c r="C40" s="257" t="s">
        <v>676</v>
      </c>
      <c r="D40" s="208">
        <v>90</v>
      </c>
      <c r="E40" s="208"/>
      <c r="F40" s="805">
        <f t="shared" ref="F40:F49" si="8">SUMPRODUCT(H40:AA40,H$67:AA$67)/1000</f>
        <v>0</v>
      </c>
      <c r="G40" s="197"/>
      <c r="H40" s="810"/>
      <c r="I40" s="810"/>
      <c r="J40" s="810"/>
      <c r="K40" s="810"/>
      <c r="L40" s="810"/>
      <c r="M40" s="810"/>
      <c r="N40" s="810"/>
      <c r="O40" s="810"/>
      <c r="P40" s="810"/>
      <c r="Q40" s="810"/>
      <c r="R40" s="810"/>
      <c r="S40" s="810"/>
      <c r="T40" s="810"/>
      <c r="U40" s="810"/>
      <c r="V40" s="810"/>
      <c r="W40" s="810"/>
      <c r="X40" s="810"/>
      <c r="Y40" s="810"/>
      <c r="Z40" s="810"/>
      <c r="AA40" s="810"/>
    </row>
    <row r="41" spans="2:27" ht="18" customHeight="1">
      <c r="B41" s="1024"/>
      <c r="C41" s="28" t="s">
        <v>425</v>
      </c>
      <c r="D41" s="29">
        <v>180</v>
      </c>
      <c r="E41" s="29"/>
      <c r="F41" s="805">
        <f t="shared" si="8"/>
        <v>0</v>
      </c>
      <c r="G41" s="197"/>
      <c r="H41" s="810"/>
      <c r="I41" s="810"/>
      <c r="J41" s="810"/>
      <c r="K41" s="810"/>
      <c r="L41" s="810"/>
      <c r="M41" s="810"/>
      <c r="N41" s="810"/>
      <c r="O41" s="810"/>
      <c r="P41" s="810"/>
      <c r="Q41" s="810"/>
      <c r="R41" s="810"/>
      <c r="S41" s="810"/>
      <c r="T41" s="810"/>
      <c r="U41" s="810"/>
      <c r="V41" s="810"/>
      <c r="W41" s="810"/>
      <c r="X41" s="810"/>
      <c r="Y41" s="810"/>
      <c r="Z41" s="810"/>
      <c r="AA41" s="810"/>
    </row>
    <row r="42" spans="2:27" ht="25.5" customHeight="1">
      <c r="B42" s="1024"/>
      <c r="C42" s="69" t="s">
        <v>105</v>
      </c>
      <c r="D42" s="15"/>
      <c r="E42" s="15"/>
      <c r="F42" s="805">
        <f t="shared" si="8"/>
        <v>0</v>
      </c>
      <c r="G42" s="197"/>
      <c r="H42" s="810"/>
      <c r="I42" s="810"/>
      <c r="J42" s="810"/>
      <c r="K42" s="810"/>
      <c r="L42" s="810"/>
      <c r="M42" s="810"/>
      <c r="N42" s="810"/>
      <c r="O42" s="810"/>
      <c r="P42" s="810"/>
      <c r="Q42" s="810"/>
      <c r="R42" s="810"/>
      <c r="S42" s="810"/>
      <c r="T42" s="810"/>
      <c r="U42" s="810"/>
      <c r="V42" s="810"/>
      <c r="W42" s="810"/>
      <c r="X42" s="810"/>
      <c r="Y42" s="810"/>
      <c r="Z42" s="810"/>
      <c r="AA42" s="810"/>
    </row>
    <row r="43" spans="2:27" ht="18" customHeight="1">
      <c r="B43" s="1024"/>
      <c r="C43" s="69" t="s">
        <v>288</v>
      </c>
      <c r="D43" s="24">
        <v>200</v>
      </c>
      <c r="E43" s="24"/>
      <c r="F43" s="805">
        <f t="shared" si="8"/>
        <v>0</v>
      </c>
      <c r="G43" s="197"/>
      <c r="H43" s="810"/>
      <c r="I43" s="810"/>
      <c r="J43" s="810"/>
      <c r="K43" s="810"/>
      <c r="L43" s="810"/>
      <c r="M43" s="810"/>
      <c r="N43" s="810"/>
      <c r="O43" s="810"/>
      <c r="P43" s="810"/>
      <c r="Q43" s="810"/>
      <c r="R43" s="810"/>
      <c r="S43" s="810"/>
      <c r="T43" s="810"/>
      <c r="U43" s="810"/>
      <c r="V43" s="810"/>
      <c r="W43" s="810"/>
      <c r="X43" s="810"/>
      <c r="Y43" s="810"/>
      <c r="Z43" s="810"/>
      <c r="AA43" s="810"/>
    </row>
    <row r="44" spans="2:27" ht="18" customHeight="1">
      <c r="B44" s="1024"/>
      <c r="C44" s="479" t="s">
        <v>466</v>
      </c>
      <c r="D44" s="24">
        <v>15</v>
      </c>
      <c r="E44" s="24"/>
      <c r="F44" s="805">
        <f t="shared" si="8"/>
        <v>0</v>
      </c>
      <c r="G44" s="197"/>
      <c r="H44" s="810"/>
      <c r="I44" s="810"/>
      <c r="J44" s="810"/>
      <c r="K44" s="810"/>
      <c r="L44" s="810"/>
      <c r="M44" s="810"/>
      <c r="N44" s="810"/>
      <c r="O44" s="810"/>
      <c r="P44" s="810"/>
      <c r="Q44" s="810"/>
      <c r="R44" s="810"/>
      <c r="S44" s="810"/>
      <c r="T44" s="810"/>
      <c r="U44" s="810"/>
      <c r="V44" s="810"/>
      <c r="W44" s="810"/>
      <c r="X44" s="810"/>
      <c r="Y44" s="810"/>
      <c r="Z44" s="810"/>
      <c r="AA44" s="810"/>
    </row>
    <row r="45" spans="2:27" ht="18" customHeight="1">
      <c r="B45" s="1024"/>
      <c r="C45" s="259" t="s">
        <v>667</v>
      </c>
      <c r="D45" s="204">
        <v>20</v>
      </c>
      <c r="E45" s="204"/>
      <c r="F45" s="805">
        <f t="shared" si="8"/>
        <v>0</v>
      </c>
      <c r="G45" s="197"/>
      <c r="H45" s="810"/>
      <c r="I45" s="810"/>
      <c r="J45" s="810"/>
      <c r="K45" s="810"/>
      <c r="L45" s="810"/>
      <c r="M45" s="810"/>
      <c r="N45" s="810"/>
      <c r="O45" s="810"/>
      <c r="P45" s="810"/>
      <c r="Q45" s="810"/>
      <c r="R45" s="810"/>
      <c r="S45" s="810"/>
      <c r="T45" s="810"/>
      <c r="U45" s="810"/>
      <c r="V45" s="810"/>
      <c r="W45" s="810"/>
      <c r="X45" s="810"/>
      <c r="Y45" s="810"/>
      <c r="Z45" s="810"/>
      <c r="AA45" s="810"/>
    </row>
    <row r="46" spans="2:27" ht="18" customHeight="1">
      <c r="B46" s="1024"/>
      <c r="C46" s="1260" t="s">
        <v>764</v>
      </c>
      <c r="D46" s="1262"/>
      <c r="E46" s="823"/>
      <c r="F46" s="805">
        <f t="shared" si="8"/>
        <v>0</v>
      </c>
      <c r="G46" s="197"/>
      <c r="H46" s="810"/>
      <c r="I46" s="810"/>
      <c r="J46" s="810"/>
      <c r="K46" s="810"/>
      <c r="L46" s="810"/>
      <c r="M46" s="810"/>
      <c r="N46" s="810"/>
      <c r="O46" s="810"/>
      <c r="P46" s="810"/>
      <c r="Q46" s="810"/>
      <c r="R46" s="810"/>
      <c r="S46" s="810"/>
      <c r="T46" s="810"/>
      <c r="U46" s="810"/>
      <c r="V46" s="810"/>
      <c r="W46" s="810"/>
      <c r="X46" s="810"/>
      <c r="Y46" s="810"/>
      <c r="Z46" s="810"/>
      <c r="AA46" s="810"/>
    </row>
    <row r="47" spans="2:27" ht="18" customHeight="1">
      <c r="B47" s="1024"/>
      <c r="C47" s="69" t="s">
        <v>98</v>
      </c>
      <c r="D47" s="24">
        <v>45</v>
      </c>
      <c r="E47" s="24"/>
      <c r="F47" s="805">
        <f t="shared" si="8"/>
        <v>0</v>
      </c>
      <c r="G47" s="197"/>
      <c r="H47" s="810"/>
      <c r="I47" s="810"/>
      <c r="J47" s="810"/>
      <c r="K47" s="810"/>
      <c r="L47" s="810"/>
      <c r="M47" s="810"/>
      <c r="N47" s="810"/>
      <c r="O47" s="810"/>
      <c r="P47" s="810"/>
      <c r="Q47" s="810"/>
      <c r="R47" s="810"/>
      <c r="S47" s="810"/>
      <c r="T47" s="810"/>
      <c r="U47" s="810"/>
      <c r="V47" s="810"/>
      <c r="W47" s="810"/>
      <c r="X47" s="810"/>
      <c r="Y47" s="810"/>
      <c r="Z47" s="810"/>
      <c r="AA47" s="810"/>
    </row>
    <row r="48" spans="2:27" ht="18" customHeight="1">
      <c r="B48" s="1024"/>
      <c r="C48" s="72" t="s">
        <v>444</v>
      </c>
      <c r="D48" s="205">
        <v>100</v>
      </c>
      <c r="E48" s="205"/>
      <c r="F48" s="805">
        <f t="shared" si="8"/>
        <v>0</v>
      </c>
      <c r="G48" s="197"/>
      <c r="H48" s="810"/>
      <c r="I48" s="810"/>
      <c r="J48" s="810"/>
      <c r="K48" s="810"/>
      <c r="L48" s="810"/>
      <c r="M48" s="810"/>
      <c r="N48" s="810"/>
      <c r="O48" s="810"/>
      <c r="P48" s="810"/>
      <c r="Q48" s="810"/>
      <c r="R48" s="810"/>
      <c r="S48" s="810"/>
      <c r="T48" s="810"/>
      <c r="U48" s="810"/>
      <c r="V48" s="810"/>
      <c r="W48" s="810"/>
      <c r="X48" s="810"/>
      <c r="Y48" s="810"/>
      <c r="Z48" s="810"/>
      <c r="AA48" s="810"/>
    </row>
    <row r="49" spans="2:27" ht="18" customHeight="1">
      <c r="B49" s="1025"/>
      <c r="C49" s="28" t="s">
        <v>603</v>
      </c>
      <c r="D49" s="24">
        <v>200</v>
      </c>
      <c r="E49" s="24"/>
      <c r="F49" s="805">
        <f t="shared" si="8"/>
        <v>0</v>
      </c>
      <c r="G49" s="197"/>
      <c r="H49" s="810"/>
      <c r="I49" s="810"/>
      <c r="J49" s="810"/>
      <c r="K49" s="810"/>
      <c r="L49" s="810"/>
      <c r="M49" s="810"/>
      <c r="N49" s="810"/>
      <c r="O49" s="810"/>
      <c r="P49" s="810"/>
      <c r="Q49" s="810"/>
      <c r="R49" s="810"/>
      <c r="S49" s="810"/>
      <c r="T49" s="810"/>
      <c r="U49" s="810"/>
      <c r="V49" s="810"/>
      <c r="W49" s="810"/>
      <c r="X49" s="810"/>
      <c r="Y49" s="810"/>
      <c r="Z49" s="810"/>
      <c r="AA49" s="810"/>
    </row>
    <row r="50" spans="2:27" ht="18" customHeight="1">
      <c r="B50" s="1007" t="s">
        <v>616</v>
      </c>
      <c r="C50" s="1008"/>
      <c r="D50" s="809"/>
      <c r="E50" s="809"/>
      <c r="F50" s="805">
        <f>SUM(F39:F49)</f>
        <v>0</v>
      </c>
      <c r="G50" s="197"/>
      <c r="H50" s="813">
        <f>SUM(H39:H49)</f>
        <v>0</v>
      </c>
      <c r="I50" s="813">
        <f>SUM(I39:I49)</f>
        <v>0</v>
      </c>
      <c r="J50" s="813">
        <f>SUM(J39:J49)</f>
        <v>0</v>
      </c>
      <c r="K50" s="813">
        <f t="shared" ref="K50:AA50" si="9">SUM(K39:K49)</f>
        <v>0</v>
      </c>
      <c r="L50" s="813">
        <f t="shared" si="9"/>
        <v>0</v>
      </c>
      <c r="M50" s="813">
        <f t="shared" si="9"/>
        <v>0</v>
      </c>
      <c r="N50" s="813">
        <f t="shared" si="9"/>
        <v>0</v>
      </c>
      <c r="O50" s="813">
        <f t="shared" si="9"/>
        <v>0</v>
      </c>
      <c r="P50" s="813">
        <f t="shared" si="9"/>
        <v>0</v>
      </c>
      <c r="Q50" s="813">
        <f t="shared" si="9"/>
        <v>0</v>
      </c>
      <c r="R50" s="813">
        <f t="shared" si="9"/>
        <v>0</v>
      </c>
      <c r="S50" s="813">
        <f t="shared" si="9"/>
        <v>0</v>
      </c>
      <c r="T50" s="813">
        <f t="shared" si="9"/>
        <v>0</v>
      </c>
      <c r="U50" s="813">
        <f t="shared" si="9"/>
        <v>0</v>
      </c>
      <c r="V50" s="813">
        <f t="shared" si="9"/>
        <v>0</v>
      </c>
      <c r="W50" s="813">
        <f t="shared" si="9"/>
        <v>0</v>
      </c>
      <c r="X50" s="813">
        <f t="shared" si="9"/>
        <v>0</v>
      </c>
      <c r="Y50" s="813">
        <f t="shared" si="9"/>
        <v>0</v>
      </c>
      <c r="Z50" s="813">
        <f t="shared" si="9"/>
        <v>0</v>
      </c>
      <c r="AA50" s="813">
        <f t="shared" si="9"/>
        <v>0</v>
      </c>
    </row>
    <row r="51" spans="2:27" s="800" customFormat="1" ht="18" customHeight="1">
      <c r="B51" s="1273" t="s">
        <v>413</v>
      </c>
      <c r="C51" s="1274"/>
      <c r="D51" s="807"/>
      <c r="E51" s="825"/>
      <c r="F51" s="805" t="s">
        <v>232</v>
      </c>
      <c r="G51" s="266"/>
      <c r="H51" s="805">
        <f>(H50*$D$51)/1000</f>
        <v>0</v>
      </c>
      <c r="I51" s="805">
        <f>(I50*$D$51)/1000</f>
        <v>0</v>
      </c>
      <c r="J51" s="805">
        <f t="shared" ref="J51:AA51" si="10">(J50*$D$51)/1000</f>
        <v>0</v>
      </c>
      <c r="K51" s="805">
        <f t="shared" si="10"/>
        <v>0</v>
      </c>
      <c r="L51" s="805">
        <f t="shared" si="10"/>
        <v>0</v>
      </c>
      <c r="M51" s="805">
        <f t="shared" si="10"/>
        <v>0</v>
      </c>
      <c r="N51" s="805">
        <f t="shared" si="10"/>
        <v>0</v>
      </c>
      <c r="O51" s="805">
        <f t="shared" si="10"/>
        <v>0</v>
      </c>
      <c r="P51" s="805">
        <f t="shared" si="10"/>
        <v>0</v>
      </c>
      <c r="Q51" s="805">
        <f t="shared" si="10"/>
        <v>0</v>
      </c>
      <c r="R51" s="805">
        <f t="shared" si="10"/>
        <v>0</v>
      </c>
      <c r="S51" s="805">
        <f t="shared" si="10"/>
        <v>0</v>
      </c>
      <c r="T51" s="805">
        <f t="shared" si="10"/>
        <v>0</v>
      </c>
      <c r="U51" s="805">
        <f t="shared" si="10"/>
        <v>0</v>
      </c>
      <c r="V51" s="805">
        <f t="shared" si="10"/>
        <v>0</v>
      </c>
      <c r="W51" s="805">
        <f t="shared" si="10"/>
        <v>0</v>
      </c>
      <c r="X51" s="805">
        <f t="shared" si="10"/>
        <v>0</v>
      </c>
      <c r="Y51" s="805">
        <f t="shared" si="10"/>
        <v>0</v>
      </c>
      <c r="Z51" s="805">
        <f t="shared" si="10"/>
        <v>0</v>
      </c>
      <c r="AA51" s="805">
        <f t="shared" si="10"/>
        <v>0</v>
      </c>
    </row>
    <row r="52" spans="2:27" ht="24" customHeight="1">
      <c r="B52" s="1026" t="s">
        <v>313</v>
      </c>
      <c r="C52" s="1258" t="s">
        <v>541</v>
      </c>
      <c r="D52" s="1258"/>
      <c r="E52" s="824"/>
      <c r="F52" s="818"/>
      <c r="G52" s="197"/>
      <c r="H52" s="819"/>
      <c r="I52" s="819"/>
      <c r="J52" s="819"/>
      <c r="K52" s="819"/>
      <c r="L52" s="819"/>
      <c r="M52" s="819"/>
      <c r="N52" s="819"/>
      <c r="O52" s="819"/>
      <c r="P52" s="819"/>
      <c r="Q52" s="819"/>
      <c r="R52" s="819"/>
      <c r="S52" s="819"/>
      <c r="T52" s="819"/>
      <c r="U52" s="819"/>
      <c r="V52" s="819"/>
      <c r="W52" s="819"/>
      <c r="X52" s="819"/>
      <c r="Y52" s="819"/>
      <c r="Z52" s="819"/>
      <c r="AA52" s="819"/>
    </row>
    <row r="53" spans="2:27" ht="35.25" customHeight="1">
      <c r="B53" s="1027"/>
      <c r="C53" s="69" t="s">
        <v>776</v>
      </c>
      <c r="D53" s="24">
        <v>40</v>
      </c>
      <c r="E53" s="24"/>
      <c r="F53" s="805">
        <f>SUMPRODUCT(H53:AA53,H$67:AA$67)/1000</f>
        <v>0</v>
      </c>
      <c r="G53" s="197"/>
      <c r="H53" s="810"/>
      <c r="I53" s="810"/>
      <c r="J53" s="810"/>
      <c r="K53" s="810"/>
      <c r="L53" s="810"/>
      <c r="M53" s="810"/>
      <c r="N53" s="810"/>
      <c r="O53" s="810"/>
      <c r="P53" s="810"/>
      <c r="Q53" s="810"/>
      <c r="R53" s="810"/>
      <c r="S53" s="810"/>
      <c r="T53" s="810"/>
      <c r="U53" s="810"/>
      <c r="V53" s="810"/>
      <c r="W53" s="810"/>
      <c r="X53" s="810"/>
      <c r="Y53" s="810"/>
      <c r="Z53" s="810"/>
      <c r="AA53" s="810"/>
    </row>
    <row r="54" spans="2:27" ht="24" customHeight="1">
      <c r="B54" s="1027"/>
      <c r="C54" s="257" t="s">
        <v>102</v>
      </c>
      <c r="D54" s="208" t="s">
        <v>644</v>
      </c>
      <c r="E54" s="208"/>
      <c r="F54" s="805">
        <f t="shared" ref="F54:F63" si="11">SUMPRODUCT(H54:AA54,H$67:AA$67)/1000</f>
        <v>0</v>
      </c>
      <c r="G54" s="197"/>
      <c r="H54" s="810"/>
      <c r="I54" s="810"/>
      <c r="J54" s="810"/>
      <c r="K54" s="810"/>
      <c r="L54" s="810"/>
      <c r="M54" s="810"/>
      <c r="N54" s="810"/>
      <c r="O54" s="810"/>
      <c r="P54" s="810"/>
      <c r="Q54" s="810"/>
      <c r="R54" s="810"/>
      <c r="S54" s="810"/>
      <c r="T54" s="810"/>
      <c r="U54" s="810"/>
      <c r="V54" s="810"/>
      <c r="W54" s="810"/>
      <c r="X54" s="810"/>
      <c r="Y54" s="810"/>
      <c r="Z54" s="810"/>
      <c r="AA54" s="810"/>
    </row>
    <row r="55" spans="2:27" ht="18" customHeight="1">
      <c r="B55" s="1027"/>
      <c r="C55" s="28" t="s">
        <v>633</v>
      </c>
      <c r="D55" s="29">
        <v>200</v>
      </c>
      <c r="E55" s="29"/>
      <c r="F55" s="805">
        <f t="shared" si="11"/>
        <v>0</v>
      </c>
      <c r="G55" s="197"/>
      <c r="H55" s="810"/>
      <c r="I55" s="810"/>
      <c r="J55" s="810"/>
      <c r="K55" s="810"/>
      <c r="L55" s="810"/>
      <c r="M55" s="810"/>
      <c r="N55" s="810"/>
      <c r="O55" s="810"/>
      <c r="P55" s="810"/>
      <c r="Q55" s="810"/>
      <c r="R55" s="810"/>
      <c r="S55" s="810"/>
      <c r="T55" s="810"/>
      <c r="U55" s="810"/>
      <c r="V55" s="810"/>
      <c r="W55" s="810"/>
      <c r="X55" s="810"/>
      <c r="Y55" s="810"/>
      <c r="Z55" s="810"/>
      <c r="AA55" s="810"/>
    </row>
    <row r="56" spans="2:27" ht="32.25" customHeight="1">
      <c r="B56" s="1027"/>
      <c r="C56" s="69" t="s">
        <v>289</v>
      </c>
      <c r="D56" s="15"/>
      <c r="E56" s="15"/>
      <c r="F56" s="805">
        <f t="shared" si="11"/>
        <v>0</v>
      </c>
      <c r="G56" s="197"/>
      <c r="H56" s="810"/>
      <c r="I56" s="810"/>
      <c r="J56" s="810"/>
      <c r="K56" s="810"/>
      <c r="L56" s="810"/>
      <c r="M56" s="810"/>
      <c r="N56" s="810"/>
      <c r="O56" s="810"/>
      <c r="P56" s="810"/>
      <c r="Q56" s="810"/>
      <c r="R56" s="810"/>
      <c r="S56" s="810"/>
      <c r="T56" s="810"/>
      <c r="U56" s="810"/>
      <c r="V56" s="810"/>
      <c r="W56" s="810"/>
      <c r="X56" s="810"/>
      <c r="Y56" s="810"/>
      <c r="Z56" s="810"/>
      <c r="AA56" s="810"/>
    </row>
    <row r="57" spans="2:27" ht="18" customHeight="1">
      <c r="B57" s="1027"/>
      <c r="C57" s="792" t="s">
        <v>7</v>
      </c>
      <c r="D57" s="458">
        <v>200</v>
      </c>
      <c r="E57" s="458"/>
      <c r="F57" s="805">
        <f t="shared" si="11"/>
        <v>0</v>
      </c>
      <c r="G57" s="197"/>
      <c r="H57" s="810"/>
      <c r="I57" s="810"/>
      <c r="J57" s="810"/>
      <c r="K57" s="810"/>
      <c r="L57" s="810"/>
      <c r="M57" s="810"/>
      <c r="N57" s="810"/>
      <c r="O57" s="810"/>
      <c r="P57" s="810"/>
      <c r="Q57" s="810"/>
      <c r="R57" s="810"/>
      <c r="S57" s="810"/>
      <c r="T57" s="810"/>
      <c r="U57" s="810"/>
      <c r="V57" s="810"/>
      <c r="W57" s="810"/>
      <c r="X57" s="810"/>
      <c r="Y57" s="810"/>
      <c r="Z57" s="810"/>
      <c r="AA57" s="810"/>
    </row>
    <row r="58" spans="2:27" ht="18" customHeight="1">
      <c r="B58" s="1027"/>
      <c r="C58" s="479" t="s">
        <v>466</v>
      </c>
      <c r="D58" s="24">
        <v>40</v>
      </c>
      <c r="E58" s="24"/>
      <c r="F58" s="805">
        <f t="shared" si="11"/>
        <v>0</v>
      </c>
      <c r="G58" s="197"/>
      <c r="H58" s="810"/>
      <c r="I58" s="810"/>
      <c r="J58" s="810"/>
      <c r="K58" s="810"/>
      <c r="L58" s="810"/>
      <c r="M58" s="810"/>
      <c r="N58" s="810"/>
      <c r="O58" s="810"/>
      <c r="P58" s="810"/>
      <c r="Q58" s="810"/>
      <c r="R58" s="810"/>
      <c r="S58" s="810"/>
      <c r="T58" s="810"/>
      <c r="U58" s="810"/>
      <c r="V58" s="810"/>
      <c r="W58" s="810"/>
      <c r="X58" s="810"/>
      <c r="Y58" s="810"/>
      <c r="Z58" s="810"/>
      <c r="AA58" s="810"/>
    </row>
    <row r="59" spans="2:27" ht="18" customHeight="1">
      <c r="B59" s="1027"/>
      <c r="C59" s="259" t="s">
        <v>667</v>
      </c>
      <c r="D59" s="204">
        <v>40</v>
      </c>
      <c r="E59" s="204"/>
      <c r="F59" s="805">
        <f t="shared" si="11"/>
        <v>0</v>
      </c>
      <c r="G59" s="197"/>
      <c r="H59" s="810"/>
      <c r="I59" s="810"/>
      <c r="J59" s="810"/>
      <c r="K59" s="810"/>
      <c r="L59" s="810"/>
      <c r="M59" s="810"/>
      <c r="N59" s="810"/>
      <c r="O59" s="810"/>
      <c r="P59" s="810"/>
      <c r="Q59" s="810"/>
      <c r="R59" s="810"/>
      <c r="S59" s="810"/>
      <c r="T59" s="810"/>
      <c r="U59" s="810"/>
      <c r="V59" s="810"/>
      <c r="W59" s="810"/>
      <c r="X59" s="810"/>
      <c r="Y59" s="810"/>
      <c r="Z59" s="810"/>
      <c r="AA59" s="810"/>
    </row>
    <row r="60" spans="2:27" ht="18" customHeight="1">
      <c r="B60" s="1027"/>
      <c r="C60" s="1258" t="s">
        <v>764</v>
      </c>
      <c r="D60" s="1258"/>
      <c r="E60" s="824"/>
      <c r="F60" s="805">
        <f t="shared" si="11"/>
        <v>0</v>
      </c>
      <c r="G60" s="197"/>
      <c r="H60" s="810"/>
      <c r="I60" s="810"/>
      <c r="J60" s="810"/>
      <c r="K60" s="810"/>
      <c r="L60" s="810"/>
      <c r="M60" s="810"/>
      <c r="N60" s="810"/>
      <c r="O60" s="810"/>
      <c r="P60" s="810"/>
      <c r="Q60" s="810"/>
      <c r="R60" s="810"/>
      <c r="S60" s="810"/>
      <c r="T60" s="810"/>
      <c r="U60" s="810"/>
      <c r="V60" s="810"/>
      <c r="W60" s="810"/>
      <c r="X60" s="810"/>
      <c r="Y60" s="810"/>
      <c r="Z60" s="810"/>
      <c r="AA60" s="810"/>
    </row>
    <row r="61" spans="2:27" ht="18" customHeight="1">
      <c r="B61" s="1027"/>
      <c r="C61" s="69" t="s">
        <v>98</v>
      </c>
      <c r="D61" s="24">
        <v>45</v>
      </c>
      <c r="E61" s="24"/>
      <c r="F61" s="805">
        <f t="shared" si="11"/>
        <v>0</v>
      </c>
      <c r="G61" s="197"/>
      <c r="H61" s="810"/>
      <c r="I61" s="810"/>
      <c r="J61" s="810"/>
      <c r="K61" s="810"/>
      <c r="L61" s="810"/>
      <c r="M61" s="810"/>
      <c r="N61" s="810"/>
      <c r="O61" s="810"/>
      <c r="P61" s="810"/>
      <c r="Q61" s="810"/>
      <c r="R61" s="810"/>
      <c r="S61" s="810"/>
      <c r="T61" s="810"/>
      <c r="U61" s="810"/>
      <c r="V61" s="810"/>
      <c r="W61" s="810"/>
      <c r="X61" s="810"/>
      <c r="Y61" s="810"/>
      <c r="Z61" s="810"/>
      <c r="AA61" s="810"/>
    </row>
    <row r="62" spans="2:27" ht="18" customHeight="1">
      <c r="B62" s="1027"/>
      <c r="C62" s="72" t="s">
        <v>126</v>
      </c>
      <c r="D62" s="205">
        <v>110</v>
      </c>
      <c r="E62" s="205"/>
      <c r="F62" s="805">
        <f t="shared" si="11"/>
        <v>0</v>
      </c>
      <c r="G62" s="197"/>
      <c r="H62" s="810"/>
      <c r="I62" s="810"/>
      <c r="J62" s="810"/>
      <c r="K62" s="810"/>
      <c r="L62" s="810"/>
      <c r="M62" s="810"/>
      <c r="N62" s="810"/>
      <c r="O62" s="810"/>
      <c r="P62" s="810"/>
      <c r="Q62" s="810"/>
      <c r="R62" s="810"/>
      <c r="S62" s="810"/>
      <c r="T62" s="810"/>
      <c r="U62" s="810"/>
      <c r="V62" s="810"/>
      <c r="W62" s="810"/>
      <c r="X62" s="810"/>
      <c r="Y62" s="810"/>
      <c r="Z62" s="810"/>
      <c r="AA62" s="810"/>
    </row>
    <row r="63" spans="2:27" ht="18" customHeight="1">
      <c r="B63" s="1044"/>
      <c r="C63" s="28" t="s">
        <v>282</v>
      </c>
      <c r="D63" s="24">
        <v>200</v>
      </c>
      <c r="E63" s="24"/>
      <c r="F63" s="805">
        <f t="shared" si="11"/>
        <v>0</v>
      </c>
      <c r="G63" s="197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</row>
    <row r="64" spans="2:27" ht="18" customHeight="1">
      <c r="B64" s="1007" t="s">
        <v>57</v>
      </c>
      <c r="C64" s="1008"/>
      <c r="D64" s="198"/>
      <c r="E64" s="198"/>
      <c r="F64" s="805">
        <f>SUM(F53:F63)</f>
        <v>0</v>
      </c>
      <c r="G64" s="197"/>
      <c r="H64" s="813">
        <f>SUM(H53:H63)</f>
        <v>0</v>
      </c>
      <c r="I64" s="813">
        <f t="shared" ref="I64:AA64" si="12">SUM(I53:I63)</f>
        <v>0</v>
      </c>
      <c r="J64" s="813">
        <f t="shared" si="12"/>
        <v>0</v>
      </c>
      <c r="K64" s="813">
        <f t="shared" si="12"/>
        <v>0</v>
      </c>
      <c r="L64" s="813">
        <f t="shared" si="12"/>
        <v>0</v>
      </c>
      <c r="M64" s="813">
        <f t="shared" si="12"/>
        <v>0</v>
      </c>
      <c r="N64" s="813">
        <f t="shared" si="12"/>
        <v>0</v>
      </c>
      <c r="O64" s="813">
        <f t="shared" si="12"/>
        <v>0</v>
      </c>
      <c r="P64" s="813">
        <f t="shared" si="12"/>
        <v>0</v>
      </c>
      <c r="Q64" s="813">
        <f t="shared" si="12"/>
        <v>0</v>
      </c>
      <c r="R64" s="813">
        <f t="shared" si="12"/>
        <v>0</v>
      </c>
      <c r="S64" s="813">
        <f t="shared" si="12"/>
        <v>0</v>
      </c>
      <c r="T64" s="813">
        <f t="shared" si="12"/>
        <v>0</v>
      </c>
      <c r="U64" s="813">
        <f t="shared" si="12"/>
        <v>0</v>
      </c>
      <c r="V64" s="813">
        <f t="shared" si="12"/>
        <v>0</v>
      </c>
      <c r="W64" s="813">
        <f t="shared" si="12"/>
        <v>0</v>
      </c>
      <c r="X64" s="813">
        <f t="shared" si="12"/>
        <v>0</v>
      </c>
      <c r="Y64" s="813">
        <f t="shared" si="12"/>
        <v>0</v>
      </c>
      <c r="Z64" s="813">
        <f t="shared" si="12"/>
        <v>0</v>
      </c>
      <c r="AA64" s="813">
        <f t="shared" si="12"/>
        <v>0</v>
      </c>
    </row>
    <row r="65" spans="2:27" s="800" customFormat="1" ht="18" customHeight="1">
      <c r="B65" s="1273" t="s">
        <v>413</v>
      </c>
      <c r="C65" s="1274"/>
      <c r="D65" s="807"/>
      <c r="E65" s="825"/>
      <c r="F65" s="266" t="s">
        <v>232</v>
      </c>
      <c r="G65" s="266">
        <f>(H64*$D$65)/1000</f>
        <v>0</v>
      </c>
      <c r="H65" s="805">
        <f>(H64*$D$65)/1000</f>
        <v>0</v>
      </c>
      <c r="I65" s="805">
        <f t="shared" ref="I65:AA65" si="13">(I64*$D$65)/1000</f>
        <v>0</v>
      </c>
      <c r="J65" s="805">
        <f t="shared" si="13"/>
        <v>0</v>
      </c>
      <c r="K65" s="805">
        <f t="shared" si="13"/>
        <v>0</v>
      </c>
      <c r="L65" s="805">
        <f t="shared" si="13"/>
        <v>0</v>
      </c>
      <c r="M65" s="805">
        <f t="shared" si="13"/>
        <v>0</v>
      </c>
      <c r="N65" s="805">
        <f t="shared" si="13"/>
        <v>0</v>
      </c>
      <c r="O65" s="805">
        <f t="shared" si="13"/>
        <v>0</v>
      </c>
      <c r="P65" s="805">
        <f t="shared" si="13"/>
        <v>0</v>
      </c>
      <c r="Q65" s="805">
        <f t="shared" si="13"/>
        <v>0</v>
      </c>
      <c r="R65" s="805">
        <f t="shared" si="13"/>
        <v>0</v>
      </c>
      <c r="S65" s="805">
        <f t="shared" si="13"/>
        <v>0</v>
      </c>
      <c r="T65" s="805">
        <f t="shared" si="13"/>
        <v>0</v>
      </c>
      <c r="U65" s="805">
        <f t="shared" si="13"/>
        <v>0</v>
      </c>
      <c r="V65" s="805">
        <f t="shared" si="13"/>
        <v>0</v>
      </c>
      <c r="W65" s="805">
        <f t="shared" si="13"/>
        <v>0</v>
      </c>
      <c r="X65" s="805">
        <f t="shared" si="13"/>
        <v>0</v>
      </c>
      <c r="Y65" s="805">
        <f t="shared" si="13"/>
        <v>0</v>
      </c>
      <c r="Z65" s="805">
        <f t="shared" si="13"/>
        <v>0</v>
      </c>
      <c r="AA65" s="805">
        <f t="shared" si="13"/>
        <v>0</v>
      </c>
    </row>
    <row r="66" spans="2:27" s="800" customFormat="1" ht="18" customHeight="1">
      <c r="B66" s="1273" t="s">
        <v>286</v>
      </c>
      <c r="C66" s="1274"/>
      <c r="D66" s="807"/>
      <c r="E66" s="825"/>
      <c r="F66" s="266" t="s">
        <v>232</v>
      </c>
      <c r="G66" s="266">
        <f>(H64*$D$66)/1000</f>
        <v>0</v>
      </c>
      <c r="H66" s="805">
        <f>H51+H65</f>
        <v>0</v>
      </c>
      <c r="I66" s="805">
        <f t="shared" ref="I66:AA66" si="14">I51+I65</f>
        <v>0</v>
      </c>
      <c r="J66" s="805">
        <f t="shared" si="14"/>
        <v>0</v>
      </c>
      <c r="K66" s="805">
        <f t="shared" si="14"/>
        <v>0</v>
      </c>
      <c r="L66" s="805">
        <f t="shared" si="14"/>
        <v>0</v>
      </c>
      <c r="M66" s="805">
        <f>M51+M65</f>
        <v>0</v>
      </c>
      <c r="N66" s="805">
        <f t="shared" si="14"/>
        <v>0</v>
      </c>
      <c r="O66" s="805">
        <f t="shared" si="14"/>
        <v>0</v>
      </c>
      <c r="P66" s="805">
        <f t="shared" si="14"/>
        <v>0</v>
      </c>
      <c r="Q66" s="805">
        <f t="shared" si="14"/>
        <v>0</v>
      </c>
      <c r="R66" s="805">
        <f t="shared" si="14"/>
        <v>0</v>
      </c>
      <c r="S66" s="805">
        <f t="shared" si="14"/>
        <v>0</v>
      </c>
      <c r="T66" s="805">
        <f t="shared" si="14"/>
        <v>0</v>
      </c>
      <c r="U66" s="805">
        <f t="shared" si="14"/>
        <v>0</v>
      </c>
      <c r="V66" s="805">
        <f t="shared" si="14"/>
        <v>0</v>
      </c>
      <c r="W66" s="805">
        <f t="shared" si="14"/>
        <v>0</v>
      </c>
      <c r="X66" s="805">
        <f t="shared" si="14"/>
        <v>0</v>
      </c>
      <c r="Y66" s="805">
        <f t="shared" si="14"/>
        <v>0</v>
      </c>
      <c r="Z66" s="805">
        <f t="shared" si="14"/>
        <v>0</v>
      </c>
      <c r="AA66" s="805">
        <f t="shared" si="14"/>
        <v>0</v>
      </c>
    </row>
    <row r="67" spans="2:27" s="800" customFormat="1" ht="27" customHeight="1">
      <c r="B67" s="1280" t="s">
        <v>722</v>
      </c>
      <c r="C67" s="1281"/>
      <c r="D67" s="801"/>
      <c r="E67" s="801"/>
      <c r="F67" s="266"/>
      <c r="G67" s="266"/>
      <c r="H67" s="811"/>
      <c r="I67" s="811"/>
      <c r="J67" s="811"/>
      <c r="K67" s="811"/>
      <c r="L67" s="811"/>
      <c r="M67" s="811"/>
      <c r="N67" s="811"/>
      <c r="O67" s="811"/>
      <c r="P67" s="811"/>
      <c r="Q67" s="811"/>
      <c r="R67" s="811"/>
      <c r="S67" s="811"/>
      <c r="T67" s="811"/>
      <c r="U67" s="811"/>
      <c r="V67" s="811"/>
      <c r="W67" s="811"/>
      <c r="X67" s="811"/>
      <c r="Y67" s="811"/>
      <c r="Z67" s="811"/>
      <c r="AA67" s="811"/>
    </row>
    <row r="68" spans="2:27" s="800" customFormat="1" ht="23.25" customHeight="1">
      <c r="B68" s="1280" t="s">
        <v>389</v>
      </c>
      <c r="C68" s="1281"/>
      <c r="D68" s="801"/>
      <c r="E68" s="801"/>
      <c r="F68" s="805">
        <f>SUM(H68:AA68)</f>
        <v>0</v>
      </c>
      <c r="G68" s="805">
        <f>H67*H66</f>
        <v>0</v>
      </c>
      <c r="H68" s="805">
        <f>H66*H67</f>
        <v>0</v>
      </c>
      <c r="I68" s="805">
        <f t="shared" ref="I68:AA68" si="15">I66*I67</f>
        <v>0</v>
      </c>
      <c r="J68" s="805">
        <f t="shared" si="15"/>
        <v>0</v>
      </c>
      <c r="K68" s="805">
        <f t="shared" si="15"/>
        <v>0</v>
      </c>
      <c r="L68" s="805">
        <f t="shared" si="15"/>
        <v>0</v>
      </c>
      <c r="M68" s="805">
        <f t="shared" si="15"/>
        <v>0</v>
      </c>
      <c r="N68" s="805">
        <f t="shared" si="15"/>
        <v>0</v>
      </c>
      <c r="O68" s="805">
        <f t="shared" si="15"/>
        <v>0</v>
      </c>
      <c r="P68" s="805">
        <f t="shared" si="15"/>
        <v>0</v>
      </c>
      <c r="Q68" s="805">
        <f t="shared" si="15"/>
        <v>0</v>
      </c>
      <c r="R68" s="805">
        <f t="shared" si="15"/>
        <v>0</v>
      </c>
      <c r="S68" s="805">
        <f t="shared" si="15"/>
        <v>0</v>
      </c>
      <c r="T68" s="805">
        <f t="shared" si="15"/>
        <v>0</v>
      </c>
      <c r="U68" s="805">
        <f t="shared" si="15"/>
        <v>0</v>
      </c>
      <c r="V68" s="805">
        <f t="shared" si="15"/>
        <v>0</v>
      </c>
      <c r="W68" s="805">
        <f t="shared" si="15"/>
        <v>0</v>
      </c>
      <c r="X68" s="805">
        <f t="shared" si="15"/>
        <v>0</v>
      </c>
      <c r="Y68" s="805">
        <f t="shared" si="15"/>
        <v>0</v>
      </c>
      <c r="Z68" s="805">
        <f t="shared" si="15"/>
        <v>0</v>
      </c>
      <c r="AA68" s="805">
        <f t="shared" si="15"/>
        <v>0</v>
      </c>
    </row>
    <row r="69" spans="2:27" ht="15">
      <c r="B69" s="1033" t="s">
        <v>760</v>
      </c>
      <c r="C69" s="1282"/>
      <c r="D69" s="1282"/>
      <c r="E69" s="1282"/>
      <c r="F69" s="1282"/>
      <c r="G69" s="1282"/>
      <c r="H69" s="1282"/>
      <c r="I69" s="1282"/>
      <c r="J69" s="1282"/>
      <c r="K69" s="1282"/>
      <c r="L69" s="1282"/>
      <c r="M69" s="1282"/>
      <c r="N69" s="1282"/>
      <c r="O69" s="1282"/>
      <c r="P69" s="1282"/>
      <c r="Q69" s="1282"/>
      <c r="R69" s="1282"/>
      <c r="S69" s="1282"/>
      <c r="T69" s="1282"/>
      <c r="U69" s="1282"/>
      <c r="V69" s="1282"/>
      <c r="W69" s="1282"/>
      <c r="X69" s="1282"/>
      <c r="Y69" s="1282"/>
      <c r="Z69" s="1282"/>
      <c r="AA69" s="1282"/>
    </row>
    <row r="70" spans="2:27" ht="15">
      <c r="B70" s="1282"/>
      <c r="C70" s="1282"/>
      <c r="D70" s="1282"/>
      <c r="E70" s="1282"/>
      <c r="F70" s="1282"/>
      <c r="G70" s="1282"/>
      <c r="H70" s="1282"/>
      <c r="I70" s="1282"/>
      <c r="J70" s="1282"/>
      <c r="K70" s="1282"/>
      <c r="L70" s="1282"/>
      <c r="M70" s="1282"/>
      <c r="N70" s="1282"/>
      <c r="O70" s="1282"/>
      <c r="P70" s="1282"/>
      <c r="Q70" s="1282"/>
      <c r="R70" s="1282"/>
      <c r="S70" s="1282"/>
      <c r="T70" s="1282"/>
      <c r="U70" s="1282"/>
      <c r="V70" s="1282"/>
      <c r="W70" s="1282"/>
      <c r="X70" s="1282"/>
      <c r="Y70" s="1282"/>
      <c r="Z70" s="1282"/>
      <c r="AA70" s="1282"/>
    </row>
    <row r="71" spans="2:27" ht="18" customHeight="1" thickBot="1">
      <c r="B71" s="1009" t="s">
        <v>283</v>
      </c>
      <c r="C71" s="1010"/>
      <c r="D71" s="1010"/>
      <c r="E71" s="1010"/>
      <c r="F71" s="1010"/>
      <c r="G71" s="1010"/>
      <c r="H71" s="1010"/>
      <c r="I71" s="1010"/>
      <c r="J71" s="1010"/>
      <c r="K71" s="1010"/>
      <c r="L71" s="1010"/>
      <c r="M71" s="1010"/>
      <c r="N71" s="1010"/>
      <c r="O71" s="1010"/>
      <c r="P71" s="1010"/>
      <c r="Q71" s="1010"/>
      <c r="R71" s="1010"/>
      <c r="S71" s="1010"/>
      <c r="T71" s="1010"/>
      <c r="U71" s="1010"/>
      <c r="V71" s="1010"/>
      <c r="W71" s="1010"/>
      <c r="X71" s="1010"/>
      <c r="Y71" s="1010"/>
      <c r="Z71" s="1010"/>
      <c r="AA71" s="1010"/>
    </row>
    <row r="72" spans="2:27" ht="23.25" customHeight="1">
      <c r="B72" s="1012" t="s">
        <v>645</v>
      </c>
      <c r="C72" s="1013"/>
      <c r="D72" s="1016" t="s">
        <v>646</v>
      </c>
      <c r="E72" s="822"/>
      <c r="F72" s="1275" t="s">
        <v>597</v>
      </c>
      <c r="G72" s="797"/>
      <c r="H72" s="1020" t="s">
        <v>3</v>
      </c>
      <c r="I72" s="1021"/>
      <c r="J72" s="1021"/>
      <c r="K72" s="1021"/>
      <c r="L72" s="1021"/>
      <c r="M72" s="1021"/>
      <c r="N72" s="1021"/>
      <c r="O72" s="1021"/>
      <c r="P72" s="1021"/>
      <c r="Q72" s="1021"/>
      <c r="R72" s="1021"/>
      <c r="S72" s="1021"/>
      <c r="T72" s="1021"/>
      <c r="U72" s="1021"/>
      <c r="V72" s="1021"/>
      <c r="W72" s="1021"/>
      <c r="X72" s="1021"/>
      <c r="Y72" s="1021"/>
      <c r="Z72" s="1021"/>
      <c r="AA72" s="1021"/>
    </row>
    <row r="73" spans="2:27" ht="90.75" customHeight="1">
      <c r="B73" s="1014"/>
      <c r="C73" s="1015"/>
      <c r="D73" s="1017"/>
      <c r="E73" s="821"/>
      <c r="F73" s="1276"/>
      <c r="G73" s="796"/>
      <c r="H73" s="215" t="s">
        <v>463</v>
      </c>
      <c r="I73" s="215" t="s">
        <v>64</v>
      </c>
      <c r="J73" s="793" t="s">
        <v>678</v>
      </c>
      <c r="K73" s="194" t="s">
        <v>682</v>
      </c>
      <c r="L73" s="215" t="s">
        <v>734</v>
      </c>
      <c r="M73" s="216" t="s">
        <v>457</v>
      </c>
      <c r="N73" s="216" t="s">
        <v>420</v>
      </c>
      <c r="O73" s="217" t="s">
        <v>72</v>
      </c>
      <c r="P73" s="216" t="s">
        <v>393</v>
      </c>
      <c r="Q73" s="216" t="s">
        <v>513</v>
      </c>
      <c r="R73" s="216" t="s">
        <v>762</v>
      </c>
      <c r="S73" s="195" t="s">
        <v>208</v>
      </c>
      <c r="T73" s="216" t="s">
        <v>641</v>
      </c>
      <c r="U73" s="195" t="s">
        <v>147</v>
      </c>
      <c r="V73" s="216" t="s">
        <v>418</v>
      </c>
      <c r="W73" s="216" t="s">
        <v>65</v>
      </c>
      <c r="X73" s="195" t="s">
        <v>374</v>
      </c>
      <c r="Y73" s="195" t="s">
        <v>654</v>
      </c>
      <c r="Z73" s="195" t="s">
        <v>659</v>
      </c>
      <c r="AA73" s="195"/>
    </row>
    <row r="74" spans="2:27" ht="27.75" customHeight="1">
      <c r="B74" s="1023" t="s">
        <v>661</v>
      </c>
      <c r="C74" s="1260" t="s">
        <v>541</v>
      </c>
      <c r="D74" s="1262"/>
      <c r="E74" s="823"/>
      <c r="F74" s="266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</row>
    <row r="75" spans="2:27" ht="27" customHeight="1">
      <c r="B75" s="1024"/>
      <c r="C75" s="69" t="s">
        <v>613</v>
      </c>
      <c r="D75" s="24">
        <v>80</v>
      </c>
      <c r="E75" s="24"/>
      <c r="F75" s="805">
        <f>SUMPRODUCT(H75:AA75,H$99:AA$99)/1000</f>
        <v>0</v>
      </c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</row>
    <row r="76" spans="2:27" ht="29.25" customHeight="1">
      <c r="B76" s="1024"/>
      <c r="C76" s="69" t="s">
        <v>725</v>
      </c>
      <c r="D76" s="24">
        <v>100</v>
      </c>
      <c r="E76" s="24"/>
      <c r="F76" s="805">
        <f t="shared" ref="F76:F83" si="16">SUMPRODUCT(H76:AA76,H$99:AA$99)/1000</f>
        <v>0</v>
      </c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</row>
    <row r="77" spans="2:27" ht="25.5" customHeight="1">
      <c r="B77" s="1024"/>
      <c r="C77" s="30" t="s">
        <v>274</v>
      </c>
      <c r="D77" s="482">
        <v>160</v>
      </c>
      <c r="E77" s="482"/>
      <c r="F77" s="805">
        <f t="shared" si="16"/>
        <v>0</v>
      </c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</row>
    <row r="78" spans="2:27" ht="18" customHeight="1">
      <c r="B78" s="1024"/>
      <c r="C78" s="28" t="s">
        <v>615</v>
      </c>
      <c r="D78" s="24">
        <v>200</v>
      </c>
      <c r="E78" s="24"/>
      <c r="F78" s="805">
        <f t="shared" si="16"/>
        <v>0</v>
      </c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</row>
    <row r="79" spans="2:27" ht="18" customHeight="1">
      <c r="B79" s="1024"/>
      <c r="C79" s="259" t="s">
        <v>667</v>
      </c>
      <c r="D79" s="204">
        <v>20</v>
      </c>
      <c r="E79" s="204"/>
      <c r="F79" s="805">
        <f t="shared" si="16"/>
        <v>0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</row>
    <row r="80" spans="2:27" ht="18" customHeight="1">
      <c r="B80" s="1024"/>
      <c r="C80" s="479" t="s">
        <v>466</v>
      </c>
      <c r="D80" s="24">
        <v>20</v>
      </c>
      <c r="E80" s="24"/>
      <c r="F80" s="805">
        <f>SUMPRODUCT(H80:AA80,H$99:AA$99)/1000</f>
        <v>0</v>
      </c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</row>
    <row r="81" spans="2:27" ht="18" customHeight="1">
      <c r="B81" s="1024"/>
      <c r="C81" s="1260" t="s">
        <v>764</v>
      </c>
      <c r="D81" s="1262"/>
      <c r="E81" s="823"/>
      <c r="F81" s="805">
        <f t="shared" si="16"/>
        <v>0</v>
      </c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</row>
    <row r="82" spans="2:27" ht="18" customHeight="1">
      <c r="B82" s="1024"/>
      <c r="C82" s="69" t="s">
        <v>621</v>
      </c>
      <c r="D82" s="24">
        <v>12</v>
      </c>
      <c r="E82" s="24"/>
      <c r="F82" s="805">
        <f t="shared" si="16"/>
        <v>0</v>
      </c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</row>
    <row r="83" spans="2:27" ht="18" customHeight="1">
      <c r="B83" s="1024"/>
      <c r="C83" s="28" t="s">
        <v>98</v>
      </c>
      <c r="D83" s="24">
        <v>125</v>
      </c>
      <c r="E83" s="24"/>
      <c r="F83" s="805">
        <f t="shared" si="16"/>
        <v>0</v>
      </c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</row>
    <row r="84" spans="2:27" ht="18" customHeight="1">
      <c r="B84" s="1007" t="s">
        <v>616</v>
      </c>
      <c r="C84" s="1008"/>
      <c r="D84" s="809"/>
      <c r="E84" s="809"/>
      <c r="F84" s="805">
        <f>SUM(F75:F83)</f>
        <v>0</v>
      </c>
      <c r="G84" s="197"/>
      <c r="H84" s="813">
        <f>SUM(H75:H83)</f>
        <v>0</v>
      </c>
      <c r="I84" s="813">
        <f t="shared" ref="I84:AA84" si="17">SUM(I75:I83)</f>
        <v>0</v>
      </c>
      <c r="J84" s="813">
        <f t="shared" si="17"/>
        <v>0</v>
      </c>
      <c r="K84" s="813">
        <f t="shared" si="17"/>
        <v>0</v>
      </c>
      <c r="L84" s="813">
        <f t="shared" si="17"/>
        <v>0</v>
      </c>
      <c r="M84" s="813">
        <f>SUM(M75:M83)</f>
        <v>0</v>
      </c>
      <c r="N84" s="813">
        <f t="shared" si="17"/>
        <v>0</v>
      </c>
      <c r="O84" s="813">
        <f t="shared" si="17"/>
        <v>0</v>
      </c>
      <c r="P84" s="813">
        <f t="shared" si="17"/>
        <v>0</v>
      </c>
      <c r="Q84" s="813">
        <f t="shared" si="17"/>
        <v>0</v>
      </c>
      <c r="R84" s="813">
        <f t="shared" si="17"/>
        <v>0</v>
      </c>
      <c r="S84" s="813">
        <f t="shared" si="17"/>
        <v>0</v>
      </c>
      <c r="T84" s="813">
        <f t="shared" si="17"/>
        <v>0</v>
      </c>
      <c r="U84" s="813">
        <f t="shared" si="17"/>
        <v>0</v>
      </c>
      <c r="V84" s="813">
        <f t="shared" si="17"/>
        <v>0</v>
      </c>
      <c r="W84" s="813">
        <f t="shared" si="17"/>
        <v>0</v>
      </c>
      <c r="X84" s="813">
        <f t="shared" si="17"/>
        <v>0</v>
      </c>
      <c r="Y84" s="813">
        <f t="shared" si="17"/>
        <v>0</v>
      </c>
      <c r="Z84" s="813">
        <f t="shared" si="17"/>
        <v>0</v>
      </c>
      <c r="AA84" s="813">
        <f t="shared" si="17"/>
        <v>0</v>
      </c>
    </row>
    <row r="85" spans="2:27" ht="24" customHeight="1">
      <c r="B85" s="1283" t="s">
        <v>413</v>
      </c>
      <c r="C85" s="1284"/>
      <c r="D85" s="808"/>
      <c r="E85" s="809"/>
      <c r="F85" s="805" t="s">
        <v>232</v>
      </c>
      <c r="G85" s="197"/>
      <c r="H85" s="805">
        <f>(H84*$D$85)/1000</f>
        <v>0</v>
      </c>
      <c r="I85" s="805">
        <f t="shared" ref="I85:AA85" si="18">(I84*$D$85)/1000</f>
        <v>0</v>
      </c>
      <c r="J85" s="805">
        <f>(J84*$D$85)/1000</f>
        <v>0</v>
      </c>
      <c r="K85" s="805">
        <f t="shared" si="18"/>
        <v>0</v>
      </c>
      <c r="L85" s="805">
        <f t="shared" si="18"/>
        <v>0</v>
      </c>
      <c r="M85" s="805">
        <f t="shared" si="18"/>
        <v>0</v>
      </c>
      <c r="N85" s="805">
        <f t="shared" si="18"/>
        <v>0</v>
      </c>
      <c r="O85" s="805">
        <f t="shared" si="18"/>
        <v>0</v>
      </c>
      <c r="P85" s="805">
        <f t="shared" si="18"/>
        <v>0</v>
      </c>
      <c r="Q85" s="805">
        <f t="shared" si="18"/>
        <v>0</v>
      </c>
      <c r="R85" s="805">
        <f t="shared" si="18"/>
        <v>0</v>
      </c>
      <c r="S85" s="805">
        <f t="shared" si="18"/>
        <v>0</v>
      </c>
      <c r="T85" s="805">
        <f t="shared" si="18"/>
        <v>0</v>
      </c>
      <c r="U85" s="805">
        <f t="shared" si="18"/>
        <v>0</v>
      </c>
      <c r="V85" s="805">
        <f t="shared" si="18"/>
        <v>0</v>
      </c>
      <c r="W85" s="805">
        <f t="shared" si="18"/>
        <v>0</v>
      </c>
      <c r="X85" s="805">
        <f t="shared" si="18"/>
        <v>0</v>
      </c>
      <c r="Y85" s="805">
        <f t="shared" si="18"/>
        <v>0</v>
      </c>
      <c r="Z85" s="805">
        <f t="shared" si="18"/>
        <v>0</v>
      </c>
      <c r="AA85" s="805">
        <f t="shared" si="18"/>
        <v>0</v>
      </c>
    </row>
    <row r="86" spans="2:27" ht="35.25" customHeight="1">
      <c r="B86" s="1026" t="s">
        <v>313</v>
      </c>
      <c r="C86" s="1258" t="s">
        <v>541</v>
      </c>
      <c r="D86" s="1258"/>
      <c r="E86" s="824"/>
      <c r="F86" s="818"/>
      <c r="G86" s="197"/>
      <c r="H86" s="819"/>
      <c r="I86" s="819"/>
      <c r="J86" s="819"/>
      <c r="K86" s="819"/>
      <c r="L86" s="819"/>
      <c r="M86" s="819"/>
      <c r="N86" s="819"/>
      <c r="O86" s="819"/>
      <c r="P86" s="819"/>
      <c r="Q86" s="819"/>
      <c r="R86" s="819"/>
      <c r="S86" s="819"/>
      <c r="T86" s="819"/>
      <c r="U86" s="819"/>
      <c r="V86" s="819"/>
      <c r="W86" s="819"/>
      <c r="X86" s="819"/>
      <c r="Y86" s="819"/>
      <c r="Z86" s="819"/>
      <c r="AA86" s="819"/>
    </row>
    <row r="87" spans="2:27" ht="24" customHeight="1">
      <c r="B87" s="1027"/>
      <c r="C87" s="69" t="s">
        <v>613</v>
      </c>
      <c r="D87" s="24">
        <v>100</v>
      </c>
      <c r="E87" s="24"/>
      <c r="F87" s="805">
        <f>SUMPRODUCT(H87:AA87,H$99:AA$99)/1000</f>
        <v>0</v>
      </c>
      <c r="G87" s="197"/>
      <c r="H87" s="810"/>
      <c r="I87" s="810"/>
      <c r="J87" s="810"/>
      <c r="K87" s="810"/>
      <c r="L87" s="810"/>
      <c r="M87" s="810"/>
      <c r="N87" s="810"/>
      <c r="O87" s="810"/>
      <c r="P87" s="810"/>
      <c r="Q87" s="810"/>
      <c r="R87" s="810"/>
      <c r="S87" s="810"/>
      <c r="T87" s="810"/>
      <c r="U87" s="810"/>
      <c r="V87" s="810"/>
      <c r="W87" s="810"/>
      <c r="X87" s="810"/>
      <c r="Y87" s="810"/>
      <c r="Z87" s="810"/>
      <c r="AA87" s="810"/>
    </row>
    <row r="88" spans="2:27" ht="29.25" customHeight="1">
      <c r="B88" s="1027"/>
      <c r="C88" s="69" t="s">
        <v>33</v>
      </c>
      <c r="D88" s="24">
        <v>120</v>
      </c>
      <c r="E88" s="24"/>
      <c r="F88" s="805">
        <f t="shared" ref="F88:F96" si="19">SUMPRODUCT(H88:AA88,H$99:AA$99)/1000</f>
        <v>0</v>
      </c>
      <c r="G88" s="197"/>
      <c r="H88" s="810"/>
      <c r="I88" s="810"/>
      <c r="J88" s="810"/>
      <c r="K88" s="810"/>
      <c r="L88" s="810"/>
      <c r="M88" s="810"/>
      <c r="N88" s="810"/>
      <c r="O88" s="810"/>
      <c r="P88" s="810"/>
      <c r="Q88" s="810"/>
      <c r="R88" s="810"/>
      <c r="S88" s="810"/>
      <c r="T88" s="810"/>
      <c r="U88" s="810"/>
      <c r="V88" s="810"/>
      <c r="W88" s="810"/>
      <c r="X88" s="810"/>
      <c r="Y88" s="810"/>
      <c r="Z88" s="810"/>
      <c r="AA88" s="810"/>
    </row>
    <row r="89" spans="2:27" ht="24" customHeight="1">
      <c r="B89" s="1027"/>
      <c r="C89" s="30" t="s">
        <v>508</v>
      </c>
      <c r="D89" s="482">
        <v>180</v>
      </c>
      <c r="E89" s="482"/>
      <c r="F89" s="805">
        <f t="shared" si="19"/>
        <v>0</v>
      </c>
      <c r="G89" s="197"/>
      <c r="H89" s="810"/>
      <c r="I89" s="810"/>
      <c r="J89" s="810"/>
      <c r="K89" s="810"/>
      <c r="L89" s="810"/>
      <c r="M89" s="810"/>
      <c r="N89" s="810"/>
      <c r="O89" s="810"/>
      <c r="P89" s="810"/>
      <c r="Q89" s="810"/>
      <c r="R89" s="810"/>
      <c r="S89" s="810"/>
      <c r="T89" s="810"/>
      <c r="U89" s="810"/>
      <c r="V89" s="810"/>
      <c r="W89" s="810"/>
      <c r="X89" s="810"/>
      <c r="Y89" s="810"/>
      <c r="Z89" s="810"/>
      <c r="AA89" s="810"/>
    </row>
    <row r="90" spans="2:27" ht="18" customHeight="1">
      <c r="B90" s="1027"/>
      <c r="C90" s="28" t="s">
        <v>149</v>
      </c>
      <c r="D90" s="24">
        <v>200</v>
      </c>
      <c r="E90" s="24"/>
      <c r="F90" s="805">
        <f t="shared" si="19"/>
        <v>0</v>
      </c>
      <c r="G90" s="197"/>
      <c r="H90" s="810"/>
      <c r="I90" s="810"/>
      <c r="J90" s="810"/>
      <c r="K90" s="810"/>
      <c r="L90" s="810"/>
      <c r="M90" s="810"/>
      <c r="N90" s="810"/>
      <c r="O90" s="810"/>
      <c r="P90" s="810"/>
      <c r="Q90" s="810"/>
      <c r="R90" s="810"/>
      <c r="S90" s="810"/>
      <c r="T90" s="810"/>
      <c r="U90" s="810"/>
      <c r="V90" s="810"/>
      <c r="W90" s="810"/>
      <c r="X90" s="810"/>
      <c r="Y90" s="810"/>
      <c r="Z90" s="810"/>
      <c r="AA90" s="810"/>
    </row>
    <row r="91" spans="2:27" ht="18" customHeight="1">
      <c r="B91" s="1027"/>
      <c r="C91" s="259" t="s">
        <v>667</v>
      </c>
      <c r="D91" s="204">
        <v>20</v>
      </c>
      <c r="E91" s="204"/>
      <c r="F91" s="805">
        <f t="shared" si="19"/>
        <v>0</v>
      </c>
      <c r="G91" s="197"/>
      <c r="H91" s="810"/>
      <c r="I91" s="810"/>
      <c r="J91" s="810"/>
      <c r="K91" s="810"/>
      <c r="L91" s="810"/>
      <c r="M91" s="810"/>
      <c r="N91" s="810"/>
      <c r="O91" s="810"/>
      <c r="P91" s="810"/>
      <c r="Q91" s="810"/>
      <c r="R91" s="810"/>
      <c r="S91" s="810"/>
      <c r="T91" s="810"/>
      <c r="U91" s="810"/>
      <c r="V91" s="810"/>
      <c r="W91" s="810"/>
      <c r="X91" s="810"/>
      <c r="Y91" s="810"/>
      <c r="Z91" s="810"/>
      <c r="AA91" s="810"/>
    </row>
    <row r="92" spans="2:27" ht="18" customHeight="1">
      <c r="B92" s="1027"/>
      <c r="C92" s="479" t="s">
        <v>466</v>
      </c>
      <c r="D92" s="24">
        <v>40</v>
      </c>
      <c r="E92" s="24"/>
      <c r="F92" s="805">
        <f t="shared" si="19"/>
        <v>0</v>
      </c>
      <c r="G92" s="197"/>
      <c r="H92" s="810"/>
      <c r="I92" s="810"/>
      <c r="J92" s="810"/>
      <c r="K92" s="810"/>
      <c r="L92" s="810"/>
      <c r="M92" s="810"/>
      <c r="N92" s="810"/>
      <c r="O92" s="810"/>
      <c r="P92" s="810"/>
      <c r="Q92" s="810"/>
      <c r="R92" s="810"/>
      <c r="S92" s="810"/>
      <c r="T92" s="810"/>
      <c r="U92" s="810"/>
      <c r="V92" s="810"/>
      <c r="W92" s="810"/>
      <c r="X92" s="810"/>
      <c r="Y92" s="810"/>
      <c r="Z92" s="810"/>
      <c r="AA92" s="810"/>
    </row>
    <row r="93" spans="2:27" ht="18" customHeight="1">
      <c r="B93" s="1027"/>
      <c r="C93" s="1258" t="s">
        <v>764</v>
      </c>
      <c r="D93" s="1258"/>
      <c r="E93" s="824"/>
      <c r="F93" s="805">
        <f t="shared" si="19"/>
        <v>0</v>
      </c>
      <c r="G93" s="197"/>
      <c r="H93" s="810"/>
      <c r="I93" s="810"/>
      <c r="J93" s="810"/>
      <c r="K93" s="810"/>
      <c r="L93" s="810"/>
      <c r="M93" s="810"/>
      <c r="N93" s="810"/>
      <c r="O93" s="810"/>
      <c r="P93" s="810"/>
      <c r="Q93" s="810"/>
      <c r="R93" s="810"/>
      <c r="S93" s="810"/>
      <c r="T93" s="810"/>
      <c r="U93" s="810"/>
      <c r="V93" s="810"/>
      <c r="W93" s="810"/>
      <c r="X93" s="810"/>
      <c r="Y93" s="810"/>
      <c r="Z93" s="810"/>
      <c r="AA93" s="810"/>
    </row>
    <row r="94" spans="2:27" ht="23.25" customHeight="1">
      <c r="B94" s="1027"/>
      <c r="C94" s="69" t="s">
        <v>621</v>
      </c>
      <c r="D94" s="24">
        <v>18</v>
      </c>
      <c r="E94" s="24"/>
      <c r="F94" s="805">
        <f t="shared" si="19"/>
        <v>0</v>
      </c>
      <c r="G94" s="197"/>
      <c r="H94" s="810"/>
      <c r="I94" s="810"/>
      <c r="J94" s="810"/>
      <c r="K94" s="810"/>
      <c r="L94" s="810"/>
      <c r="M94" s="810"/>
      <c r="N94" s="810"/>
      <c r="O94" s="810"/>
      <c r="P94" s="810"/>
      <c r="Q94" s="810"/>
      <c r="R94" s="810"/>
      <c r="S94" s="810"/>
      <c r="T94" s="810"/>
      <c r="U94" s="810"/>
      <c r="V94" s="810"/>
      <c r="W94" s="810"/>
      <c r="X94" s="810"/>
      <c r="Y94" s="810"/>
      <c r="Z94" s="810"/>
      <c r="AA94" s="810"/>
    </row>
    <row r="95" spans="2:27" ht="18" customHeight="1">
      <c r="B95" s="1027"/>
      <c r="C95" s="72" t="s">
        <v>126</v>
      </c>
      <c r="D95" s="205">
        <v>100</v>
      </c>
      <c r="E95" s="205"/>
      <c r="F95" s="805">
        <f t="shared" si="19"/>
        <v>0</v>
      </c>
      <c r="G95" s="197"/>
      <c r="H95" s="810"/>
      <c r="I95" s="810"/>
      <c r="J95" s="810"/>
      <c r="K95" s="810"/>
      <c r="L95" s="810"/>
      <c r="M95" s="810"/>
      <c r="N95" s="810"/>
      <c r="O95" s="810"/>
      <c r="P95" s="810"/>
      <c r="Q95" s="810"/>
      <c r="R95" s="810"/>
      <c r="S95" s="810"/>
      <c r="T95" s="810"/>
      <c r="U95" s="810"/>
      <c r="V95" s="810"/>
      <c r="W95" s="810"/>
      <c r="X95" s="810"/>
      <c r="Y95" s="810"/>
      <c r="Z95" s="810"/>
      <c r="AA95" s="810"/>
    </row>
    <row r="96" spans="2:27" ht="18" customHeight="1">
      <c r="B96" s="1027"/>
      <c r="C96" s="28" t="s">
        <v>98</v>
      </c>
      <c r="D96" s="24">
        <v>125</v>
      </c>
      <c r="E96" s="24"/>
      <c r="F96" s="805">
        <f t="shared" si="19"/>
        <v>0</v>
      </c>
      <c r="G96" s="197"/>
      <c r="H96" s="810"/>
      <c r="I96" s="810"/>
      <c r="J96" s="810"/>
      <c r="K96" s="810"/>
      <c r="L96" s="810"/>
      <c r="M96" s="810"/>
      <c r="N96" s="810"/>
      <c r="O96" s="810"/>
      <c r="P96" s="810"/>
      <c r="Q96" s="810"/>
      <c r="R96" s="810"/>
      <c r="S96" s="810"/>
      <c r="T96" s="810"/>
      <c r="U96" s="810"/>
      <c r="V96" s="810"/>
      <c r="W96" s="810"/>
      <c r="X96" s="810"/>
      <c r="Y96" s="810"/>
      <c r="Z96" s="810"/>
      <c r="AA96" s="810"/>
    </row>
    <row r="97" spans="2:27" ht="18" customHeight="1">
      <c r="B97" s="1007" t="s">
        <v>57</v>
      </c>
      <c r="C97" s="1008"/>
      <c r="D97" s="198"/>
      <c r="E97" s="198"/>
      <c r="F97" s="805">
        <f>SUM(F87:F96)</f>
        <v>0</v>
      </c>
      <c r="G97" s="197"/>
      <c r="H97" s="813">
        <f>SUMPRODUCT(H87:H96)</f>
        <v>0</v>
      </c>
      <c r="I97" s="813">
        <f t="shared" ref="I97:AA97" si="20">SUMPRODUCT(I87:I96)</f>
        <v>0</v>
      </c>
      <c r="J97" s="813">
        <f t="shared" si="20"/>
        <v>0</v>
      </c>
      <c r="K97" s="813">
        <f t="shared" si="20"/>
        <v>0</v>
      </c>
      <c r="L97" s="813">
        <f t="shared" si="20"/>
        <v>0</v>
      </c>
      <c r="M97" s="813">
        <f t="shared" si="20"/>
        <v>0</v>
      </c>
      <c r="N97" s="813">
        <f t="shared" si="20"/>
        <v>0</v>
      </c>
      <c r="O97" s="813">
        <f t="shared" si="20"/>
        <v>0</v>
      </c>
      <c r="P97" s="813">
        <f t="shared" si="20"/>
        <v>0</v>
      </c>
      <c r="Q97" s="813">
        <f t="shared" si="20"/>
        <v>0</v>
      </c>
      <c r="R97" s="813">
        <f t="shared" si="20"/>
        <v>0</v>
      </c>
      <c r="S97" s="813">
        <f t="shared" si="20"/>
        <v>0</v>
      </c>
      <c r="T97" s="813">
        <f t="shared" si="20"/>
        <v>0</v>
      </c>
      <c r="U97" s="813">
        <f t="shared" si="20"/>
        <v>0</v>
      </c>
      <c r="V97" s="813">
        <f t="shared" si="20"/>
        <v>0</v>
      </c>
      <c r="W97" s="813">
        <f t="shared" si="20"/>
        <v>0</v>
      </c>
      <c r="X97" s="813">
        <f t="shared" si="20"/>
        <v>0</v>
      </c>
      <c r="Y97" s="813">
        <f t="shared" si="20"/>
        <v>0</v>
      </c>
      <c r="Z97" s="813">
        <f t="shared" si="20"/>
        <v>0</v>
      </c>
      <c r="AA97" s="813">
        <f t="shared" si="20"/>
        <v>0</v>
      </c>
    </row>
    <row r="98" spans="2:27" s="800" customFormat="1" ht="18" customHeight="1">
      <c r="B98" s="1273" t="s">
        <v>413</v>
      </c>
      <c r="C98" s="1274"/>
      <c r="D98" s="807"/>
      <c r="E98" s="825"/>
      <c r="F98" s="266" t="s">
        <v>232</v>
      </c>
      <c r="G98" s="266">
        <f>(H97*$D$65)/1000</f>
        <v>0</v>
      </c>
      <c r="H98" s="805">
        <f>(H97*$D$98)/1000</f>
        <v>0</v>
      </c>
      <c r="I98" s="805">
        <f t="shared" ref="I98:AA98" si="21">(I97*$D$98)/1000</f>
        <v>0</v>
      </c>
      <c r="J98" s="805">
        <f t="shared" si="21"/>
        <v>0</v>
      </c>
      <c r="K98" s="805">
        <f t="shared" si="21"/>
        <v>0</v>
      </c>
      <c r="L98" s="805">
        <f t="shared" si="21"/>
        <v>0</v>
      </c>
      <c r="M98" s="805">
        <f t="shared" si="21"/>
        <v>0</v>
      </c>
      <c r="N98" s="805">
        <f t="shared" si="21"/>
        <v>0</v>
      </c>
      <c r="O98" s="805">
        <f t="shared" si="21"/>
        <v>0</v>
      </c>
      <c r="P98" s="805">
        <f t="shared" si="21"/>
        <v>0</v>
      </c>
      <c r="Q98" s="805">
        <f t="shared" si="21"/>
        <v>0</v>
      </c>
      <c r="R98" s="805">
        <f t="shared" si="21"/>
        <v>0</v>
      </c>
      <c r="S98" s="805">
        <f t="shared" si="21"/>
        <v>0</v>
      </c>
      <c r="T98" s="805">
        <f t="shared" si="21"/>
        <v>0</v>
      </c>
      <c r="U98" s="805">
        <f t="shared" si="21"/>
        <v>0</v>
      </c>
      <c r="V98" s="805">
        <f t="shared" si="21"/>
        <v>0</v>
      </c>
      <c r="W98" s="805">
        <f t="shared" si="21"/>
        <v>0</v>
      </c>
      <c r="X98" s="805">
        <f t="shared" si="21"/>
        <v>0</v>
      </c>
      <c r="Y98" s="805">
        <f t="shared" si="21"/>
        <v>0</v>
      </c>
      <c r="Z98" s="805">
        <f t="shared" si="21"/>
        <v>0</v>
      </c>
      <c r="AA98" s="805">
        <f t="shared" si="21"/>
        <v>0</v>
      </c>
    </row>
    <row r="99" spans="2:27" s="800" customFormat="1" ht="18" customHeight="1">
      <c r="B99" s="1273" t="s">
        <v>286</v>
      </c>
      <c r="C99" s="1274"/>
      <c r="D99" s="807"/>
      <c r="E99" s="825"/>
      <c r="F99" s="266" t="s">
        <v>232</v>
      </c>
      <c r="G99" s="266">
        <f>(H97*$D$66)/1000</f>
        <v>0</v>
      </c>
      <c r="H99" s="805">
        <f>H84+H98</f>
        <v>0</v>
      </c>
      <c r="I99" s="805">
        <f t="shared" ref="I99:AA99" si="22">I84+I98</f>
        <v>0</v>
      </c>
      <c r="J99" s="805">
        <f t="shared" si="22"/>
        <v>0</v>
      </c>
      <c r="K99" s="805">
        <f t="shared" si="22"/>
        <v>0</v>
      </c>
      <c r="L99" s="805">
        <f t="shared" si="22"/>
        <v>0</v>
      </c>
      <c r="M99" s="805">
        <f t="shared" si="22"/>
        <v>0</v>
      </c>
      <c r="N99" s="805">
        <f t="shared" si="22"/>
        <v>0</v>
      </c>
      <c r="O99" s="805">
        <f t="shared" si="22"/>
        <v>0</v>
      </c>
      <c r="P99" s="805">
        <f t="shared" si="22"/>
        <v>0</v>
      </c>
      <c r="Q99" s="805">
        <f t="shared" si="22"/>
        <v>0</v>
      </c>
      <c r="R99" s="805">
        <f t="shared" si="22"/>
        <v>0</v>
      </c>
      <c r="S99" s="805">
        <f t="shared" si="22"/>
        <v>0</v>
      </c>
      <c r="T99" s="805">
        <f t="shared" si="22"/>
        <v>0</v>
      </c>
      <c r="U99" s="805">
        <f t="shared" si="22"/>
        <v>0</v>
      </c>
      <c r="V99" s="805">
        <f t="shared" si="22"/>
        <v>0</v>
      </c>
      <c r="W99" s="805">
        <f t="shared" si="22"/>
        <v>0</v>
      </c>
      <c r="X99" s="805">
        <f t="shared" si="22"/>
        <v>0</v>
      </c>
      <c r="Y99" s="805">
        <f t="shared" si="22"/>
        <v>0</v>
      </c>
      <c r="Z99" s="805">
        <f t="shared" si="22"/>
        <v>0</v>
      </c>
      <c r="AA99" s="805">
        <f t="shared" si="22"/>
        <v>0</v>
      </c>
    </row>
    <row r="100" spans="2:27" s="800" customFormat="1" ht="27" customHeight="1">
      <c r="B100" s="1280" t="s">
        <v>722</v>
      </c>
      <c r="C100" s="1281"/>
      <c r="D100" s="801"/>
      <c r="E100" s="801"/>
      <c r="F100" s="266"/>
      <c r="G100" s="266"/>
      <c r="H100" s="811"/>
      <c r="I100" s="811"/>
      <c r="J100" s="811"/>
      <c r="K100" s="811"/>
      <c r="L100" s="811"/>
      <c r="M100" s="811"/>
      <c r="N100" s="811"/>
      <c r="O100" s="811"/>
      <c r="P100" s="811"/>
      <c r="Q100" s="811"/>
      <c r="R100" s="811"/>
      <c r="S100" s="811"/>
      <c r="T100" s="811"/>
      <c r="U100" s="811"/>
      <c r="V100" s="811"/>
      <c r="W100" s="811"/>
      <c r="X100" s="811"/>
      <c r="Y100" s="811"/>
      <c r="Z100" s="811"/>
      <c r="AA100" s="811"/>
    </row>
    <row r="101" spans="2:27" s="800" customFormat="1" ht="23.25" customHeight="1">
      <c r="B101" s="1280" t="s">
        <v>389</v>
      </c>
      <c r="C101" s="1281"/>
      <c r="D101" s="801"/>
      <c r="E101" s="801"/>
      <c r="F101" s="805">
        <f>SUM(H101:AA101)</f>
        <v>0</v>
      </c>
      <c r="G101" s="805">
        <f>H100*H99</f>
        <v>0</v>
      </c>
      <c r="H101" s="805">
        <f>H99*H100</f>
        <v>0</v>
      </c>
      <c r="I101" s="805">
        <f t="shared" ref="I101:AA101" si="23">I99*I100</f>
        <v>0</v>
      </c>
      <c r="J101" s="805">
        <f t="shared" si="23"/>
        <v>0</v>
      </c>
      <c r="K101" s="805">
        <f t="shared" si="23"/>
        <v>0</v>
      </c>
      <c r="L101" s="805">
        <f t="shared" si="23"/>
        <v>0</v>
      </c>
      <c r="M101" s="805">
        <f t="shared" si="23"/>
        <v>0</v>
      </c>
      <c r="N101" s="805">
        <f t="shared" si="23"/>
        <v>0</v>
      </c>
      <c r="O101" s="805">
        <f t="shared" si="23"/>
        <v>0</v>
      </c>
      <c r="P101" s="805">
        <f t="shared" si="23"/>
        <v>0</v>
      </c>
      <c r="Q101" s="805">
        <f t="shared" si="23"/>
        <v>0</v>
      </c>
      <c r="R101" s="805">
        <f t="shared" si="23"/>
        <v>0</v>
      </c>
      <c r="S101" s="805">
        <f t="shared" si="23"/>
        <v>0</v>
      </c>
      <c r="T101" s="805">
        <f t="shared" si="23"/>
        <v>0</v>
      </c>
      <c r="U101" s="805">
        <f t="shared" si="23"/>
        <v>0</v>
      </c>
      <c r="V101" s="805">
        <f t="shared" si="23"/>
        <v>0</v>
      </c>
      <c r="W101" s="805">
        <f t="shared" si="23"/>
        <v>0</v>
      </c>
      <c r="X101" s="805">
        <f t="shared" si="23"/>
        <v>0</v>
      </c>
      <c r="Y101" s="805">
        <f t="shared" si="23"/>
        <v>0</v>
      </c>
      <c r="Z101" s="805">
        <f t="shared" si="23"/>
        <v>0</v>
      </c>
      <c r="AA101" s="805">
        <f t="shared" si="23"/>
        <v>0</v>
      </c>
    </row>
    <row r="102" spans="2:27" ht="18" customHeight="1">
      <c r="B102" s="1035" t="s">
        <v>760</v>
      </c>
      <c r="C102" s="1036"/>
      <c r="D102" s="1036"/>
      <c r="E102" s="1036"/>
      <c r="F102" s="1036"/>
      <c r="G102" s="1036"/>
      <c r="H102" s="1036"/>
      <c r="I102" s="1036"/>
      <c r="J102" s="1036"/>
      <c r="K102" s="1036"/>
      <c r="L102" s="1036"/>
      <c r="M102" s="1036"/>
      <c r="N102" s="1036"/>
      <c r="O102" s="1036"/>
      <c r="P102" s="1036"/>
      <c r="Q102" s="1036"/>
      <c r="R102" s="1036"/>
      <c r="S102" s="1036"/>
      <c r="T102" s="1036"/>
      <c r="U102" s="1036"/>
      <c r="V102" s="1036"/>
      <c r="W102" s="1036"/>
      <c r="X102" s="1036"/>
      <c r="Y102" s="1036"/>
      <c r="Z102" s="1036"/>
      <c r="AA102" s="1036"/>
    </row>
    <row r="103" spans="2:27" ht="35.25" customHeight="1" thickBot="1">
      <c r="B103" s="1009" t="s">
        <v>303</v>
      </c>
      <c r="C103" s="1010"/>
      <c r="D103" s="1010"/>
      <c r="E103" s="1010"/>
      <c r="F103" s="1010"/>
      <c r="G103" s="1010"/>
      <c r="H103" s="1010"/>
      <c r="I103" s="1010"/>
      <c r="J103" s="1010"/>
      <c r="K103" s="1010"/>
      <c r="L103" s="1010"/>
      <c r="M103" s="1010"/>
      <c r="N103" s="1010"/>
      <c r="O103" s="1010"/>
      <c r="P103" s="1010"/>
      <c r="Q103" s="1010"/>
      <c r="R103" s="1010"/>
      <c r="S103" s="1010"/>
      <c r="T103" s="1010"/>
      <c r="U103" s="1010"/>
      <c r="V103" s="1010"/>
      <c r="W103" s="1010"/>
      <c r="X103" s="1010"/>
      <c r="Y103" s="1010"/>
      <c r="Z103" s="1010"/>
      <c r="AA103" s="1010"/>
    </row>
    <row r="104" spans="2:27" ht="24" customHeight="1">
      <c r="B104" s="1012" t="s">
        <v>645</v>
      </c>
      <c r="C104" s="1013"/>
      <c r="D104" s="1016" t="s">
        <v>646</v>
      </c>
      <c r="E104" s="822"/>
      <c r="F104" s="1275" t="s">
        <v>597</v>
      </c>
      <c r="G104" s="797"/>
      <c r="H104" s="1020" t="s">
        <v>3</v>
      </c>
      <c r="I104" s="1021"/>
      <c r="J104" s="1021"/>
      <c r="K104" s="1021"/>
      <c r="L104" s="1021"/>
      <c r="M104" s="1021"/>
      <c r="N104" s="1021"/>
      <c r="O104" s="1021"/>
      <c r="P104" s="1021"/>
      <c r="Q104" s="1021"/>
      <c r="R104" s="1021"/>
      <c r="S104" s="1021"/>
      <c r="T104" s="1021"/>
      <c r="U104" s="1021"/>
      <c r="V104" s="1021"/>
      <c r="W104" s="1021"/>
      <c r="X104" s="1021"/>
      <c r="Y104" s="1021"/>
      <c r="Z104" s="1021"/>
      <c r="AA104" s="1021"/>
    </row>
    <row r="105" spans="2:27" ht="105" customHeight="1">
      <c r="B105" s="1014"/>
      <c r="C105" s="1015"/>
      <c r="D105" s="1017"/>
      <c r="E105" s="821"/>
      <c r="F105" s="1276"/>
      <c r="G105" s="796"/>
      <c r="H105" s="215" t="s">
        <v>394</v>
      </c>
      <c r="I105" s="215" t="s">
        <v>326</v>
      </c>
      <c r="J105" s="793" t="s">
        <v>678</v>
      </c>
      <c r="K105" s="194" t="s">
        <v>682</v>
      </c>
      <c r="L105" s="215" t="s">
        <v>658</v>
      </c>
      <c r="M105" s="216" t="s">
        <v>762</v>
      </c>
      <c r="N105" s="216" t="s">
        <v>457</v>
      </c>
      <c r="O105" s="794" t="s">
        <v>627</v>
      </c>
      <c r="P105" s="216" t="s">
        <v>513</v>
      </c>
      <c r="Q105" s="216" t="s">
        <v>123</v>
      </c>
      <c r="R105" s="216" t="s">
        <v>208</v>
      </c>
      <c r="S105" s="195" t="s">
        <v>22</v>
      </c>
      <c r="T105" s="216" t="s">
        <v>375</v>
      </c>
      <c r="U105" s="195" t="s">
        <v>659</v>
      </c>
      <c r="V105" s="216"/>
      <c r="W105" s="216"/>
      <c r="X105" s="195"/>
      <c r="Y105" s="195"/>
      <c r="AA105" s="195"/>
    </row>
    <row r="106" spans="2:27" ht="27" customHeight="1">
      <c r="B106" s="1023" t="s">
        <v>661</v>
      </c>
      <c r="C106" s="1260" t="s">
        <v>541</v>
      </c>
      <c r="D106" s="1262"/>
      <c r="E106" s="823"/>
      <c r="F106" s="266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</row>
    <row r="107" spans="2:27" ht="18" customHeight="1">
      <c r="B107" s="1024"/>
      <c r="C107" s="69" t="s">
        <v>624</v>
      </c>
      <c r="D107" s="24">
        <v>80</v>
      </c>
      <c r="E107" s="24"/>
      <c r="F107" s="805">
        <f>SUMPRODUCT(H107:AA107,H$131:AA$131)/1000</f>
        <v>0</v>
      </c>
      <c r="G107" s="197"/>
      <c r="H107" s="814"/>
      <c r="I107" s="814"/>
      <c r="J107" s="814"/>
      <c r="K107" s="814"/>
      <c r="L107" s="814"/>
      <c r="M107" s="814"/>
      <c r="N107" s="814"/>
      <c r="O107" s="814"/>
      <c r="P107" s="814"/>
      <c r="Q107" s="814"/>
      <c r="R107" s="814"/>
      <c r="S107" s="814"/>
      <c r="T107" s="814"/>
      <c r="U107" s="814"/>
      <c r="V107" s="814"/>
      <c r="W107" s="814"/>
      <c r="X107" s="814"/>
      <c r="Y107" s="814"/>
      <c r="Z107" s="814"/>
      <c r="AA107" s="814"/>
    </row>
    <row r="108" spans="2:27" ht="25.5" customHeight="1">
      <c r="B108" s="1024"/>
      <c r="C108" s="16" t="s">
        <v>628</v>
      </c>
      <c r="D108" s="204">
        <v>100</v>
      </c>
      <c r="E108" s="204"/>
      <c r="F108" s="805">
        <f t="shared" ref="F108:F115" si="24">SUMPRODUCT(H108:AA108,H$131:AA$131)/1000</f>
        <v>0</v>
      </c>
      <c r="G108" s="197"/>
      <c r="H108" s="814"/>
      <c r="I108" s="814"/>
      <c r="J108" s="814"/>
      <c r="K108" s="814"/>
      <c r="L108" s="814"/>
      <c r="M108" s="814"/>
      <c r="N108" s="814"/>
      <c r="O108" s="814"/>
      <c r="P108" s="814"/>
      <c r="Q108" s="814"/>
      <c r="R108" s="814"/>
      <c r="S108" s="814"/>
      <c r="T108" s="814"/>
      <c r="U108" s="814"/>
      <c r="V108" s="814"/>
      <c r="W108" s="814"/>
      <c r="X108" s="814"/>
      <c r="Y108" s="814"/>
      <c r="Z108" s="814"/>
      <c r="AA108" s="814"/>
    </row>
    <row r="109" spans="2:27" ht="18" customHeight="1">
      <c r="B109" s="1024"/>
      <c r="C109" s="30" t="s">
        <v>32</v>
      </c>
      <c r="D109" s="482">
        <v>180</v>
      </c>
      <c r="E109" s="482"/>
      <c r="F109" s="805">
        <f t="shared" si="24"/>
        <v>0</v>
      </c>
      <c r="G109" s="197"/>
      <c r="H109" s="814"/>
      <c r="I109" s="814"/>
      <c r="J109" s="814"/>
      <c r="K109" s="814"/>
      <c r="L109" s="814"/>
      <c r="M109" s="814"/>
      <c r="N109" s="814"/>
      <c r="O109" s="814"/>
      <c r="P109" s="814"/>
      <c r="Q109" s="814"/>
      <c r="R109" s="814"/>
      <c r="S109" s="814"/>
      <c r="T109" s="814"/>
      <c r="U109" s="814"/>
      <c r="V109" s="814"/>
      <c r="W109" s="814"/>
      <c r="X109" s="814"/>
      <c r="Y109" s="814"/>
      <c r="Z109" s="814"/>
      <c r="AA109" s="814"/>
    </row>
    <row r="110" spans="2:27" ht="27.75" customHeight="1">
      <c r="B110" s="1024"/>
      <c r="C110" s="69" t="s">
        <v>108</v>
      </c>
      <c r="D110" s="482">
        <v>200</v>
      </c>
      <c r="E110" s="482"/>
      <c r="F110" s="805">
        <f t="shared" si="24"/>
        <v>0</v>
      </c>
      <c r="G110" s="197"/>
      <c r="H110" s="814"/>
      <c r="I110" s="814"/>
      <c r="J110" s="814"/>
      <c r="K110" s="814"/>
      <c r="L110" s="814"/>
      <c r="M110" s="814"/>
      <c r="N110" s="814"/>
      <c r="O110" s="814"/>
      <c r="P110" s="814"/>
      <c r="Q110" s="814"/>
      <c r="R110" s="814"/>
      <c r="S110" s="814"/>
      <c r="T110" s="814"/>
      <c r="U110" s="814"/>
      <c r="V110" s="814"/>
      <c r="W110" s="814"/>
      <c r="X110" s="814"/>
      <c r="Y110" s="814"/>
      <c r="Z110" s="814"/>
      <c r="AA110" s="814"/>
    </row>
    <row r="111" spans="2:27" ht="18" customHeight="1">
      <c r="B111" s="1024"/>
      <c r="C111" s="259" t="s">
        <v>667</v>
      </c>
      <c r="D111" s="204">
        <v>30</v>
      </c>
      <c r="E111" s="204"/>
      <c r="F111" s="805">
        <f t="shared" si="24"/>
        <v>0</v>
      </c>
      <c r="G111" s="197"/>
      <c r="H111" s="814"/>
      <c r="I111" s="814"/>
      <c r="J111" s="814"/>
      <c r="K111" s="814"/>
      <c r="L111" s="814"/>
      <c r="M111" s="814"/>
      <c r="N111" s="814"/>
      <c r="O111" s="814"/>
      <c r="P111" s="814"/>
      <c r="Q111" s="814"/>
      <c r="R111" s="814"/>
      <c r="S111" s="814"/>
      <c r="T111" s="814"/>
      <c r="U111" s="814"/>
      <c r="V111" s="814"/>
      <c r="W111" s="814"/>
      <c r="X111" s="814"/>
      <c r="Y111" s="814"/>
      <c r="Z111" s="814"/>
      <c r="AA111" s="814"/>
    </row>
    <row r="112" spans="2:27" ht="18" customHeight="1">
      <c r="B112" s="1024"/>
      <c r="C112" s="479" t="s">
        <v>466</v>
      </c>
      <c r="D112" s="24">
        <v>40</v>
      </c>
      <c r="E112" s="24"/>
      <c r="F112" s="805">
        <f t="shared" si="24"/>
        <v>0</v>
      </c>
      <c r="G112" s="197"/>
      <c r="H112" s="814"/>
      <c r="I112" s="814"/>
      <c r="J112" s="814"/>
      <c r="K112" s="814"/>
      <c r="L112" s="814"/>
      <c r="M112" s="814"/>
      <c r="N112" s="814"/>
      <c r="O112" s="814"/>
      <c r="P112" s="814"/>
      <c r="Q112" s="814"/>
      <c r="R112" s="814"/>
      <c r="S112" s="814"/>
      <c r="T112" s="814"/>
      <c r="U112" s="814"/>
      <c r="V112" s="814"/>
      <c r="W112" s="814"/>
      <c r="X112" s="814"/>
      <c r="Y112" s="814"/>
      <c r="Z112" s="814"/>
      <c r="AA112" s="814"/>
    </row>
    <row r="113" spans="2:27" ht="18" customHeight="1">
      <c r="B113" s="1024"/>
      <c r="C113" s="1260" t="s">
        <v>764</v>
      </c>
      <c r="D113" s="1262"/>
      <c r="E113" s="823"/>
      <c r="F113" s="805">
        <f t="shared" si="24"/>
        <v>0</v>
      </c>
      <c r="G113" s="197"/>
      <c r="H113" s="814"/>
      <c r="I113" s="814"/>
      <c r="J113" s="814"/>
      <c r="K113" s="814"/>
      <c r="L113" s="814"/>
      <c r="M113" s="814"/>
      <c r="N113" s="814"/>
      <c r="O113" s="814"/>
      <c r="P113" s="814"/>
      <c r="Q113" s="814"/>
      <c r="R113" s="814"/>
      <c r="S113" s="814"/>
      <c r="T113" s="814"/>
      <c r="U113" s="814"/>
      <c r="V113" s="814"/>
      <c r="W113" s="814"/>
      <c r="X113" s="814"/>
      <c r="Y113" s="814"/>
      <c r="Z113" s="814"/>
      <c r="AA113" s="814"/>
    </row>
    <row r="114" spans="2:27" ht="18" customHeight="1">
      <c r="B114" s="1024"/>
      <c r="C114" s="257" t="s">
        <v>299</v>
      </c>
      <c r="D114" s="482">
        <v>70</v>
      </c>
      <c r="E114" s="482"/>
      <c r="F114" s="805">
        <f t="shared" si="24"/>
        <v>0</v>
      </c>
      <c r="G114" s="197"/>
      <c r="H114" s="814"/>
      <c r="I114" s="814"/>
      <c r="J114" s="814"/>
      <c r="K114" s="814"/>
      <c r="L114" s="814"/>
      <c r="M114" s="814"/>
      <c r="N114" s="814"/>
      <c r="O114" s="814"/>
      <c r="P114" s="814"/>
      <c r="Q114" s="814"/>
      <c r="R114" s="814"/>
      <c r="S114" s="814"/>
      <c r="T114" s="814"/>
      <c r="U114" s="814"/>
      <c r="V114" s="814"/>
      <c r="W114" s="814"/>
      <c r="X114" s="814"/>
      <c r="Y114" s="814"/>
      <c r="Z114" s="814"/>
      <c r="AA114" s="814"/>
    </row>
    <row r="115" spans="2:27" ht="18" customHeight="1">
      <c r="B115" s="1024"/>
      <c r="C115" s="35" t="s">
        <v>430</v>
      </c>
      <c r="D115" s="204">
        <v>200</v>
      </c>
      <c r="E115" s="204"/>
      <c r="F115" s="805">
        <f t="shared" si="24"/>
        <v>0</v>
      </c>
      <c r="G115" s="197"/>
      <c r="H115" s="814"/>
      <c r="I115" s="814"/>
      <c r="J115" s="814"/>
      <c r="K115" s="814"/>
      <c r="L115" s="814"/>
      <c r="M115" s="814"/>
      <c r="N115" s="814"/>
      <c r="O115" s="814"/>
      <c r="P115" s="814"/>
      <c r="Q115" s="814"/>
      <c r="R115" s="814"/>
      <c r="S115" s="814"/>
      <c r="T115" s="814"/>
      <c r="U115" s="814"/>
      <c r="V115" s="814"/>
      <c r="W115" s="814"/>
      <c r="X115" s="814"/>
      <c r="Y115" s="814"/>
      <c r="Z115" s="814"/>
      <c r="AA115" s="814"/>
    </row>
    <row r="116" spans="2:27" ht="24" customHeight="1">
      <c r="B116" s="1007" t="s">
        <v>616</v>
      </c>
      <c r="C116" s="1008"/>
      <c r="D116" s="198"/>
      <c r="E116" s="198"/>
      <c r="F116" s="805">
        <f>SUM(F107:F115)</f>
        <v>0</v>
      </c>
      <c r="G116" s="197"/>
      <c r="H116" s="806">
        <f>SUM(H107:H115)</f>
        <v>0</v>
      </c>
      <c r="I116" s="806">
        <f>SUM(I107:I115)</f>
        <v>0</v>
      </c>
      <c r="J116" s="806">
        <f t="shared" ref="J116:AA116" si="25">SUM(J107:J115)</f>
        <v>0</v>
      </c>
      <c r="K116" s="806">
        <f t="shared" si="25"/>
        <v>0</v>
      </c>
      <c r="L116" s="806">
        <f t="shared" si="25"/>
        <v>0</v>
      </c>
      <c r="M116" s="806">
        <f t="shared" si="25"/>
        <v>0</v>
      </c>
      <c r="N116" s="806">
        <f t="shared" si="25"/>
        <v>0</v>
      </c>
      <c r="O116" s="806">
        <f t="shared" si="25"/>
        <v>0</v>
      </c>
      <c r="P116" s="806">
        <f t="shared" si="25"/>
        <v>0</v>
      </c>
      <c r="Q116" s="806">
        <f t="shared" si="25"/>
        <v>0</v>
      </c>
      <c r="R116" s="806">
        <f t="shared" si="25"/>
        <v>0</v>
      </c>
      <c r="S116" s="806">
        <f t="shared" si="25"/>
        <v>0</v>
      </c>
      <c r="T116" s="806">
        <f t="shared" si="25"/>
        <v>0</v>
      </c>
      <c r="U116" s="806">
        <f t="shared" si="25"/>
        <v>0</v>
      </c>
      <c r="V116" s="806">
        <f t="shared" si="25"/>
        <v>0</v>
      </c>
      <c r="W116" s="806">
        <f t="shared" si="25"/>
        <v>0</v>
      </c>
      <c r="X116" s="806">
        <f t="shared" si="25"/>
        <v>0</v>
      </c>
      <c r="Y116" s="806">
        <f t="shared" si="25"/>
        <v>0</v>
      </c>
      <c r="Z116" s="806">
        <f t="shared" si="25"/>
        <v>0</v>
      </c>
      <c r="AA116" s="806">
        <f t="shared" si="25"/>
        <v>0</v>
      </c>
    </row>
    <row r="117" spans="2:27" s="800" customFormat="1" ht="21" customHeight="1">
      <c r="B117" s="1273" t="s">
        <v>413</v>
      </c>
      <c r="C117" s="1274"/>
      <c r="D117" s="807"/>
      <c r="E117" s="825"/>
      <c r="F117" s="805" t="s">
        <v>232</v>
      </c>
      <c r="G117" s="266"/>
      <c r="H117" s="805">
        <f>(H116*$D$117)/1000</f>
        <v>0</v>
      </c>
      <c r="I117" s="805">
        <f t="shared" ref="I117:AA117" si="26">(I116*$D$117)/1000</f>
        <v>0</v>
      </c>
      <c r="J117" s="805">
        <f t="shared" si="26"/>
        <v>0</v>
      </c>
      <c r="K117" s="805">
        <f t="shared" si="26"/>
        <v>0</v>
      </c>
      <c r="L117" s="805">
        <f t="shared" si="26"/>
        <v>0</v>
      </c>
      <c r="M117" s="805">
        <f t="shared" si="26"/>
        <v>0</v>
      </c>
      <c r="N117" s="805">
        <f t="shared" si="26"/>
        <v>0</v>
      </c>
      <c r="O117" s="805">
        <f t="shared" si="26"/>
        <v>0</v>
      </c>
      <c r="P117" s="805">
        <f t="shared" si="26"/>
        <v>0</v>
      </c>
      <c r="Q117" s="805">
        <f t="shared" si="26"/>
        <v>0</v>
      </c>
      <c r="R117" s="805">
        <f t="shared" si="26"/>
        <v>0</v>
      </c>
      <c r="S117" s="805">
        <f t="shared" si="26"/>
        <v>0</v>
      </c>
      <c r="T117" s="805">
        <f t="shared" si="26"/>
        <v>0</v>
      </c>
      <c r="U117" s="805">
        <f t="shared" si="26"/>
        <v>0</v>
      </c>
      <c r="V117" s="805">
        <f t="shared" si="26"/>
        <v>0</v>
      </c>
      <c r="W117" s="805">
        <f t="shared" si="26"/>
        <v>0</v>
      </c>
      <c r="X117" s="805">
        <f t="shared" si="26"/>
        <v>0</v>
      </c>
      <c r="Y117" s="805">
        <f t="shared" si="26"/>
        <v>0</v>
      </c>
      <c r="Z117" s="805">
        <f t="shared" si="26"/>
        <v>0</v>
      </c>
      <c r="AA117" s="805">
        <f t="shared" si="26"/>
        <v>0</v>
      </c>
    </row>
    <row r="118" spans="2:27" ht="24" customHeight="1">
      <c r="B118" s="1026" t="s">
        <v>313</v>
      </c>
      <c r="C118" s="1258" t="s">
        <v>541</v>
      </c>
      <c r="D118" s="1258"/>
      <c r="E118" s="824"/>
      <c r="F118" s="818"/>
      <c r="G118" s="197"/>
      <c r="H118" s="820"/>
      <c r="I118" s="820"/>
      <c r="J118" s="820"/>
      <c r="K118" s="820"/>
      <c r="L118" s="820"/>
      <c r="M118" s="820"/>
      <c r="N118" s="820"/>
      <c r="O118" s="820"/>
      <c r="P118" s="820"/>
      <c r="Q118" s="820"/>
      <c r="R118" s="820"/>
      <c r="S118" s="820"/>
      <c r="T118" s="820"/>
      <c r="U118" s="820"/>
      <c r="V118" s="820"/>
      <c r="W118" s="820"/>
      <c r="X118" s="820"/>
      <c r="Y118" s="820"/>
      <c r="Z118" s="820"/>
      <c r="AA118" s="820"/>
    </row>
    <row r="119" spans="2:27" ht="18" customHeight="1">
      <c r="B119" s="1027"/>
      <c r="C119" s="69" t="s">
        <v>637</v>
      </c>
      <c r="D119" s="24">
        <v>100</v>
      </c>
      <c r="E119" s="24"/>
      <c r="F119" s="805">
        <f>SUMPRODUCT(H119:AA119,H$131:AA$131)/1000</f>
        <v>0</v>
      </c>
      <c r="G119" s="197"/>
      <c r="H119" s="814"/>
      <c r="I119" s="814"/>
      <c r="J119" s="814"/>
      <c r="K119" s="814"/>
      <c r="L119" s="814"/>
      <c r="M119" s="814"/>
      <c r="N119" s="814"/>
      <c r="O119" s="814"/>
      <c r="P119" s="814"/>
      <c r="Q119" s="814"/>
      <c r="R119" s="814"/>
      <c r="S119" s="814"/>
      <c r="T119" s="814"/>
      <c r="U119" s="814"/>
      <c r="V119" s="814"/>
      <c r="W119" s="814"/>
      <c r="X119" s="814"/>
      <c r="Y119" s="814"/>
      <c r="Z119" s="814"/>
      <c r="AA119" s="814"/>
    </row>
    <row r="120" spans="2:27" ht="24" customHeight="1">
      <c r="B120" s="1027"/>
      <c r="C120" s="16" t="s">
        <v>752</v>
      </c>
      <c r="D120" s="204">
        <v>100</v>
      </c>
      <c r="E120" s="204"/>
      <c r="F120" s="805">
        <f>SUMPRODUCT(H120:AA120,H$131:AA$131)/1000</f>
        <v>0</v>
      </c>
      <c r="G120" s="197"/>
      <c r="H120" s="814"/>
      <c r="I120" s="814"/>
      <c r="J120" s="814"/>
      <c r="K120" s="814"/>
      <c r="L120" s="814"/>
      <c r="M120" s="814"/>
      <c r="N120" s="814"/>
      <c r="O120" s="814"/>
      <c r="P120" s="814"/>
      <c r="Q120" s="814"/>
      <c r="R120" s="814"/>
      <c r="S120" s="814"/>
      <c r="T120" s="814"/>
      <c r="U120" s="814"/>
      <c r="V120" s="814"/>
      <c r="W120" s="814"/>
      <c r="X120" s="814"/>
      <c r="Y120" s="814"/>
      <c r="Z120" s="814"/>
      <c r="AA120" s="814"/>
    </row>
    <row r="121" spans="2:27" ht="18" customHeight="1">
      <c r="B121" s="1027"/>
      <c r="C121" s="30" t="s">
        <v>454</v>
      </c>
      <c r="D121" s="482">
        <v>200</v>
      </c>
      <c r="E121" s="482"/>
      <c r="F121" s="805">
        <f t="shared" ref="F121:F127" si="27">SUMPRODUCT(H121:AA121,H$131:AA$131)/1000</f>
        <v>0</v>
      </c>
      <c r="G121" s="197"/>
      <c r="H121" s="814"/>
      <c r="I121" s="814"/>
      <c r="J121" s="814"/>
      <c r="K121" s="814"/>
      <c r="L121" s="814"/>
      <c r="M121" s="814"/>
      <c r="N121" s="814"/>
      <c r="O121" s="814"/>
      <c r="P121" s="814"/>
      <c r="Q121" s="814"/>
      <c r="R121" s="814"/>
      <c r="S121" s="814"/>
      <c r="T121" s="814"/>
      <c r="U121" s="814"/>
      <c r="V121" s="814"/>
      <c r="W121" s="814"/>
      <c r="X121" s="814"/>
      <c r="Y121" s="814"/>
      <c r="Z121" s="814"/>
      <c r="AA121" s="814"/>
    </row>
    <row r="122" spans="2:27" ht="30" customHeight="1">
      <c r="B122" s="1027"/>
      <c r="C122" s="69" t="s">
        <v>293</v>
      </c>
      <c r="D122" s="482">
        <v>200</v>
      </c>
      <c r="E122" s="482"/>
      <c r="F122" s="805">
        <f t="shared" si="27"/>
        <v>0</v>
      </c>
      <c r="G122" s="197"/>
      <c r="H122" s="814"/>
      <c r="I122" s="814"/>
      <c r="J122" s="814"/>
      <c r="K122" s="814"/>
      <c r="L122" s="814"/>
      <c r="M122" s="814"/>
      <c r="N122" s="814"/>
      <c r="O122" s="814"/>
      <c r="P122" s="814"/>
      <c r="Q122" s="814"/>
      <c r="R122" s="814"/>
      <c r="S122" s="814"/>
      <c r="T122" s="814"/>
      <c r="U122" s="814"/>
      <c r="V122" s="814"/>
      <c r="W122" s="814"/>
      <c r="X122" s="814"/>
      <c r="Y122" s="814"/>
      <c r="Z122" s="814"/>
      <c r="AA122" s="814"/>
    </row>
    <row r="123" spans="2:27" ht="18" customHeight="1">
      <c r="B123" s="1027"/>
      <c r="C123" s="259" t="s">
        <v>667</v>
      </c>
      <c r="D123" s="204">
        <v>40</v>
      </c>
      <c r="E123" s="204"/>
      <c r="F123" s="805">
        <f t="shared" si="27"/>
        <v>0</v>
      </c>
      <c r="G123" s="197"/>
      <c r="H123" s="814"/>
      <c r="I123" s="814"/>
      <c r="J123" s="814"/>
      <c r="K123" s="814"/>
      <c r="L123" s="814"/>
      <c r="M123" s="814"/>
      <c r="N123" s="814"/>
      <c r="O123" s="814"/>
      <c r="P123" s="814"/>
      <c r="Q123" s="814"/>
      <c r="R123" s="814"/>
      <c r="S123" s="814"/>
      <c r="T123" s="814"/>
      <c r="U123" s="814"/>
      <c r="V123" s="814"/>
      <c r="W123" s="814"/>
      <c r="X123" s="814"/>
      <c r="Y123" s="814"/>
      <c r="Z123" s="814"/>
      <c r="AA123" s="814"/>
    </row>
    <row r="124" spans="2:27" ht="18" customHeight="1">
      <c r="B124" s="1027"/>
      <c r="C124" s="479" t="s">
        <v>466</v>
      </c>
      <c r="D124" s="24">
        <v>50</v>
      </c>
      <c r="E124" s="24"/>
      <c r="F124" s="805">
        <f t="shared" si="27"/>
        <v>0</v>
      </c>
      <c r="G124" s="197"/>
      <c r="H124" s="814"/>
      <c r="I124" s="814"/>
      <c r="J124" s="814"/>
      <c r="K124" s="814"/>
      <c r="L124" s="814"/>
      <c r="M124" s="814"/>
      <c r="N124" s="814"/>
      <c r="O124" s="814"/>
      <c r="P124" s="814"/>
      <c r="Q124" s="814"/>
      <c r="R124" s="814"/>
      <c r="S124" s="814"/>
      <c r="T124" s="814"/>
      <c r="U124" s="814"/>
      <c r="V124" s="814"/>
      <c r="W124" s="814"/>
      <c r="X124" s="814"/>
      <c r="Y124" s="814"/>
      <c r="Z124" s="814"/>
      <c r="AA124" s="814"/>
    </row>
    <row r="125" spans="2:27" ht="18" customHeight="1">
      <c r="B125" s="1027"/>
      <c r="C125" s="1258" t="s">
        <v>764</v>
      </c>
      <c r="D125" s="1258"/>
      <c r="E125" s="824"/>
      <c r="F125" s="805">
        <f t="shared" si="27"/>
        <v>0</v>
      </c>
      <c r="G125" s="197"/>
      <c r="H125" s="814"/>
      <c r="I125" s="814"/>
      <c r="J125" s="814"/>
      <c r="K125" s="814"/>
      <c r="L125" s="814"/>
      <c r="M125" s="814"/>
      <c r="N125" s="814"/>
      <c r="O125" s="814"/>
      <c r="P125" s="814"/>
      <c r="Q125" s="814"/>
      <c r="R125" s="814"/>
      <c r="S125" s="814"/>
      <c r="T125" s="814"/>
      <c r="U125" s="814"/>
      <c r="V125" s="814"/>
      <c r="W125" s="814"/>
      <c r="X125" s="814"/>
      <c r="Y125" s="814"/>
      <c r="Z125" s="814"/>
      <c r="AA125" s="814"/>
    </row>
    <row r="126" spans="2:27" ht="27.75" customHeight="1">
      <c r="B126" s="1027"/>
      <c r="C126" s="257" t="s">
        <v>299</v>
      </c>
      <c r="D126" s="482">
        <v>80</v>
      </c>
      <c r="E126" s="482"/>
      <c r="F126" s="805">
        <f t="shared" si="27"/>
        <v>0</v>
      </c>
      <c r="G126" s="197"/>
      <c r="H126" s="814"/>
      <c r="I126" s="814"/>
      <c r="J126" s="814"/>
      <c r="K126" s="814"/>
      <c r="L126" s="814"/>
      <c r="M126" s="814"/>
      <c r="N126" s="814"/>
      <c r="O126" s="814"/>
      <c r="P126" s="814"/>
      <c r="Q126" s="814"/>
      <c r="R126" s="814"/>
      <c r="S126" s="814"/>
      <c r="T126" s="814"/>
      <c r="U126" s="814"/>
      <c r="V126" s="814"/>
      <c r="W126" s="814"/>
      <c r="X126" s="814"/>
      <c r="Y126" s="814"/>
      <c r="Z126" s="814"/>
      <c r="AA126" s="814"/>
    </row>
    <row r="127" spans="2:27" ht="18" customHeight="1">
      <c r="B127" s="1027"/>
      <c r="C127" s="35" t="s">
        <v>294</v>
      </c>
      <c r="D127" s="204">
        <v>200</v>
      </c>
      <c r="E127" s="204"/>
      <c r="F127" s="805">
        <f t="shared" si="27"/>
        <v>0</v>
      </c>
      <c r="G127" s="197"/>
      <c r="H127" s="814"/>
      <c r="I127" s="814"/>
      <c r="J127" s="814"/>
      <c r="K127" s="814"/>
      <c r="L127" s="814"/>
      <c r="M127" s="814"/>
      <c r="N127" s="814"/>
      <c r="O127" s="814"/>
      <c r="P127" s="814"/>
      <c r="Q127" s="814"/>
      <c r="R127" s="814"/>
      <c r="S127" s="814"/>
      <c r="T127" s="814"/>
      <c r="U127" s="814"/>
      <c r="V127" s="814"/>
      <c r="W127" s="814"/>
      <c r="X127" s="814"/>
      <c r="Y127" s="814"/>
      <c r="Z127" s="814"/>
      <c r="AA127" s="814"/>
    </row>
    <row r="128" spans="2:27" ht="18" customHeight="1">
      <c r="B128" s="1007" t="s">
        <v>57</v>
      </c>
      <c r="C128" s="1008"/>
      <c r="D128" s="198"/>
      <c r="E128" s="198"/>
      <c r="F128" s="805">
        <f>SUM(F119:F127)</f>
        <v>0</v>
      </c>
      <c r="G128" s="197"/>
      <c r="H128" s="813">
        <f>SUM(H118:H127)</f>
        <v>0</v>
      </c>
      <c r="I128" s="813">
        <f t="shared" ref="I128:AA128" si="28">SUM(I118:I127)</f>
        <v>0</v>
      </c>
      <c r="J128" s="813">
        <f t="shared" si="28"/>
        <v>0</v>
      </c>
      <c r="K128" s="813">
        <f t="shared" si="28"/>
        <v>0</v>
      </c>
      <c r="L128" s="813">
        <f t="shared" si="28"/>
        <v>0</v>
      </c>
      <c r="M128" s="813">
        <f t="shared" si="28"/>
        <v>0</v>
      </c>
      <c r="N128" s="813">
        <f t="shared" si="28"/>
        <v>0</v>
      </c>
      <c r="O128" s="813">
        <f t="shared" si="28"/>
        <v>0</v>
      </c>
      <c r="P128" s="813">
        <f t="shared" si="28"/>
        <v>0</v>
      </c>
      <c r="Q128" s="813">
        <f t="shared" si="28"/>
        <v>0</v>
      </c>
      <c r="R128" s="813">
        <f t="shared" si="28"/>
        <v>0</v>
      </c>
      <c r="S128" s="813">
        <f t="shared" si="28"/>
        <v>0</v>
      </c>
      <c r="T128" s="813">
        <f t="shared" si="28"/>
        <v>0</v>
      </c>
      <c r="U128" s="813">
        <f t="shared" si="28"/>
        <v>0</v>
      </c>
      <c r="V128" s="813">
        <f t="shared" si="28"/>
        <v>0</v>
      </c>
      <c r="W128" s="813">
        <f t="shared" si="28"/>
        <v>0</v>
      </c>
      <c r="X128" s="813">
        <f t="shared" si="28"/>
        <v>0</v>
      </c>
      <c r="Y128" s="813">
        <f t="shared" si="28"/>
        <v>0</v>
      </c>
      <c r="Z128" s="813">
        <f t="shared" si="28"/>
        <v>0</v>
      </c>
      <c r="AA128" s="813">
        <f t="shared" si="28"/>
        <v>0</v>
      </c>
    </row>
    <row r="129" spans="2:27" s="800" customFormat="1" ht="18" customHeight="1">
      <c r="B129" s="1273" t="s">
        <v>413</v>
      </c>
      <c r="C129" s="1274"/>
      <c r="D129" s="807"/>
      <c r="E129" s="825"/>
      <c r="F129" s="266" t="s">
        <v>232</v>
      </c>
      <c r="G129" s="266">
        <f>(H128*$D$65)/1000</f>
        <v>0</v>
      </c>
      <c r="H129" s="805">
        <f>(H128*$D$129)/1000</f>
        <v>0</v>
      </c>
      <c r="I129" s="805">
        <f t="shared" ref="I129:AA129" si="29">(I128*$D$129)/1000</f>
        <v>0</v>
      </c>
      <c r="J129" s="805">
        <f t="shared" si="29"/>
        <v>0</v>
      </c>
      <c r="K129" s="805">
        <f t="shared" si="29"/>
        <v>0</v>
      </c>
      <c r="L129" s="805">
        <f t="shared" si="29"/>
        <v>0</v>
      </c>
      <c r="M129" s="805">
        <f t="shared" si="29"/>
        <v>0</v>
      </c>
      <c r="N129" s="805">
        <f t="shared" si="29"/>
        <v>0</v>
      </c>
      <c r="O129" s="805">
        <f t="shared" si="29"/>
        <v>0</v>
      </c>
      <c r="P129" s="805">
        <f t="shared" si="29"/>
        <v>0</v>
      </c>
      <c r="Q129" s="805">
        <f t="shared" si="29"/>
        <v>0</v>
      </c>
      <c r="R129" s="805">
        <f t="shared" si="29"/>
        <v>0</v>
      </c>
      <c r="S129" s="805">
        <f t="shared" si="29"/>
        <v>0</v>
      </c>
      <c r="T129" s="805">
        <f t="shared" si="29"/>
        <v>0</v>
      </c>
      <c r="U129" s="805">
        <f t="shared" si="29"/>
        <v>0</v>
      </c>
      <c r="V129" s="805">
        <f t="shared" si="29"/>
        <v>0</v>
      </c>
      <c r="W129" s="805">
        <f t="shared" si="29"/>
        <v>0</v>
      </c>
      <c r="X129" s="805">
        <f t="shared" si="29"/>
        <v>0</v>
      </c>
      <c r="Y129" s="805">
        <f t="shared" si="29"/>
        <v>0</v>
      </c>
      <c r="Z129" s="805">
        <f t="shared" si="29"/>
        <v>0</v>
      </c>
      <c r="AA129" s="805">
        <f t="shared" si="29"/>
        <v>0</v>
      </c>
    </row>
    <row r="130" spans="2:27" s="800" customFormat="1" ht="18" customHeight="1">
      <c r="B130" s="1273" t="s">
        <v>286</v>
      </c>
      <c r="C130" s="1274"/>
      <c r="D130" s="807"/>
      <c r="E130" s="825"/>
      <c r="F130" s="266" t="s">
        <v>232</v>
      </c>
      <c r="G130" s="266">
        <f>(H128*$D$66)/1000</f>
        <v>0</v>
      </c>
      <c r="H130" s="805">
        <f>H117+H129</f>
        <v>0</v>
      </c>
      <c r="I130" s="805">
        <f>I117+I129</f>
        <v>0</v>
      </c>
      <c r="J130" s="805">
        <f t="shared" ref="J130:AA130" si="30">J117+J129</f>
        <v>0</v>
      </c>
      <c r="K130" s="805">
        <f t="shared" si="30"/>
        <v>0</v>
      </c>
      <c r="L130" s="805">
        <f t="shared" si="30"/>
        <v>0</v>
      </c>
      <c r="M130" s="805">
        <f t="shared" si="30"/>
        <v>0</v>
      </c>
      <c r="N130" s="805">
        <f t="shared" si="30"/>
        <v>0</v>
      </c>
      <c r="O130" s="805">
        <f t="shared" si="30"/>
        <v>0</v>
      </c>
      <c r="P130" s="805">
        <f t="shared" si="30"/>
        <v>0</v>
      </c>
      <c r="Q130" s="805">
        <f t="shared" si="30"/>
        <v>0</v>
      </c>
      <c r="R130" s="805">
        <f t="shared" si="30"/>
        <v>0</v>
      </c>
      <c r="S130" s="805">
        <f t="shared" si="30"/>
        <v>0</v>
      </c>
      <c r="T130" s="805">
        <f t="shared" si="30"/>
        <v>0</v>
      </c>
      <c r="U130" s="805">
        <f t="shared" si="30"/>
        <v>0</v>
      </c>
      <c r="V130" s="805">
        <f t="shared" si="30"/>
        <v>0</v>
      </c>
      <c r="W130" s="805">
        <f t="shared" si="30"/>
        <v>0</v>
      </c>
      <c r="X130" s="805">
        <f t="shared" si="30"/>
        <v>0</v>
      </c>
      <c r="Y130" s="805">
        <f t="shared" si="30"/>
        <v>0</v>
      </c>
      <c r="Z130" s="805">
        <f t="shared" si="30"/>
        <v>0</v>
      </c>
      <c r="AA130" s="805">
        <f t="shared" si="30"/>
        <v>0</v>
      </c>
    </row>
    <row r="131" spans="2:27" s="800" customFormat="1" ht="27" customHeight="1">
      <c r="B131" s="1280" t="s">
        <v>722</v>
      </c>
      <c r="C131" s="1281"/>
      <c r="D131" s="801"/>
      <c r="E131" s="801"/>
      <c r="F131" s="266"/>
      <c r="G131" s="266"/>
      <c r="H131" s="811"/>
      <c r="I131" s="811"/>
      <c r="J131" s="811"/>
      <c r="K131" s="811"/>
      <c r="L131" s="811"/>
      <c r="M131" s="811"/>
      <c r="N131" s="811"/>
      <c r="O131" s="811"/>
      <c r="P131" s="811"/>
      <c r="Q131" s="811"/>
      <c r="R131" s="811"/>
      <c r="S131" s="811"/>
      <c r="T131" s="811"/>
      <c r="U131" s="811"/>
      <c r="V131" s="811"/>
      <c r="W131" s="811"/>
      <c r="X131" s="811"/>
      <c r="Y131" s="811"/>
      <c r="Z131" s="811"/>
      <c r="AA131" s="811"/>
    </row>
    <row r="132" spans="2:27" s="800" customFormat="1" ht="23.25" customHeight="1">
      <c r="B132" s="1280" t="s">
        <v>389</v>
      </c>
      <c r="C132" s="1281"/>
      <c r="D132" s="801"/>
      <c r="E132" s="801"/>
      <c r="F132" s="805">
        <f>SUM(H132:AA132)</f>
        <v>0</v>
      </c>
      <c r="G132" s="805">
        <f>H131*H130</f>
        <v>0</v>
      </c>
      <c r="H132" s="805">
        <f t="shared" ref="H132:AA132" si="31">H130*H131</f>
        <v>0</v>
      </c>
      <c r="I132" s="805">
        <f t="shared" si="31"/>
        <v>0</v>
      </c>
      <c r="J132" s="805">
        <f t="shared" si="31"/>
        <v>0</v>
      </c>
      <c r="K132" s="805">
        <f t="shared" si="31"/>
        <v>0</v>
      </c>
      <c r="L132" s="805">
        <f t="shared" si="31"/>
        <v>0</v>
      </c>
      <c r="M132" s="805">
        <f t="shared" si="31"/>
        <v>0</v>
      </c>
      <c r="N132" s="805">
        <f t="shared" si="31"/>
        <v>0</v>
      </c>
      <c r="O132" s="805">
        <f t="shared" si="31"/>
        <v>0</v>
      </c>
      <c r="P132" s="805">
        <f t="shared" si="31"/>
        <v>0</v>
      </c>
      <c r="Q132" s="805">
        <f t="shared" si="31"/>
        <v>0</v>
      </c>
      <c r="R132" s="805">
        <f t="shared" si="31"/>
        <v>0</v>
      </c>
      <c r="S132" s="805">
        <f t="shared" si="31"/>
        <v>0</v>
      </c>
      <c r="T132" s="805">
        <f t="shared" si="31"/>
        <v>0</v>
      </c>
      <c r="U132" s="805">
        <f t="shared" si="31"/>
        <v>0</v>
      </c>
      <c r="V132" s="805">
        <f t="shared" si="31"/>
        <v>0</v>
      </c>
      <c r="W132" s="805">
        <f t="shared" si="31"/>
        <v>0</v>
      </c>
      <c r="X132" s="805">
        <f t="shared" si="31"/>
        <v>0</v>
      </c>
      <c r="Y132" s="805">
        <f t="shared" si="31"/>
        <v>0</v>
      </c>
      <c r="Z132" s="805">
        <f t="shared" si="31"/>
        <v>0</v>
      </c>
      <c r="AA132" s="805">
        <f t="shared" si="31"/>
        <v>0</v>
      </c>
    </row>
    <row r="133" spans="2:27" ht="18" customHeight="1">
      <c r="B133" s="1035" t="s">
        <v>760</v>
      </c>
      <c r="C133" s="1036"/>
      <c r="D133" s="1036"/>
      <c r="E133" s="1036"/>
      <c r="F133" s="1036"/>
      <c r="G133" s="1036"/>
      <c r="H133" s="1036"/>
      <c r="I133" s="1036"/>
      <c r="J133" s="1036"/>
      <c r="K133" s="1036"/>
      <c r="L133" s="1036"/>
      <c r="M133" s="1036"/>
      <c r="N133" s="1036"/>
      <c r="O133" s="1036"/>
      <c r="P133" s="1036"/>
      <c r="Q133" s="1036"/>
      <c r="R133" s="1036"/>
      <c r="S133" s="1036"/>
      <c r="T133" s="1036"/>
      <c r="U133" s="1036"/>
      <c r="V133" s="1036"/>
      <c r="W133" s="1036"/>
      <c r="X133" s="1036"/>
      <c r="Y133" s="1036"/>
      <c r="Z133" s="1036"/>
      <c r="AA133" s="1036"/>
    </row>
    <row r="134" spans="2:27" ht="18.75" customHeight="1">
      <c r="B134" s="666"/>
      <c r="C134" s="1282"/>
      <c r="D134" s="1282"/>
      <c r="E134" s="1282"/>
      <c r="F134" s="1282"/>
      <c r="G134" s="1282"/>
      <c r="H134" s="1282"/>
      <c r="I134" s="1282"/>
      <c r="J134" s="1282"/>
      <c r="K134" s="1282"/>
      <c r="L134" s="1282"/>
      <c r="M134" s="1282"/>
      <c r="N134" s="1282"/>
      <c r="O134" s="1282"/>
      <c r="P134" s="1282"/>
      <c r="Q134" s="1282"/>
      <c r="R134" s="1282"/>
      <c r="S134" s="1282"/>
      <c r="T134" s="1282"/>
      <c r="U134" s="1282"/>
      <c r="V134" s="1282"/>
      <c r="W134" s="1282"/>
      <c r="X134" s="1282"/>
      <c r="Y134" s="1282"/>
      <c r="Z134" s="1282"/>
      <c r="AA134" s="1282"/>
    </row>
    <row r="135" spans="2:27" ht="24" customHeight="1" thickBot="1">
      <c r="B135" s="1009" t="s">
        <v>399</v>
      </c>
      <c r="C135" s="1010"/>
      <c r="D135" s="1010"/>
      <c r="E135" s="1010"/>
      <c r="F135" s="1010"/>
      <c r="G135" s="1010"/>
      <c r="H135" s="1010"/>
      <c r="I135" s="1010"/>
      <c r="J135" s="1010"/>
      <c r="K135" s="1010"/>
      <c r="L135" s="1010"/>
      <c r="M135" s="1010"/>
      <c r="N135" s="1010"/>
      <c r="O135" s="1010"/>
      <c r="P135" s="1010"/>
      <c r="Q135" s="1010"/>
      <c r="R135" s="1010"/>
      <c r="S135" s="1010"/>
      <c r="T135" s="1010"/>
      <c r="U135" s="1010"/>
      <c r="V135" s="1010"/>
      <c r="W135" s="1010"/>
      <c r="X135" s="1010"/>
      <c r="Y135" s="1010"/>
      <c r="Z135" s="1010"/>
      <c r="AA135" s="1010"/>
    </row>
    <row r="136" spans="2:27" ht="27.75" customHeight="1">
      <c r="B136" s="1012" t="s">
        <v>645</v>
      </c>
      <c r="C136" s="1013"/>
      <c r="D136" s="1016" t="s">
        <v>646</v>
      </c>
      <c r="E136" s="822"/>
      <c r="F136" s="1275" t="s">
        <v>597</v>
      </c>
      <c r="G136" s="797"/>
      <c r="H136" s="1020" t="s">
        <v>3</v>
      </c>
      <c r="I136" s="1021"/>
      <c r="J136" s="1021"/>
      <c r="K136" s="1021"/>
      <c r="L136" s="1021"/>
      <c r="M136" s="1021"/>
      <c r="N136" s="1021"/>
      <c r="O136" s="1021"/>
      <c r="P136" s="1021"/>
      <c r="Q136" s="1021"/>
      <c r="R136" s="1021"/>
      <c r="S136" s="1021"/>
      <c r="T136" s="1021"/>
      <c r="U136" s="1021"/>
      <c r="V136" s="1021"/>
      <c r="W136" s="1021"/>
      <c r="X136" s="1021"/>
      <c r="Y136" s="1021"/>
      <c r="Z136" s="1021"/>
      <c r="AA136" s="1021"/>
    </row>
    <row r="137" spans="2:27" ht="93.75" customHeight="1">
      <c r="B137" s="1014"/>
      <c r="C137" s="1015"/>
      <c r="D137" s="1017"/>
      <c r="E137" s="821"/>
      <c r="F137" s="1276"/>
      <c r="G137" s="796"/>
      <c r="H137" s="215" t="s">
        <v>768</v>
      </c>
      <c r="I137" s="215" t="s">
        <v>618</v>
      </c>
      <c r="J137" s="793" t="s">
        <v>762</v>
      </c>
      <c r="K137" s="194" t="s">
        <v>682</v>
      </c>
      <c r="L137" s="215" t="s">
        <v>660</v>
      </c>
      <c r="M137" s="216" t="s">
        <v>513</v>
      </c>
      <c r="N137" s="216" t="s">
        <v>208</v>
      </c>
      <c r="O137" s="217" t="s">
        <v>374</v>
      </c>
      <c r="P137" s="216" t="s">
        <v>147</v>
      </c>
      <c r="Q137" s="195" t="s">
        <v>659</v>
      </c>
      <c r="R137" s="216"/>
      <c r="S137" s="195"/>
      <c r="T137" s="216"/>
      <c r="U137" s="195"/>
      <c r="V137" s="216"/>
      <c r="W137" s="216"/>
      <c r="X137" s="195"/>
      <c r="Y137" s="195"/>
      <c r="Z137" s="195" t="s">
        <v>659</v>
      </c>
      <c r="AA137" s="195"/>
    </row>
    <row r="138" spans="2:27" ht="18" customHeight="1">
      <c r="B138" s="1023" t="s">
        <v>661</v>
      </c>
      <c r="C138" s="1260" t="s">
        <v>541</v>
      </c>
      <c r="D138" s="1262"/>
      <c r="E138" s="823"/>
      <c r="F138" s="266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</row>
    <row r="139" spans="2:27" ht="25.5" customHeight="1">
      <c r="B139" s="1024"/>
      <c r="C139" s="202" t="s">
        <v>447</v>
      </c>
      <c r="D139" s="24">
        <v>15</v>
      </c>
      <c r="E139" s="24"/>
      <c r="F139" s="805">
        <f>SUMPRODUCT(H139:AA139,H$165:AA$165)/1000</f>
        <v>0</v>
      </c>
      <c r="G139" s="197"/>
      <c r="H139" s="810"/>
      <c r="I139" s="810"/>
      <c r="J139" s="810"/>
      <c r="K139" s="810"/>
      <c r="L139" s="810"/>
      <c r="M139" s="810"/>
      <c r="N139" s="810"/>
      <c r="O139" s="810"/>
      <c r="P139" s="810"/>
      <c r="Q139" s="810"/>
      <c r="R139" s="810"/>
      <c r="S139" s="810"/>
      <c r="T139" s="810"/>
      <c r="U139" s="810"/>
      <c r="V139" s="810"/>
      <c r="W139" s="810"/>
      <c r="X139" s="810"/>
      <c r="Y139" s="810"/>
      <c r="Z139" s="810"/>
      <c r="AA139" s="810"/>
    </row>
    <row r="140" spans="2:27" ht="18" customHeight="1">
      <c r="B140" s="1024"/>
      <c r="C140" s="28" t="s">
        <v>636</v>
      </c>
      <c r="D140" s="24">
        <v>10</v>
      </c>
      <c r="E140" s="24"/>
      <c r="F140" s="805">
        <f t="shared" ref="F140:F148" si="32">SUMPRODUCT(H140:AA140,H$165:AA$165)/1000</f>
        <v>0</v>
      </c>
      <c r="G140" s="197"/>
      <c r="H140" s="810"/>
      <c r="I140" s="810"/>
      <c r="J140" s="810"/>
      <c r="K140" s="810"/>
      <c r="L140" s="810"/>
      <c r="M140" s="810"/>
      <c r="N140" s="810"/>
      <c r="O140" s="810"/>
      <c r="P140" s="810"/>
      <c r="Q140" s="810"/>
      <c r="R140" s="810"/>
      <c r="S140" s="810"/>
      <c r="T140" s="810"/>
      <c r="U140" s="810"/>
      <c r="V140" s="810"/>
      <c r="W140" s="810"/>
      <c r="X140" s="810"/>
      <c r="Y140" s="810"/>
      <c r="Z140" s="810"/>
      <c r="AA140" s="810"/>
    </row>
    <row r="141" spans="2:27" ht="32.25" customHeight="1">
      <c r="B141" s="1024"/>
      <c r="C141" s="69" t="s">
        <v>118</v>
      </c>
      <c r="D141" s="24" t="s">
        <v>119</v>
      </c>
      <c r="E141" s="24"/>
      <c r="F141" s="805">
        <f t="shared" si="32"/>
        <v>0</v>
      </c>
      <c r="G141" s="197"/>
      <c r="H141" s="810"/>
      <c r="I141" s="810"/>
      <c r="J141" s="810"/>
      <c r="K141" s="810"/>
      <c r="L141" s="810"/>
      <c r="M141" s="810"/>
      <c r="N141" s="810"/>
      <c r="O141" s="810"/>
      <c r="P141" s="810"/>
      <c r="Q141" s="810"/>
      <c r="R141" s="810"/>
      <c r="S141" s="810"/>
      <c r="T141" s="810"/>
      <c r="U141" s="810"/>
      <c r="V141" s="810"/>
      <c r="W141" s="810"/>
      <c r="X141" s="810"/>
      <c r="Y141" s="810"/>
      <c r="Z141" s="810"/>
      <c r="AA141" s="810"/>
    </row>
    <row r="142" spans="2:27" ht="18" customHeight="1">
      <c r="B142" s="1024"/>
      <c r="C142" s="69" t="s">
        <v>78</v>
      </c>
      <c r="D142" s="24" t="s">
        <v>119</v>
      </c>
      <c r="E142" s="24"/>
      <c r="F142" s="805">
        <f t="shared" si="32"/>
        <v>0</v>
      </c>
      <c r="G142" s="197"/>
      <c r="H142" s="810"/>
      <c r="I142" s="810"/>
      <c r="J142" s="810"/>
      <c r="K142" s="810"/>
      <c r="L142" s="810"/>
      <c r="M142" s="810"/>
      <c r="N142" s="810"/>
      <c r="O142" s="810"/>
      <c r="P142" s="810"/>
      <c r="Q142" s="810"/>
      <c r="R142" s="810"/>
      <c r="S142" s="810"/>
      <c r="T142" s="810"/>
      <c r="U142" s="810"/>
      <c r="V142" s="810"/>
      <c r="W142" s="810"/>
      <c r="X142" s="810"/>
      <c r="Y142" s="810"/>
      <c r="Z142" s="810"/>
      <c r="AA142" s="810"/>
    </row>
    <row r="143" spans="2:27" ht="18" customHeight="1">
      <c r="B143" s="1024"/>
      <c r="C143" s="28" t="s">
        <v>273</v>
      </c>
      <c r="D143" s="24">
        <v>200</v>
      </c>
      <c r="E143" s="24"/>
      <c r="F143" s="805">
        <f t="shared" si="32"/>
        <v>0</v>
      </c>
      <c r="G143" s="197"/>
      <c r="H143" s="810"/>
      <c r="I143" s="810"/>
      <c r="J143" s="810"/>
      <c r="K143" s="810"/>
      <c r="L143" s="810"/>
      <c r="M143" s="810"/>
      <c r="N143" s="810"/>
      <c r="O143" s="810"/>
      <c r="P143" s="810"/>
      <c r="Q143" s="810"/>
      <c r="R143" s="810"/>
      <c r="S143" s="810"/>
      <c r="T143" s="810"/>
      <c r="U143" s="810"/>
      <c r="V143" s="810"/>
      <c r="W143" s="810"/>
      <c r="X143" s="810"/>
      <c r="Y143" s="810"/>
      <c r="Z143" s="810"/>
      <c r="AA143" s="810"/>
    </row>
    <row r="144" spans="2:27" ht="18" customHeight="1">
      <c r="B144" s="1024"/>
      <c r="C144" s="259" t="s">
        <v>667</v>
      </c>
      <c r="D144" s="204">
        <v>20</v>
      </c>
      <c r="E144" s="204"/>
      <c r="F144" s="805">
        <f t="shared" si="32"/>
        <v>0</v>
      </c>
      <c r="G144" s="197"/>
      <c r="H144" s="810"/>
      <c r="I144" s="810"/>
      <c r="J144" s="810"/>
      <c r="K144" s="810"/>
      <c r="L144" s="810"/>
      <c r="M144" s="810"/>
      <c r="N144" s="810"/>
      <c r="O144" s="810"/>
      <c r="P144" s="810"/>
      <c r="Q144" s="810"/>
      <c r="R144" s="810"/>
      <c r="S144" s="810"/>
      <c r="T144" s="810"/>
      <c r="U144" s="810"/>
      <c r="V144" s="810"/>
      <c r="W144" s="810"/>
      <c r="X144" s="810"/>
      <c r="Y144" s="810"/>
      <c r="Z144" s="810"/>
      <c r="AA144" s="810"/>
    </row>
    <row r="145" spans="2:27" ht="18" customHeight="1">
      <c r="B145" s="1024"/>
      <c r="C145" s="479" t="s">
        <v>466</v>
      </c>
      <c r="D145" s="24">
        <v>35</v>
      </c>
      <c r="E145" s="24"/>
      <c r="F145" s="805">
        <f t="shared" si="32"/>
        <v>0</v>
      </c>
      <c r="G145" s="197"/>
      <c r="H145" s="810"/>
      <c r="I145" s="810"/>
      <c r="J145" s="810"/>
      <c r="K145" s="810"/>
      <c r="L145" s="810"/>
      <c r="M145" s="810"/>
      <c r="N145" s="810"/>
      <c r="O145" s="810"/>
      <c r="P145" s="810"/>
      <c r="Q145" s="810"/>
      <c r="R145" s="810"/>
      <c r="S145" s="810"/>
      <c r="T145" s="810"/>
      <c r="U145" s="810"/>
      <c r="V145" s="810"/>
      <c r="W145" s="810"/>
      <c r="X145" s="810"/>
      <c r="Y145" s="810"/>
      <c r="Z145" s="810"/>
      <c r="AA145" s="810"/>
    </row>
    <row r="146" spans="2:27" ht="18" customHeight="1">
      <c r="B146" s="1024"/>
      <c r="C146" s="1260" t="s">
        <v>764</v>
      </c>
      <c r="D146" s="1262"/>
      <c r="E146" s="823"/>
      <c r="F146" s="805">
        <f t="shared" si="32"/>
        <v>0</v>
      </c>
      <c r="G146" s="197"/>
      <c r="H146" s="810"/>
      <c r="I146" s="810"/>
      <c r="J146" s="810"/>
      <c r="K146" s="810"/>
      <c r="L146" s="810"/>
      <c r="M146" s="810"/>
      <c r="N146" s="810"/>
      <c r="O146" s="810"/>
      <c r="P146" s="810"/>
      <c r="Q146" s="810"/>
      <c r="R146" s="810"/>
      <c r="S146" s="810"/>
      <c r="T146" s="810"/>
      <c r="U146" s="810"/>
      <c r="V146" s="810"/>
      <c r="W146" s="810"/>
      <c r="X146" s="810"/>
      <c r="Y146" s="810"/>
      <c r="Z146" s="810"/>
      <c r="AA146" s="810"/>
    </row>
    <row r="147" spans="2:27" ht="18" customHeight="1">
      <c r="B147" s="1024"/>
      <c r="C147" s="72" t="s">
        <v>444</v>
      </c>
      <c r="D147" s="205">
        <v>140</v>
      </c>
      <c r="E147" s="205"/>
      <c r="F147" s="805">
        <f t="shared" si="32"/>
        <v>0</v>
      </c>
      <c r="G147" s="197"/>
      <c r="H147" s="810"/>
      <c r="I147" s="810"/>
      <c r="J147" s="810"/>
      <c r="K147" s="810"/>
      <c r="L147" s="810"/>
      <c r="M147" s="810"/>
      <c r="N147" s="810"/>
      <c r="O147" s="810"/>
      <c r="P147" s="810"/>
      <c r="Q147" s="810"/>
      <c r="R147" s="810"/>
      <c r="S147" s="810"/>
      <c r="T147" s="810"/>
      <c r="U147" s="810"/>
      <c r="V147" s="810"/>
      <c r="W147" s="810"/>
      <c r="X147" s="810"/>
      <c r="Y147" s="810"/>
      <c r="Z147" s="810"/>
      <c r="AA147" s="810"/>
    </row>
    <row r="148" spans="2:27" ht="18" customHeight="1">
      <c r="B148" s="1024"/>
      <c r="C148" s="28" t="s">
        <v>509</v>
      </c>
      <c r="D148" s="24">
        <v>100</v>
      </c>
      <c r="E148" s="24"/>
      <c r="F148" s="805">
        <f t="shared" si="32"/>
        <v>0</v>
      </c>
      <c r="G148" s="197"/>
      <c r="H148" s="810"/>
      <c r="I148" s="810"/>
      <c r="J148" s="810"/>
      <c r="K148" s="810"/>
      <c r="L148" s="810"/>
      <c r="M148" s="810"/>
      <c r="N148" s="810"/>
      <c r="O148" s="810"/>
      <c r="P148" s="810"/>
      <c r="Q148" s="810"/>
      <c r="R148" s="810"/>
      <c r="S148" s="810"/>
      <c r="T148" s="810"/>
      <c r="U148" s="810"/>
      <c r="V148" s="810"/>
      <c r="W148" s="810"/>
      <c r="X148" s="810"/>
      <c r="Y148" s="810"/>
      <c r="Z148" s="810"/>
      <c r="AA148" s="810"/>
    </row>
    <row r="149" spans="2:27" ht="24" customHeight="1">
      <c r="B149" s="1007" t="s">
        <v>616</v>
      </c>
      <c r="C149" s="1008"/>
      <c r="D149" s="198"/>
      <c r="E149" s="198"/>
      <c r="F149" s="816">
        <f>SUM(F139:F148)</f>
        <v>0</v>
      </c>
      <c r="G149" s="197">
        <f t="shared" ref="G149:AA149" si="33">SUM(G139:G148)</f>
        <v>0</v>
      </c>
      <c r="H149" s="806">
        <f>SUM(H139:H148)</f>
        <v>0</v>
      </c>
      <c r="I149" s="806">
        <f t="shared" si="33"/>
        <v>0</v>
      </c>
      <c r="J149" s="806">
        <f t="shared" si="33"/>
        <v>0</v>
      </c>
      <c r="K149" s="806">
        <f t="shared" si="33"/>
        <v>0</v>
      </c>
      <c r="L149" s="806">
        <f t="shared" si="33"/>
        <v>0</v>
      </c>
      <c r="M149" s="806">
        <f t="shared" si="33"/>
        <v>0</v>
      </c>
      <c r="N149" s="806">
        <f t="shared" si="33"/>
        <v>0</v>
      </c>
      <c r="O149" s="806">
        <f t="shared" si="33"/>
        <v>0</v>
      </c>
      <c r="P149" s="806">
        <f t="shared" si="33"/>
        <v>0</v>
      </c>
      <c r="Q149" s="806">
        <f t="shared" si="33"/>
        <v>0</v>
      </c>
      <c r="R149" s="806">
        <f t="shared" si="33"/>
        <v>0</v>
      </c>
      <c r="S149" s="806">
        <f t="shared" si="33"/>
        <v>0</v>
      </c>
      <c r="T149" s="806">
        <f t="shared" si="33"/>
        <v>0</v>
      </c>
      <c r="U149" s="806">
        <f t="shared" si="33"/>
        <v>0</v>
      </c>
      <c r="V149" s="806">
        <f t="shared" si="33"/>
        <v>0</v>
      </c>
      <c r="W149" s="806">
        <f t="shared" si="33"/>
        <v>0</v>
      </c>
      <c r="X149" s="806">
        <f t="shared" si="33"/>
        <v>0</v>
      </c>
      <c r="Y149" s="806">
        <f t="shared" si="33"/>
        <v>0</v>
      </c>
      <c r="Z149" s="806">
        <f t="shared" si="33"/>
        <v>0</v>
      </c>
      <c r="AA149" s="806">
        <f t="shared" si="33"/>
        <v>0</v>
      </c>
    </row>
    <row r="150" spans="2:27" s="800" customFormat="1" ht="21" customHeight="1">
      <c r="B150" s="1273" t="s">
        <v>413</v>
      </c>
      <c r="C150" s="1274"/>
      <c r="D150" s="807"/>
      <c r="E150" s="825"/>
      <c r="F150" s="805" t="s">
        <v>232</v>
      </c>
      <c r="G150" s="266"/>
      <c r="H150" s="805">
        <f>(H149*$D$150)/1000</f>
        <v>0</v>
      </c>
      <c r="I150" s="805">
        <f t="shared" ref="I150:AA150" si="34">(I149*$D$150)/1000</f>
        <v>0</v>
      </c>
      <c r="J150" s="805">
        <f t="shared" si="34"/>
        <v>0</v>
      </c>
      <c r="K150" s="805">
        <f t="shared" si="34"/>
        <v>0</v>
      </c>
      <c r="L150" s="805">
        <f t="shared" si="34"/>
        <v>0</v>
      </c>
      <c r="M150" s="805">
        <f t="shared" si="34"/>
        <v>0</v>
      </c>
      <c r="N150" s="805">
        <f t="shared" si="34"/>
        <v>0</v>
      </c>
      <c r="O150" s="805">
        <f t="shared" si="34"/>
        <v>0</v>
      </c>
      <c r="P150" s="805">
        <f>(P149*$D$150)/1000</f>
        <v>0</v>
      </c>
      <c r="Q150" s="805">
        <f t="shared" si="34"/>
        <v>0</v>
      </c>
      <c r="R150" s="805">
        <f t="shared" si="34"/>
        <v>0</v>
      </c>
      <c r="S150" s="805">
        <f t="shared" si="34"/>
        <v>0</v>
      </c>
      <c r="T150" s="805">
        <f t="shared" si="34"/>
        <v>0</v>
      </c>
      <c r="U150" s="805">
        <f t="shared" si="34"/>
        <v>0</v>
      </c>
      <c r="V150" s="805">
        <f t="shared" si="34"/>
        <v>0</v>
      </c>
      <c r="W150" s="805">
        <f t="shared" si="34"/>
        <v>0</v>
      </c>
      <c r="X150" s="805">
        <f t="shared" si="34"/>
        <v>0</v>
      </c>
      <c r="Y150" s="805">
        <f t="shared" si="34"/>
        <v>0</v>
      </c>
      <c r="Z150" s="805">
        <f t="shared" si="34"/>
        <v>0</v>
      </c>
      <c r="AA150" s="805">
        <f t="shared" si="34"/>
        <v>0</v>
      </c>
    </row>
    <row r="151" spans="2:27" ht="18" customHeight="1">
      <c r="B151" s="1026" t="s">
        <v>313</v>
      </c>
      <c r="C151" s="1258" t="s">
        <v>541</v>
      </c>
      <c r="D151" s="1258"/>
      <c r="E151" s="824"/>
      <c r="F151" s="818"/>
      <c r="G151" s="197"/>
      <c r="H151" s="819"/>
      <c r="I151" s="819"/>
      <c r="J151" s="819"/>
      <c r="K151" s="819"/>
      <c r="L151" s="819"/>
      <c r="M151" s="819"/>
      <c r="N151" s="819"/>
      <c r="O151" s="819"/>
      <c r="P151" s="819"/>
      <c r="Q151" s="819"/>
      <c r="R151" s="819"/>
      <c r="S151" s="819"/>
      <c r="T151" s="819"/>
      <c r="U151" s="819"/>
      <c r="V151" s="819"/>
      <c r="W151" s="819"/>
      <c r="X151" s="819"/>
      <c r="Y151" s="819"/>
      <c r="Z151" s="819"/>
      <c r="AA151" s="819"/>
    </row>
    <row r="152" spans="2:27" ht="24" customHeight="1">
      <c r="B152" s="1027"/>
      <c r="C152" s="202" t="s">
        <v>447</v>
      </c>
      <c r="D152" s="24">
        <v>20</v>
      </c>
      <c r="E152" s="24"/>
      <c r="F152" s="805">
        <f>SUMPRODUCT(H152:AA152,H$165:AA$165)/1000</f>
        <v>0</v>
      </c>
      <c r="G152" s="197"/>
      <c r="H152" s="810"/>
      <c r="I152" s="810"/>
      <c r="J152" s="810"/>
      <c r="K152" s="810"/>
      <c r="L152" s="810"/>
      <c r="M152" s="810"/>
      <c r="N152" s="810"/>
      <c r="O152" s="810"/>
      <c r="P152" s="810"/>
      <c r="Q152" s="810"/>
      <c r="R152" s="810"/>
      <c r="S152" s="810"/>
      <c r="T152" s="810"/>
      <c r="U152" s="810"/>
      <c r="V152" s="810"/>
      <c r="W152" s="810"/>
      <c r="X152" s="810"/>
      <c r="Y152" s="810"/>
      <c r="Z152" s="810"/>
      <c r="AA152" s="810"/>
    </row>
    <row r="153" spans="2:27" ht="18" customHeight="1">
      <c r="B153" s="1027"/>
      <c r="C153" s="28" t="s">
        <v>636</v>
      </c>
      <c r="D153" s="24">
        <v>10</v>
      </c>
      <c r="E153" s="24"/>
      <c r="F153" s="805">
        <f t="shared" ref="F153:F161" si="35">SUMPRODUCT(H153:AA153,H$165:AA$165)/1000</f>
        <v>0</v>
      </c>
      <c r="G153" s="197"/>
      <c r="H153" s="810"/>
      <c r="I153" s="810"/>
      <c r="J153" s="810"/>
      <c r="K153" s="810"/>
      <c r="L153" s="810"/>
      <c r="M153" s="810"/>
      <c r="N153" s="810"/>
      <c r="O153" s="810"/>
      <c r="P153" s="810"/>
      <c r="Q153" s="810"/>
      <c r="R153" s="810"/>
      <c r="S153" s="810"/>
      <c r="T153" s="810"/>
      <c r="U153" s="810"/>
      <c r="V153" s="810"/>
      <c r="W153" s="810"/>
      <c r="X153" s="810"/>
      <c r="Y153" s="810"/>
      <c r="Z153" s="810"/>
      <c r="AA153" s="810"/>
    </row>
    <row r="154" spans="2:27" ht="27" customHeight="1">
      <c r="B154" s="1027"/>
      <c r="C154" s="69" t="s">
        <v>118</v>
      </c>
      <c r="D154" s="24" t="s">
        <v>593</v>
      </c>
      <c r="E154" s="24"/>
      <c r="F154" s="805">
        <f t="shared" si="35"/>
        <v>0</v>
      </c>
      <c r="G154" s="197"/>
      <c r="H154" s="810"/>
      <c r="I154" s="810"/>
      <c r="J154" s="810"/>
      <c r="K154" s="810"/>
      <c r="L154" s="810"/>
      <c r="M154" s="810"/>
      <c r="N154" s="810"/>
      <c r="O154" s="810"/>
      <c r="P154" s="810"/>
      <c r="Q154" s="810"/>
      <c r="R154" s="810"/>
      <c r="S154" s="810"/>
      <c r="T154" s="810"/>
      <c r="U154" s="810"/>
      <c r="V154" s="810"/>
      <c r="W154" s="810"/>
      <c r="X154" s="810"/>
      <c r="Y154" s="810"/>
      <c r="Z154" s="810"/>
      <c r="AA154" s="810"/>
    </row>
    <row r="155" spans="2:27" ht="18" customHeight="1">
      <c r="B155" s="1027"/>
      <c r="C155" s="69" t="s">
        <v>391</v>
      </c>
      <c r="D155" s="24" t="s">
        <v>593</v>
      </c>
      <c r="E155" s="24"/>
      <c r="F155" s="805">
        <f t="shared" si="35"/>
        <v>0</v>
      </c>
      <c r="G155" s="197"/>
      <c r="H155" s="810"/>
      <c r="I155" s="810"/>
      <c r="J155" s="810"/>
      <c r="K155" s="810"/>
      <c r="L155" s="810"/>
      <c r="M155" s="810"/>
      <c r="N155" s="810"/>
      <c r="O155" s="810"/>
      <c r="P155" s="810"/>
      <c r="Q155" s="810"/>
      <c r="R155" s="810"/>
      <c r="S155" s="810"/>
      <c r="T155" s="810"/>
      <c r="U155" s="810"/>
      <c r="V155" s="810"/>
      <c r="W155" s="810"/>
      <c r="X155" s="810"/>
      <c r="Y155" s="810"/>
      <c r="Z155" s="810"/>
      <c r="AA155" s="810"/>
    </row>
    <row r="156" spans="2:27" ht="18" customHeight="1">
      <c r="B156" s="1027"/>
      <c r="C156" s="28" t="s">
        <v>273</v>
      </c>
      <c r="D156" s="24">
        <v>200</v>
      </c>
      <c r="E156" s="24"/>
      <c r="F156" s="805">
        <f t="shared" si="35"/>
        <v>0</v>
      </c>
      <c r="G156" s="197"/>
      <c r="H156" s="810"/>
      <c r="I156" s="810"/>
      <c r="J156" s="810"/>
      <c r="K156" s="810"/>
      <c r="L156" s="810"/>
      <c r="M156" s="810"/>
      <c r="N156" s="810"/>
      <c r="O156" s="810"/>
      <c r="P156" s="810"/>
      <c r="Q156" s="810"/>
      <c r="R156" s="810"/>
      <c r="S156" s="810"/>
      <c r="T156" s="810"/>
      <c r="U156" s="810"/>
      <c r="V156" s="810"/>
      <c r="W156" s="810"/>
      <c r="X156" s="810"/>
      <c r="Y156" s="810"/>
      <c r="Z156" s="810"/>
      <c r="AA156" s="810"/>
    </row>
    <row r="157" spans="2:27" ht="18" customHeight="1">
      <c r="B157" s="1027"/>
      <c r="C157" s="259" t="s">
        <v>667</v>
      </c>
      <c r="D157" s="204">
        <v>40</v>
      </c>
      <c r="E157" s="204"/>
      <c r="F157" s="805">
        <f t="shared" si="35"/>
        <v>0</v>
      </c>
      <c r="G157" s="197"/>
      <c r="H157" s="810"/>
      <c r="I157" s="810"/>
      <c r="J157" s="810"/>
      <c r="K157" s="810"/>
      <c r="L157" s="810"/>
      <c r="M157" s="810"/>
      <c r="N157" s="810"/>
      <c r="O157" s="810"/>
      <c r="P157" s="810"/>
      <c r="Q157" s="810"/>
      <c r="R157" s="810"/>
      <c r="S157" s="810"/>
      <c r="T157" s="810"/>
      <c r="U157" s="810"/>
      <c r="V157" s="810"/>
      <c r="W157" s="810"/>
      <c r="X157" s="810"/>
      <c r="Y157" s="810"/>
      <c r="Z157" s="810"/>
      <c r="AA157" s="810"/>
    </row>
    <row r="158" spans="2:27" ht="18" customHeight="1">
      <c r="B158" s="1027"/>
      <c r="C158" s="479" t="s">
        <v>466</v>
      </c>
      <c r="D158" s="24">
        <v>40</v>
      </c>
      <c r="E158" s="24"/>
      <c r="F158" s="805">
        <f t="shared" si="35"/>
        <v>0</v>
      </c>
      <c r="G158" s="197"/>
      <c r="H158" s="810"/>
      <c r="I158" s="810"/>
      <c r="J158" s="810"/>
      <c r="K158" s="810"/>
      <c r="L158" s="810"/>
      <c r="M158" s="810"/>
      <c r="N158" s="810"/>
      <c r="O158" s="810"/>
      <c r="P158" s="810"/>
      <c r="Q158" s="810"/>
      <c r="R158" s="810"/>
      <c r="S158" s="810"/>
      <c r="T158" s="810"/>
      <c r="U158" s="810"/>
      <c r="V158" s="810"/>
      <c r="W158" s="810"/>
      <c r="X158" s="810"/>
      <c r="Y158" s="810"/>
      <c r="Z158" s="810"/>
      <c r="AA158" s="810"/>
    </row>
    <row r="159" spans="2:27" ht="18" customHeight="1">
      <c r="B159" s="1027"/>
      <c r="C159" s="1258" t="s">
        <v>764</v>
      </c>
      <c r="D159" s="1258"/>
      <c r="E159" s="824"/>
      <c r="F159" s="805">
        <f t="shared" si="35"/>
        <v>0</v>
      </c>
      <c r="G159" s="197"/>
      <c r="H159" s="810"/>
      <c r="I159" s="810"/>
      <c r="J159" s="810"/>
      <c r="K159" s="810"/>
      <c r="L159" s="810"/>
      <c r="M159" s="810"/>
      <c r="N159" s="810"/>
      <c r="O159" s="810"/>
      <c r="P159" s="810"/>
      <c r="Q159" s="810"/>
      <c r="R159" s="810"/>
      <c r="S159" s="810"/>
      <c r="T159" s="810"/>
      <c r="U159" s="810"/>
      <c r="V159" s="810"/>
      <c r="W159" s="810"/>
      <c r="X159" s="810"/>
      <c r="Y159" s="810"/>
      <c r="Z159" s="810"/>
      <c r="AA159" s="810"/>
    </row>
    <row r="160" spans="2:27" ht="18" customHeight="1">
      <c r="B160" s="1027"/>
      <c r="C160" s="72" t="s">
        <v>126</v>
      </c>
      <c r="D160" s="205">
        <v>130</v>
      </c>
      <c r="E160" s="205"/>
      <c r="F160" s="805">
        <f t="shared" si="35"/>
        <v>0</v>
      </c>
      <c r="G160" s="197"/>
      <c r="H160" s="810"/>
      <c r="I160" s="810"/>
      <c r="J160" s="810"/>
      <c r="K160" s="810"/>
      <c r="L160" s="810"/>
      <c r="M160" s="810"/>
      <c r="N160" s="810"/>
      <c r="O160" s="810"/>
      <c r="P160" s="810"/>
      <c r="Q160" s="810"/>
      <c r="R160" s="810"/>
      <c r="S160" s="810"/>
      <c r="T160" s="810"/>
      <c r="U160" s="810"/>
      <c r="V160" s="810"/>
      <c r="W160" s="810"/>
      <c r="X160" s="810"/>
      <c r="Y160" s="810"/>
      <c r="Z160" s="810"/>
      <c r="AA160" s="810"/>
    </row>
    <row r="161" spans="2:27" ht="21" customHeight="1">
      <c r="B161" s="1027"/>
      <c r="C161" s="28" t="s">
        <v>509</v>
      </c>
      <c r="D161" s="24">
        <v>125</v>
      </c>
      <c r="E161" s="24"/>
      <c r="F161" s="805">
        <f t="shared" si="35"/>
        <v>0</v>
      </c>
      <c r="G161" s="197"/>
      <c r="H161" s="810"/>
      <c r="I161" s="810"/>
      <c r="J161" s="810"/>
      <c r="K161" s="810"/>
      <c r="L161" s="810"/>
      <c r="M161" s="810"/>
      <c r="N161" s="810"/>
      <c r="O161" s="810"/>
      <c r="P161" s="810"/>
      <c r="Q161" s="810"/>
      <c r="R161" s="810"/>
      <c r="S161" s="810"/>
      <c r="T161" s="810"/>
      <c r="U161" s="810"/>
      <c r="V161" s="810"/>
      <c r="W161" s="810"/>
      <c r="X161" s="810"/>
      <c r="Y161" s="810"/>
      <c r="Z161" s="810"/>
      <c r="AA161" s="810"/>
    </row>
    <row r="162" spans="2:27" ht="18" customHeight="1">
      <c r="B162" s="1007" t="s">
        <v>57</v>
      </c>
      <c r="C162" s="1008"/>
      <c r="D162" s="198"/>
      <c r="E162" s="198"/>
      <c r="F162" s="816">
        <f>SUM(F152:F161)</f>
        <v>0</v>
      </c>
      <c r="G162" s="197"/>
      <c r="H162" s="806">
        <f>SUM(H152:H161)</f>
        <v>0</v>
      </c>
      <c r="I162" s="806">
        <f t="shared" ref="I162:AA162" si="36">SUM(I152:I161)</f>
        <v>0</v>
      </c>
      <c r="J162" s="806">
        <f t="shared" si="36"/>
        <v>0</v>
      </c>
      <c r="K162" s="806">
        <f t="shared" si="36"/>
        <v>0</v>
      </c>
      <c r="L162" s="806">
        <f t="shared" si="36"/>
        <v>0</v>
      </c>
      <c r="M162" s="806">
        <f t="shared" si="36"/>
        <v>0</v>
      </c>
      <c r="N162" s="806">
        <f t="shared" si="36"/>
        <v>0</v>
      </c>
      <c r="O162" s="806">
        <f t="shared" si="36"/>
        <v>0</v>
      </c>
      <c r="P162" s="806">
        <f t="shared" si="36"/>
        <v>0</v>
      </c>
      <c r="Q162" s="806">
        <f t="shared" si="36"/>
        <v>0</v>
      </c>
      <c r="R162" s="806">
        <f t="shared" si="36"/>
        <v>0</v>
      </c>
      <c r="S162" s="806">
        <f t="shared" si="36"/>
        <v>0</v>
      </c>
      <c r="T162" s="806">
        <f t="shared" si="36"/>
        <v>0</v>
      </c>
      <c r="U162" s="806">
        <f t="shared" si="36"/>
        <v>0</v>
      </c>
      <c r="V162" s="806">
        <f t="shared" si="36"/>
        <v>0</v>
      </c>
      <c r="W162" s="806">
        <f t="shared" si="36"/>
        <v>0</v>
      </c>
      <c r="X162" s="806">
        <f t="shared" si="36"/>
        <v>0</v>
      </c>
      <c r="Y162" s="806">
        <f t="shared" si="36"/>
        <v>0</v>
      </c>
      <c r="Z162" s="806">
        <f t="shared" si="36"/>
        <v>0</v>
      </c>
      <c r="AA162" s="806">
        <f t="shared" si="36"/>
        <v>0</v>
      </c>
    </row>
    <row r="163" spans="2:27" s="800" customFormat="1" ht="18" customHeight="1">
      <c r="B163" s="1273" t="s">
        <v>413</v>
      </c>
      <c r="C163" s="1274"/>
      <c r="D163" s="807"/>
      <c r="E163" s="825"/>
      <c r="F163" s="266" t="s">
        <v>232</v>
      </c>
      <c r="G163" s="266">
        <f>(H162*$D$65)/1000</f>
        <v>0</v>
      </c>
      <c r="H163" s="805">
        <f>(H162*$D$163)/1000</f>
        <v>0</v>
      </c>
      <c r="I163" s="805">
        <f t="shared" ref="I163:AA163" si="37">(I162*$D$163)/1000</f>
        <v>0</v>
      </c>
      <c r="J163" s="805">
        <f t="shared" si="37"/>
        <v>0</v>
      </c>
      <c r="K163" s="805">
        <f t="shared" si="37"/>
        <v>0</v>
      </c>
      <c r="L163" s="805">
        <f t="shared" si="37"/>
        <v>0</v>
      </c>
      <c r="M163" s="805">
        <f t="shared" si="37"/>
        <v>0</v>
      </c>
      <c r="N163" s="805">
        <f t="shared" si="37"/>
        <v>0</v>
      </c>
      <c r="O163" s="805">
        <f t="shared" si="37"/>
        <v>0</v>
      </c>
      <c r="P163" s="805">
        <f t="shared" si="37"/>
        <v>0</v>
      </c>
      <c r="Q163" s="805">
        <f t="shared" si="37"/>
        <v>0</v>
      </c>
      <c r="R163" s="805">
        <f t="shared" si="37"/>
        <v>0</v>
      </c>
      <c r="S163" s="805">
        <f t="shared" si="37"/>
        <v>0</v>
      </c>
      <c r="T163" s="805">
        <f t="shared" si="37"/>
        <v>0</v>
      </c>
      <c r="U163" s="805">
        <f t="shared" si="37"/>
        <v>0</v>
      </c>
      <c r="V163" s="805">
        <f t="shared" si="37"/>
        <v>0</v>
      </c>
      <c r="W163" s="805">
        <f t="shared" si="37"/>
        <v>0</v>
      </c>
      <c r="X163" s="805">
        <f t="shared" si="37"/>
        <v>0</v>
      </c>
      <c r="Y163" s="805">
        <f t="shared" si="37"/>
        <v>0</v>
      </c>
      <c r="Z163" s="805">
        <f t="shared" si="37"/>
        <v>0</v>
      </c>
      <c r="AA163" s="805">
        <f t="shared" si="37"/>
        <v>0</v>
      </c>
    </row>
    <row r="164" spans="2:27" s="800" customFormat="1" ht="18" customHeight="1">
      <c r="B164" s="1273" t="s">
        <v>286</v>
      </c>
      <c r="C164" s="1274"/>
      <c r="D164" s="807"/>
      <c r="E164" s="825"/>
      <c r="F164" s="266" t="s">
        <v>232</v>
      </c>
      <c r="G164" s="266">
        <f>(H162*$D$66)/1000</f>
        <v>0</v>
      </c>
      <c r="H164" s="805">
        <f>H150+H163</f>
        <v>0</v>
      </c>
      <c r="I164" s="805">
        <f t="shared" ref="I164:AA164" si="38">I150+I163</f>
        <v>0</v>
      </c>
      <c r="J164" s="805">
        <f t="shared" si="38"/>
        <v>0</v>
      </c>
      <c r="K164" s="805">
        <f t="shared" si="38"/>
        <v>0</v>
      </c>
      <c r="L164" s="805">
        <f t="shared" si="38"/>
        <v>0</v>
      </c>
      <c r="M164" s="805">
        <f t="shared" si="38"/>
        <v>0</v>
      </c>
      <c r="N164" s="805">
        <f t="shared" si="38"/>
        <v>0</v>
      </c>
      <c r="O164" s="805">
        <f t="shared" si="38"/>
        <v>0</v>
      </c>
      <c r="P164" s="805">
        <f t="shared" si="38"/>
        <v>0</v>
      </c>
      <c r="Q164" s="805">
        <f t="shared" si="38"/>
        <v>0</v>
      </c>
      <c r="R164" s="805">
        <f t="shared" si="38"/>
        <v>0</v>
      </c>
      <c r="S164" s="805">
        <f t="shared" si="38"/>
        <v>0</v>
      </c>
      <c r="T164" s="805">
        <f t="shared" si="38"/>
        <v>0</v>
      </c>
      <c r="U164" s="805">
        <f t="shared" si="38"/>
        <v>0</v>
      </c>
      <c r="V164" s="805">
        <f t="shared" si="38"/>
        <v>0</v>
      </c>
      <c r="W164" s="805">
        <f t="shared" si="38"/>
        <v>0</v>
      </c>
      <c r="X164" s="805">
        <f t="shared" si="38"/>
        <v>0</v>
      </c>
      <c r="Y164" s="805">
        <f t="shared" si="38"/>
        <v>0</v>
      </c>
      <c r="Z164" s="805">
        <f t="shared" si="38"/>
        <v>0</v>
      </c>
      <c r="AA164" s="805">
        <f t="shared" si="38"/>
        <v>0</v>
      </c>
    </row>
    <row r="165" spans="2:27" s="800" customFormat="1" ht="27" customHeight="1">
      <c r="B165" s="1280" t="s">
        <v>722</v>
      </c>
      <c r="C165" s="1281"/>
      <c r="D165" s="801"/>
      <c r="E165" s="801"/>
      <c r="F165" s="266"/>
      <c r="G165" s="266"/>
      <c r="H165" s="811"/>
      <c r="I165" s="811"/>
      <c r="J165" s="811"/>
      <c r="K165" s="811"/>
      <c r="L165" s="811"/>
      <c r="M165" s="811"/>
      <c r="N165" s="811"/>
      <c r="O165" s="811"/>
      <c r="P165" s="811"/>
      <c r="Q165" s="811"/>
      <c r="R165" s="811"/>
      <c r="S165" s="811"/>
      <c r="T165" s="811"/>
      <c r="U165" s="811"/>
      <c r="V165" s="811"/>
      <c r="W165" s="811"/>
      <c r="X165" s="811"/>
      <c r="Y165" s="811"/>
      <c r="Z165" s="811"/>
      <c r="AA165" s="811"/>
    </row>
    <row r="166" spans="2:27" s="800" customFormat="1" ht="23.25" customHeight="1">
      <c r="B166" s="1280" t="s">
        <v>389</v>
      </c>
      <c r="C166" s="1281"/>
      <c r="D166" s="801"/>
      <c r="E166" s="801"/>
      <c r="F166" s="805">
        <f>SUM(H166:AA166)</f>
        <v>0</v>
      </c>
      <c r="G166" s="805">
        <f>H165*H164</f>
        <v>0</v>
      </c>
      <c r="H166" s="805">
        <f>H164*H165</f>
        <v>0</v>
      </c>
      <c r="I166" s="805">
        <f t="shared" ref="I166:AA166" si="39">I164*I165</f>
        <v>0</v>
      </c>
      <c r="J166" s="805">
        <f t="shared" si="39"/>
        <v>0</v>
      </c>
      <c r="K166" s="805">
        <f t="shared" si="39"/>
        <v>0</v>
      </c>
      <c r="L166" s="805">
        <f t="shared" si="39"/>
        <v>0</v>
      </c>
      <c r="M166" s="805">
        <f t="shared" si="39"/>
        <v>0</v>
      </c>
      <c r="N166" s="805">
        <f t="shared" si="39"/>
        <v>0</v>
      </c>
      <c r="O166" s="805">
        <f t="shared" si="39"/>
        <v>0</v>
      </c>
      <c r="P166" s="805">
        <f t="shared" si="39"/>
        <v>0</v>
      </c>
      <c r="Q166" s="805">
        <f t="shared" si="39"/>
        <v>0</v>
      </c>
      <c r="R166" s="805">
        <f t="shared" si="39"/>
        <v>0</v>
      </c>
      <c r="S166" s="805">
        <f t="shared" si="39"/>
        <v>0</v>
      </c>
      <c r="T166" s="805">
        <f t="shared" si="39"/>
        <v>0</v>
      </c>
      <c r="U166" s="805">
        <f t="shared" si="39"/>
        <v>0</v>
      </c>
      <c r="V166" s="805">
        <f t="shared" si="39"/>
        <v>0</v>
      </c>
      <c r="W166" s="805">
        <f t="shared" si="39"/>
        <v>0</v>
      </c>
      <c r="X166" s="805">
        <f t="shared" si="39"/>
        <v>0</v>
      </c>
      <c r="Y166" s="805">
        <f t="shared" si="39"/>
        <v>0</v>
      </c>
      <c r="Z166" s="805">
        <f t="shared" si="39"/>
        <v>0</v>
      </c>
      <c r="AA166" s="805">
        <f t="shared" si="39"/>
        <v>0</v>
      </c>
    </row>
    <row r="167" spans="2:27" ht="69" customHeight="1">
      <c r="B167" s="1035" t="s">
        <v>760</v>
      </c>
      <c r="C167" s="1036"/>
      <c r="D167" s="1036"/>
      <c r="E167" s="1036"/>
      <c r="F167" s="1036"/>
      <c r="G167" s="1036"/>
      <c r="H167" s="1036"/>
      <c r="I167" s="1036"/>
      <c r="J167" s="1036"/>
      <c r="K167" s="1036"/>
      <c r="L167" s="1036"/>
      <c r="M167" s="1036"/>
      <c r="N167" s="1036"/>
      <c r="O167" s="1036"/>
      <c r="P167" s="1036"/>
      <c r="Q167" s="1036"/>
      <c r="R167" s="1036"/>
      <c r="S167" s="1036"/>
      <c r="T167" s="1036"/>
      <c r="U167" s="1036"/>
      <c r="V167" s="1036"/>
      <c r="W167" s="1036"/>
      <c r="X167" s="1036"/>
      <c r="Y167" s="1036"/>
      <c r="Z167" s="1036"/>
      <c r="AA167" s="1036"/>
    </row>
    <row r="168" spans="2:27" ht="24" customHeight="1">
      <c r="B168" s="1282"/>
      <c r="C168" s="1282"/>
      <c r="D168" s="1282"/>
      <c r="E168" s="1282"/>
      <c r="F168" s="1282"/>
      <c r="G168" s="1282"/>
      <c r="H168" s="1282"/>
      <c r="I168" s="1282"/>
      <c r="J168" s="1282"/>
      <c r="K168" s="1282"/>
      <c r="L168" s="1282"/>
      <c r="M168" s="1282"/>
      <c r="N168" s="1282"/>
      <c r="O168" s="1282"/>
      <c r="P168" s="1282"/>
      <c r="Q168" s="1282"/>
      <c r="R168" s="1282"/>
      <c r="S168" s="1282"/>
      <c r="T168" s="1282"/>
      <c r="U168" s="1282"/>
      <c r="V168" s="1282"/>
      <c r="W168" s="1282"/>
      <c r="X168" s="1282"/>
      <c r="Y168" s="1282"/>
      <c r="Z168" s="1282"/>
      <c r="AA168" s="1282"/>
    </row>
    <row r="169" spans="2:27" ht="27.75" customHeight="1" thickBot="1">
      <c r="B169" s="1009" t="s">
        <v>139</v>
      </c>
      <c r="C169" s="1010"/>
      <c r="D169" s="1010"/>
      <c r="E169" s="1010"/>
      <c r="F169" s="1010"/>
      <c r="G169" s="1010"/>
      <c r="H169" s="1010"/>
      <c r="I169" s="1010"/>
      <c r="J169" s="1010"/>
      <c r="K169" s="1010"/>
      <c r="L169" s="1010"/>
      <c r="M169" s="1010"/>
      <c r="N169" s="1010"/>
      <c r="O169" s="1010"/>
      <c r="P169" s="1010"/>
      <c r="Q169" s="1010"/>
      <c r="R169" s="1010"/>
      <c r="S169" s="1010"/>
      <c r="T169" s="1010"/>
      <c r="U169" s="1010"/>
      <c r="V169" s="1010"/>
      <c r="W169" s="1010"/>
      <c r="X169" s="1010"/>
      <c r="Y169" s="1010"/>
      <c r="Z169" s="1010"/>
      <c r="AA169" s="1010"/>
    </row>
    <row r="170" spans="2:27" ht="27" customHeight="1">
      <c r="B170" s="1012" t="s">
        <v>645</v>
      </c>
      <c r="C170" s="1013"/>
      <c r="D170" s="1016" t="s">
        <v>646</v>
      </c>
      <c r="E170" s="822"/>
      <c r="F170" s="1275" t="s">
        <v>597</v>
      </c>
      <c r="G170" s="797"/>
      <c r="H170" s="1020" t="s">
        <v>3</v>
      </c>
      <c r="I170" s="1021"/>
      <c r="J170" s="1021"/>
      <c r="K170" s="1021"/>
      <c r="L170" s="1021"/>
      <c r="M170" s="1021"/>
      <c r="N170" s="1021"/>
      <c r="O170" s="1021"/>
      <c r="P170" s="1021"/>
      <c r="Q170" s="1021"/>
      <c r="R170" s="1021"/>
      <c r="S170" s="1021"/>
      <c r="T170" s="1021"/>
      <c r="U170" s="1021"/>
      <c r="V170" s="1021"/>
      <c r="W170" s="1021"/>
      <c r="X170" s="1021"/>
      <c r="Y170" s="1021"/>
      <c r="Z170" s="1021"/>
      <c r="AA170" s="1021"/>
    </row>
    <row r="171" spans="2:27" ht="111" customHeight="1">
      <c r="B171" s="1014"/>
      <c r="C171" s="1015"/>
      <c r="D171" s="1017"/>
      <c r="E171" s="821"/>
      <c r="F171" s="1276"/>
      <c r="G171" s="796"/>
      <c r="H171" s="215" t="s">
        <v>418</v>
      </c>
      <c r="I171" s="215" t="s">
        <v>458</v>
      </c>
      <c r="J171" s="793" t="s">
        <v>375</v>
      </c>
      <c r="K171" s="194" t="s">
        <v>682</v>
      </c>
      <c r="L171" s="215" t="s">
        <v>65</v>
      </c>
      <c r="M171" s="216" t="s">
        <v>64</v>
      </c>
      <c r="N171" s="216" t="s">
        <v>302</v>
      </c>
      <c r="O171" s="217" t="s">
        <v>54</v>
      </c>
      <c r="P171" s="216" t="s">
        <v>208</v>
      </c>
      <c r="Q171" s="216" t="s">
        <v>22</v>
      </c>
      <c r="R171" s="216" t="s">
        <v>374</v>
      </c>
      <c r="S171" s="195" t="s">
        <v>754</v>
      </c>
      <c r="T171" s="195" t="s">
        <v>659</v>
      </c>
      <c r="U171" s="195"/>
      <c r="V171" s="216"/>
      <c r="W171" s="216"/>
      <c r="X171" s="195"/>
      <c r="Y171" s="195"/>
      <c r="AA171" s="195"/>
    </row>
    <row r="172" spans="2:27" ht="25.5" customHeight="1">
      <c r="B172" s="1023" t="s">
        <v>661</v>
      </c>
      <c r="C172" s="1260" t="s">
        <v>541</v>
      </c>
      <c r="D172" s="1262"/>
      <c r="E172" s="823"/>
      <c r="F172" s="266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</row>
    <row r="173" spans="2:27" ht="18" customHeight="1">
      <c r="B173" s="1024"/>
      <c r="C173" s="69" t="s">
        <v>776</v>
      </c>
      <c r="D173" s="24">
        <v>40</v>
      </c>
      <c r="E173" s="24"/>
      <c r="F173" s="805">
        <f>SUMPRODUCT(H173:AA173,H$197:AA$197)/1000</f>
        <v>0</v>
      </c>
      <c r="G173" s="197"/>
      <c r="H173" s="810"/>
      <c r="I173" s="810"/>
      <c r="J173" s="810"/>
      <c r="K173" s="810"/>
      <c r="L173" s="810"/>
      <c r="M173" s="810"/>
      <c r="N173" s="810"/>
      <c r="O173" s="810"/>
      <c r="P173" s="810"/>
      <c r="Q173" s="810"/>
      <c r="R173" s="810"/>
      <c r="S173" s="810"/>
      <c r="T173" s="810"/>
      <c r="U173" s="810"/>
      <c r="V173" s="810"/>
      <c r="W173" s="810"/>
      <c r="X173" s="810"/>
      <c r="Y173" s="810"/>
      <c r="Z173" s="810"/>
      <c r="AA173" s="810"/>
    </row>
    <row r="174" spans="2:27" ht="18" customHeight="1">
      <c r="B174" s="1024"/>
      <c r="C174" s="30" t="s">
        <v>151</v>
      </c>
      <c r="D174" s="729">
        <v>230</v>
      </c>
      <c r="E174" s="729"/>
      <c r="F174" s="805">
        <f t="shared" ref="F174:F181" si="40">SUMPRODUCT(H174:AA174,H$197:AA$197)/1000</f>
        <v>0</v>
      </c>
      <c r="G174" s="197"/>
      <c r="H174" s="810"/>
      <c r="I174" s="810"/>
      <c r="J174" s="810"/>
      <c r="K174" s="810"/>
      <c r="L174" s="810"/>
      <c r="M174" s="810"/>
      <c r="N174" s="810"/>
      <c r="O174" s="810"/>
      <c r="P174" s="810"/>
      <c r="Q174" s="810"/>
      <c r="R174" s="810"/>
      <c r="S174" s="810"/>
      <c r="T174" s="810"/>
      <c r="U174" s="810"/>
      <c r="V174" s="810"/>
      <c r="W174" s="810"/>
      <c r="X174" s="810"/>
      <c r="Y174" s="810"/>
      <c r="Z174" s="810"/>
      <c r="AA174" s="810"/>
    </row>
    <row r="175" spans="2:27" ht="18" customHeight="1">
      <c r="B175" s="1024"/>
      <c r="C175" s="30" t="s">
        <v>670</v>
      </c>
      <c r="D175" s="482">
        <v>200</v>
      </c>
      <c r="E175" s="482"/>
      <c r="F175" s="805">
        <f t="shared" si="40"/>
        <v>0</v>
      </c>
      <c r="G175" s="197"/>
      <c r="H175" s="810"/>
      <c r="I175" s="810"/>
      <c r="J175" s="810"/>
      <c r="K175" s="810"/>
      <c r="L175" s="810"/>
      <c r="M175" s="810"/>
      <c r="N175" s="810"/>
      <c r="O175" s="810"/>
      <c r="P175" s="810"/>
      <c r="Q175" s="810"/>
      <c r="R175" s="810"/>
      <c r="S175" s="810"/>
      <c r="T175" s="810"/>
      <c r="U175" s="810"/>
      <c r="V175" s="810"/>
      <c r="W175" s="810"/>
      <c r="X175" s="810"/>
      <c r="Y175" s="810"/>
      <c r="Z175" s="810"/>
      <c r="AA175" s="810"/>
    </row>
    <row r="176" spans="2:27" ht="18" customHeight="1">
      <c r="B176" s="1024"/>
      <c r="C176" s="259" t="s">
        <v>667</v>
      </c>
      <c r="D176" s="204">
        <v>40</v>
      </c>
      <c r="E176" s="204"/>
      <c r="F176" s="805">
        <f t="shared" si="40"/>
        <v>0</v>
      </c>
      <c r="G176" s="197"/>
      <c r="H176" s="810"/>
      <c r="I176" s="810"/>
      <c r="J176" s="810"/>
      <c r="K176" s="810"/>
      <c r="L176" s="810"/>
      <c r="M176" s="810"/>
      <c r="N176" s="810"/>
      <c r="O176" s="810"/>
      <c r="P176" s="810"/>
      <c r="Q176" s="810"/>
      <c r="R176" s="810"/>
      <c r="S176" s="810"/>
      <c r="T176" s="810"/>
      <c r="U176" s="810"/>
      <c r="V176" s="810"/>
      <c r="W176" s="810"/>
      <c r="X176" s="810"/>
      <c r="Y176" s="810"/>
      <c r="Z176" s="810"/>
      <c r="AA176" s="810"/>
    </row>
    <row r="177" spans="2:27" ht="18" customHeight="1">
      <c r="B177" s="1024"/>
      <c r="C177" s="479" t="s">
        <v>466</v>
      </c>
      <c r="D177" s="24">
        <v>40</v>
      </c>
      <c r="E177" s="24"/>
      <c r="F177" s="805">
        <f t="shared" si="40"/>
        <v>0</v>
      </c>
      <c r="G177" s="197"/>
      <c r="H177" s="810"/>
      <c r="I177" s="810"/>
      <c r="J177" s="810"/>
      <c r="K177" s="810"/>
      <c r="L177" s="810"/>
      <c r="M177" s="810"/>
      <c r="N177" s="810"/>
      <c r="O177" s="810"/>
      <c r="P177" s="810"/>
      <c r="Q177" s="810"/>
      <c r="R177" s="810"/>
      <c r="S177" s="810"/>
      <c r="T177" s="810"/>
      <c r="U177" s="810"/>
      <c r="V177" s="810"/>
      <c r="W177" s="810"/>
      <c r="X177" s="810"/>
      <c r="Y177" s="810"/>
      <c r="Z177" s="810"/>
      <c r="AA177" s="810"/>
    </row>
    <row r="178" spans="2:27" ht="18" customHeight="1">
      <c r="B178" s="1024"/>
      <c r="C178" s="1260" t="s">
        <v>764</v>
      </c>
      <c r="D178" s="1262"/>
      <c r="E178" s="823"/>
      <c r="F178" s="805">
        <f t="shared" si="40"/>
        <v>0</v>
      </c>
      <c r="G178" s="197"/>
      <c r="H178" s="810"/>
      <c r="I178" s="810"/>
      <c r="J178" s="810"/>
      <c r="K178" s="810"/>
      <c r="L178" s="810"/>
      <c r="M178" s="810"/>
      <c r="N178" s="810"/>
      <c r="O178" s="810"/>
      <c r="P178" s="810"/>
      <c r="Q178" s="810"/>
      <c r="R178" s="810"/>
      <c r="S178" s="810"/>
      <c r="T178" s="810"/>
      <c r="U178" s="810"/>
      <c r="V178" s="810"/>
      <c r="W178" s="810"/>
      <c r="X178" s="810"/>
      <c r="Y178" s="810"/>
      <c r="Z178" s="810"/>
      <c r="AA178" s="810"/>
    </row>
    <row r="179" spans="2:27" ht="27.75" customHeight="1">
      <c r="B179" s="1024"/>
      <c r="C179" s="69" t="s">
        <v>621</v>
      </c>
      <c r="D179" s="24">
        <v>12</v>
      </c>
      <c r="E179" s="24"/>
      <c r="F179" s="805">
        <f t="shared" si="40"/>
        <v>0</v>
      </c>
      <c r="G179" s="197"/>
      <c r="H179" s="810"/>
      <c r="I179" s="810"/>
      <c r="J179" s="810"/>
      <c r="K179" s="810"/>
      <c r="L179" s="810"/>
      <c r="M179" s="810"/>
      <c r="N179" s="810"/>
      <c r="O179" s="810"/>
      <c r="P179" s="810"/>
      <c r="Q179" s="810"/>
      <c r="R179" s="810"/>
      <c r="S179" s="810"/>
      <c r="T179" s="810"/>
      <c r="U179" s="810"/>
      <c r="V179" s="810"/>
      <c r="W179" s="810"/>
      <c r="X179" s="810"/>
      <c r="Y179" s="810"/>
      <c r="Z179" s="810"/>
      <c r="AA179" s="810"/>
    </row>
    <row r="180" spans="2:27" ht="18" customHeight="1">
      <c r="B180" s="1024"/>
      <c r="C180" s="72" t="s">
        <v>444</v>
      </c>
      <c r="D180" s="205">
        <v>140</v>
      </c>
      <c r="E180" s="205"/>
      <c r="F180" s="805">
        <f t="shared" si="40"/>
        <v>0</v>
      </c>
      <c r="G180" s="197"/>
      <c r="H180" s="810"/>
      <c r="I180" s="810"/>
      <c r="J180" s="810"/>
      <c r="K180" s="810"/>
      <c r="L180" s="810"/>
      <c r="M180" s="810"/>
      <c r="N180" s="810"/>
      <c r="O180" s="810"/>
      <c r="P180" s="810"/>
      <c r="Q180" s="810"/>
      <c r="R180" s="810"/>
      <c r="S180" s="810"/>
      <c r="T180" s="810"/>
      <c r="U180" s="810"/>
      <c r="V180" s="810"/>
      <c r="W180" s="810"/>
      <c r="X180" s="810"/>
      <c r="Y180" s="810"/>
      <c r="Z180" s="810"/>
      <c r="AA180" s="810"/>
    </row>
    <row r="181" spans="2:27" ht="18" customHeight="1">
      <c r="B181" s="1024"/>
      <c r="C181" s="69" t="s">
        <v>634</v>
      </c>
      <c r="D181" s="24">
        <v>200</v>
      </c>
      <c r="E181" s="24"/>
      <c r="F181" s="805">
        <f t="shared" si="40"/>
        <v>0</v>
      </c>
      <c r="G181" s="197"/>
      <c r="H181" s="810"/>
      <c r="I181" s="810"/>
      <c r="J181" s="810"/>
      <c r="K181" s="810"/>
      <c r="L181" s="810"/>
      <c r="M181" s="810"/>
      <c r="N181" s="810"/>
      <c r="O181" s="810"/>
      <c r="P181" s="810"/>
      <c r="Q181" s="810"/>
      <c r="R181" s="810"/>
      <c r="S181" s="810"/>
      <c r="T181" s="810"/>
      <c r="U181" s="810"/>
      <c r="V181" s="810"/>
      <c r="W181" s="810"/>
      <c r="X181" s="810"/>
      <c r="Y181" s="810"/>
      <c r="Z181" s="810"/>
      <c r="AA181" s="810"/>
    </row>
    <row r="182" spans="2:27" ht="24" customHeight="1">
      <c r="B182" s="1007" t="s">
        <v>616</v>
      </c>
      <c r="C182" s="1008"/>
      <c r="D182" s="198"/>
      <c r="E182" s="198"/>
      <c r="F182" s="816">
        <f>SUM(F173:F181)</f>
        <v>0</v>
      </c>
      <c r="G182" s="197">
        <f t="shared" ref="G182:AA182" si="41">SUM(G172:G181)</f>
        <v>0</v>
      </c>
      <c r="H182" s="806">
        <f t="shared" si="41"/>
        <v>0</v>
      </c>
      <c r="I182" s="806">
        <f t="shared" si="41"/>
        <v>0</v>
      </c>
      <c r="J182" s="806">
        <f t="shared" si="41"/>
        <v>0</v>
      </c>
      <c r="K182" s="806">
        <f t="shared" si="41"/>
        <v>0</v>
      </c>
      <c r="L182" s="806">
        <f t="shared" si="41"/>
        <v>0</v>
      </c>
      <c r="M182" s="806">
        <f t="shared" si="41"/>
        <v>0</v>
      </c>
      <c r="N182" s="806">
        <f t="shared" si="41"/>
        <v>0</v>
      </c>
      <c r="O182" s="806">
        <f t="shared" si="41"/>
        <v>0</v>
      </c>
      <c r="P182" s="806">
        <f t="shared" si="41"/>
        <v>0</v>
      </c>
      <c r="Q182" s="806">
        <f t="shared" si="41"/>
        <v>0</v>
      </c>
      <c r="R182" s="806">
        <f t="shared" si="41"/>
        <v>0</v>
      </c>
      <c r="S182" s="806">
        <f t="shared" si="41"/>
        <v>0</v>
      </c>
      <c r="T182" s="806">
        <f t="shared" si="41"/>
        <v>0</v>
      </c>
      <c r="U182" s="806">
        <f t="shared" si="41"/>
        <v>0</v>
      </c>
      <c r="V182" s="806">
        <f t="shared" si="41"/>
        <v>0</v>
      </c>
      <c r="W182" s="806">
        <f t="shared" si="41"/>
        <v>0</v>
      </c>
      <c r="X182" s="806">
        <f t="shared" si="41"/>
        <v>0</v>
      </c>
      <c r="Y182" s="806">
        <f t="shared" si="41"/>
        <v>0</v>
      </c>
      <c r="Z182" s="806">
        <f t="shared" si="41"/>
        <v>0</v>
      </c>
      <c r="AA182" s="806">
        <f t="shared" si="41"/>
        <v>0</v>
      </c>
    </row>
    <row r="183" spans="2:27" s="800" customFormat="1" ht="21" customHeight="1">
      <c r="B183" s="1273" t="s">
        <v>413</v>
      </c>
      <c r="C183" s="1274"/>
      <c r="D183" s="807"/>
      <c r="E183" s="825"/>
      <c r="F183" s="805" t="s">
        <v>232</v>
      </c>
      <c r="G183" s="266"/>
      <c r="H183" s="805">
        <f>(H182*$D$183)/1000</f>
        <v>0</v>
      </c>
      <c r="I183" s="805">
        <f t="shared" ref="I183:AA183" si="42">(I182*$D$183)/1000</f>
        <v>0</v>
      </c>
      <c r="J183" s="805">
        <f t="shared" si="42"/>
        <v>0</v>
      </c>
      <c r="K183" s="805">
        <f t="shared" si="42"/>
        <v>0</v>
      </c>
      <c r="L183" s="805">
        <f t="shared" si="42"/>
        <v>0</v>
      </c>
      <c r="M183" s="805">
        <f t="shared" si="42"/>
        <v>0</v>
      </c>
      <c r="N183" s="805">
        <f t="shared" si="42"/>
        <v>0</v>
      </c>
      <c r="O183" s="805">
        <f t="shared" si="42"/>
        <v>0</v>
      </c>
      <c r="P183" s="805">
        <f t="shared" si="42"/>
        <v>0</v>
      </c>
      <c r="Q183" s="805">
        <f t="shared" si="42"/>
        <v>0</v>
      </c>
      <c r="R183" s="805">
        <f t="shared" si="42"/>
        <v>0</v>
      </c>
      <c r="S183" s="805">
        <f t="shared" si="42"/>
        <v>0</v>
      </c>
      <c r="T183" s="805">
        <f t="shared" si="42"/>
        <v>0</v>
      </c>
      <c r="U183" s="805">
        <f t="shared" si="42"/>
        <v>0</v>
      </c>
      <c r="V183" s="805">
        <f t="shared" si="42"/>
        <v>0</v>
      </c>
      <c r="W183" s="805">
        <f t="shared" si="42"/>
        <v>0</v>
      </c>
      <c r="X183" s="805">
        <f t="shared" si="42"/>
        <v>0</v>
      </c>
      <c r="Y183" s="805">
        <f t="shared" si="42"/>
        <v>0</v>
      </c>
      <c r="Z183" s="805">
        <f t="shared" si="42"/>
        <v>0</v>
      </c>
      <c r="AA183" s="805">
        <f t="shared" si="42"/>
        <v>0</v>
      </c>
    </row>
    <row r="184" spans="2:27" ht="24" customHeight="1">
      <c r="B184" s="1026" t="s">
        <v>313</v>
      </c>
      <c r="C184" s="1258" t="s">
        <v>541</v>
      </c>
      <c r="D184" s="1258"/>
      <c r="E184" s="824"/>
      <c r="F184" s="805"/>
      <c r="G184" s="197"/>
      <c r="H184" s="819"/>
      <c r="I184" s="819"/>
      <c r="J184" s="819"/>
      <c r="K184" s="819"/>
      <c r="L184" s="819"/>
      <c r="M184" s="819"/>
      <c r="N184" s="819"/>
      <c r="O184" s="819"/>
      <c r="P184" s="819"/>
      <c r="Q184" s="819"/>
      <c r="R184" s="819"/>
      <c r="S184" s="819"/>
      <c r="T184" s="819"/>
      <c r="U184" s="819"/>
      <c r="V184" s="819"/>
      <c r="W184" s="819"/>
      <c r="X184" s="819"/>
      <c r="Y184" s="819"/>
      <c r="Z184" s="819"/>
      <c r="AA184" s="819"/>
    </row>
    <row r="185" spans="2:27" ht="18" customHeight="1">
      <c r="B185" s="1027"/>
      <c r="C185" s="69" t="s">
        <v>148</v>
      </c>
      <c r="D185" s="24">
        <v>40</v>
      </c>
      <c r="E185" s="24"/>
      <c r="F185" s="805">
        <f>SUMPRODUCT(H185:AA185,H$197:AA$197)/1000</f>
        <v>0</v>
      </c>
      <c r="G185" s="197"/>
      <c r="H185" s="810"/>
      <c r="I185" s="810"/>
      <c r="J185" s="810"/>
      <c r="K185" s="810"/>
      <c r="L185" s="810"/>
      <c r="M185" s="810"/>
      <c r="N185" s="810"/>
      <c r="O185" s="810"/>
      <c r="P185" s="810"/>
      <c r="Q185" s="810"/>
      <c r="R185" s="810"/>
      <c r="S185" s="810"/>
      <c r="T185" s="810"/>
      <c r="U185" s="810"/>
      <c r="V185" s="810"/>
      <c r="W185" s="810"/>
      <c r="X185" s="810"/>
      <c r="Y185" s="810"/>
      <c r="Z185" s="810"/>
      <c r="AA185" s="810"/>
    </row>
    <row r="186" spans="2:27" ht="18" customHeight="1">
      <c r="B186" s="1027"/>
      <c r="C186" s="30" t="s">
        <v>151</v>
      </c>
      <c r="D186" s="27">
        <v>280</v>
      </c>
      <c r="E186" s="27"/>
      <c r="F186" s="805">
        <f t="shared" ref="F186:F193" si="43">SUMPRODUCT(H186:AA186,H$197:AA$197)/1000</f>
        <v>0</v>
      </c>
      <c r="G186" s="197"/>
      <c r="H186" s="810"/>
      <c r="I186" s="810"/>
      <c r="J186" s="810"/>
      <c r="K186" s="810"/>
      <c r="L186" s="810"/>
      <c r="M186" s="810"/>
      <c r="N186" s="810"/>
      <c r="O186" s="810"/>
      <c r="P186" s="810"/>
      <c r="Q186" s="810"/>
      <c r="R186" s="810"/>
      <c r="S186" s="810"/>
      <c r="T186" s="810"/>
      <c r="U186" s="810"/>
      <c r="V186" s="810"/>
      <c r="W186" s="810"/>
      <c r="X186" s="810"/>
      <c r="Y186" s="810"/>
      <c r="Z186" s="810"/>
      <c r="AA186" s="810"/>
    </row>
    <row r="187" spans="2:27" ht="18" customHeight="1">
      <c r="B187" s="1027"/>
      <c r="C187" s="30" t="s">
        <v>655</v>
      </c>
      <c r="D187" s="482">
        <v>200</v>
      </c>
      <c r="E187" s="482"/>
      <c r="F187" s="805">
        <f t="shared" si="43"/>
        <v>0</v>
      </c>
      <c r="G187" s="197"/>
      <c r="H187" s="810"/>
      <c r="I187" s="810"/>
      <c r="J187" s="810"/>
      <c r="K187" s="810"/>
      <c r="L187" s="810"/>
      <c r="M187" s="810"/>
      <c r="N187" s="810"/>
      <c r="O187" s="810"/>
      <c r="P187" s="810"/>
      <c r="Q187" s="810"/>
      <c r="R187" s="810"/>
      <c r="S187" s="810"/>
      <c r="T187" s="810"/>
      <c r="U187" s="810"/>
      <c r="V187" s="810"/>
      <c r="W187" s="810"/>
      <c r="X187" s="810"/>
      <c r="Y187" s="810"/>
      <c r="Z187" s="810"/>
      <c r="AA187" s="810"/>
    </row>
    <row r="188" spans="2:27" ht="18" customHeight="1">
      <c r="B188" s="1027"/>
      <c r="C188" s="259" t="s">
        <v>667</v>
      </c>
      <c r="D188" s="204">
        <v>50</v>
      </c>
      <c r="E188" s="204"/>
      <c r="F188" s="805">
        <f t="shared" si="43"/>
        <v>0</v>
      </c>
      <c r="G188" s="197"/>
      <c r="H188" s="810"/>
      <c r="I188" s="810"/>
      <c r="J188" s="810"/>
      <c r="K188" s="810"/>
      <c r="L188" s="810"/>
      <c r="M188" s="810"/>
      <c r="N188" s="810"/>
      <c r="O188" s="810"/>
      <c r="P188" s="810"/>
      <c r="Q188" s="810"/>
      <c r="R188" s="810"/>
      <c r="S188" s="810"/>
      <c r="T188" s="810"/>
      <c r="U188" s="810"/>
      <c r="V188" s="810"/>
      <c r="W188" s="810"/>
      <c r="X188" s="810"/>
      <c r="Y188" s="810"/>
      <c r="Z188" s="810"/>
      <c r="AA188" s="810"/>
    </row>
    <row r="189" spans="2:27" ht="18" customHeight="1">
      <c r="B189" s="1027"/>
      <c r="C189" s="479" t="s">
        <v>466</v>
      </c>
      <c r="D189" s="24">
        <v>50</v>
      </c>
      <c r="E189" s="24"/>
      <c r="F189" s="805">
        <f t="shared" si="43"/>
        <v>0</v>
      </c>
      <c r="G189" s="197"/>
      <c r="H189" s="810"/>
      <c r="I189" s="810"/>
      <c r="J189" s="810"/>
      <c r="K189" s="810"/>
      <c r="L189" s="810"/>
      <c r="M189" s="810"/>
      <c r="N189" s="810"/>
      <c r="O189" s="810"/>
      <c r="P189" s="810"/>
      <c r="Q189" s="810"/>
      <c r="R189" s="810"/>
      <c r="S189" s="810"/>
      <c r="T189" s="810"/>
      <c r="U189" s="810"/>
      <c r="V189" s="810"/>
      <c r="W189" s="810"/>
      <c r="X189" s="810"/>
      <c r="Y189" s="810"/>
      <c r="Z189" s="810"/>
      <c r="AA189" s="810"/>
    </row>
    <row r="190" spans="2:27" ht="18" customHeight="1">
      <c r="B190" s="1027"/>
      <c r="C190" s="1258" t="s">
        <v>764</v>
      </c>
      <c r="D190" s="1258"/>
      <c r="E190" s="824"/>
      <c r="F190" s="818"/>
      <c r="G190" s="197"/>
      <c r="H190" s="810"/>
      <c r="I190" s="810"/>
      <c r="J190" s="810"/>
      <c r="K190" s="810"/>
      <c r="L190" s="810"/>
      <c r="M190" s="810"/>
      <c r="N190" s="810"/>
      <c r="O190" s="810"/>
      <c r="P190" s="810"/>
      <c r="Q190" s="810"/>
      <c r="R190" s="810"/>
      <c r="S190" s="810"/>
      <c r="T190" s="810"/>
      <c r="U190" s="810"/>
      <c r="V190" s="810"/>
      <c r="W190" s="810"/>
      <c r="X190" s="810"/>
      <c r="Y190" s="810"/>
      <c r="Z190" s="810"/>
      <c r="AA190" s="810"/>
    </row>
    <row r="191" spans="2:27" ht="30.75" customHeight="1">
      <c r="B191" s="1027"/>
      <c r="C191" s="69" t="s">
        <v>621</v>
      </c>
      <c r="D191" s="24">
        <v>18</v>
      </c>
      <c r="E191" s="24"/>
      <c r="F191" s="805">
        <f t="shared" si="43"/>
        <v>0</v>
      </c>
      <c r="G191" s="197"/>
      <c r="H191" s="810"/>
      <c r="I191" s="810"/>
      <c r="J191" s="810"/>
      <c r="K191" s="810"/>
      <c r="L191" s="810"/>
      <c r="M191" s="810"/>
      <c r="N191" s="810"/>
      <c r="O191" s="810"/>
      <c r="P191" s="810"/>
      <c r="Q191" s="810"/>
      <c r="R191" s="810"/>
      <c r="S191" s="810"/>
      <c r="T191" s="810"/>
      <c r="U191" s="810"/>
      <c r="V191" s="810"/>
      <c r="W191" s="810"/>
      <c r="X191" s="810"/>
      <c r="Y191" s="810"/>
      <c r="Z191" s="810"/>
      <c r="AA191" s="810"/>
    </row>
    <row r="192" spans="2:27" ht="18" customHeight="1">
      <c r="B192" s="1027"/>
      <c r="C192" s="72" t="s">
        <v>126</v>
      </c>
      <c r="D192" s="205">
        <v>130</v>
      </c>
      <c r="E192" s="205"/>
      <c r="F192" s="805">
        <f t="shared" si="43"/>
        <v>0</v>
      </c>
      <c r="G192" s="197"/>
      <c r="H192" s="810"/>
      <c r="I192" s="810"/>
      <c r="J192" s="810"/>
      <c r="K192" s="810"/>
      <c r="L192" s="810"/>
      <c r="M192" s="810"/>
      <c r="N192" s="810"/>
      <c r="O192" s="810"/>
      <c r="P192" s="810"/>
      <c r="Q192" s="810"/>
      <c r="R192" s="810"/>
      <c r="S192" s="810"/>
      <c r="T192" s="810"/>
      <c r="U192" s="810"/>
      <c r="V192" s="810"/>
      <c r="W192" s="810"/>
      <c r="X192" s="810"/>
      <c r="Y192" s="810"/>
      <c r="Z192" s="810"/>
      <c r="AA192" s="810"/>
    </row>
    <row r="193" spans="2:27" ht="18" customHeight="1">
      <c r="B193" s="1027"/>
      <c r="C193" s="69" t="s">
        <v>634</v>
      </c>
      <c r="D193" s="24">
        <v>200</v>
      </c>
      <c r="E193" s="24"/>
      <c r="F193" s="805">
        <f t="shared" si="43"/>
        <v>0</v>
      </c>
      <c r="G193" s="197"/>
      <c r="H193" s="810"/>
      <c r="I193" s="810"/>
      <c r="J193" s="810"/>
      <c r="K193" s="810"/>
      <c r="L193" s="810"/>
      <c r="M193" s="810"/>
      <c r="N193" s="810"/>
      <c r="O193" s="810"/>
      <c r="P193" s="810"/>
      <c r="Q193" s="810"/>
      <c r="R193" s="810"/>
      <c r="S193" s="810"/>
      <c r="T193" s="810"/>
      <c r="U193" s="810"/>
      <c r="V193" s="810"/>
      <c r="W193" s="810"/>
      <c r="X193" s="810"/>
      <c r="Y193" s="810"/>
      <c r="Z193" s="810"/>
      <c r="AA193" s="810"/>
    </row>
    <row r="194" spans="2:27" ht="18" customHeight="1">
      <c r="B194" s="1007" t="s">
        <v>57</v>
      </c>
      <c r="C194" s="1008"/>
      <c r="D194" s="198"/>
      <c r="E194" s="198"/>
      <c r="F194" s="816">
        <f>SUM(F185:F193)</f>
        <v>0</v>
      </c>
      <c r="G194" s="197"/>
      <c r="H194" s="806">
        <f>SUM(H185:H193)</f>
        <v>0</v>
      </c>
      <c r="I194" s="806">
        <f t="shared" ref="I194:AA194" si="44">SUM(I185:I193)</f>
        <v>0</v>
      </c>
      <c r="J194" s="806">
        <f t="shared" si="44"/>
        <v>0</v>
      </c>
      <c r="K194" s="806">
        <f t="shared" si="44"/>
        <v>0</v>
      </c>
      <c r="L194" s="806">
        <f t="shared" si="44"/>
        <v>0</v>
      </c>
      <c r="M194" s="806">
        <f t="shared" si="44"/>
        <v>0</v>
      </c>
      <c r="N194" s="806">
        <f t="shared" si="44"/>
        <v>0</v>
      </c>
      <c r="O194" s="806">
        <f t="shared" si="44"/>
        <v>0</v>
      </c>
      <c r="P194" s="806">
        <f t="shared" si="44"/>
        <v>0</v>
      </c>
      <c r="Q194" s="806">
        <f t="shared" si="44"/>
        <v>0</v>
      </c>
      <c r="R194" s="806">
        <f t="shared" si="44"/>
        <v>0</v>
      </c>
      <c r="S194" s="806">
        <f t="shared" si="44"/>
        <v>0</v>
      </c>
      <c r="T194" s="806">
        <f t="shared" si="44"/>
        <v>0</v>
      </c>
      <c r="U194" s="806">
        <f t="shared" si="44"/>
        <v>0</v>
      </c>
      <c r="V194" s="806">
        <f t="shared" si="44"/>
        <v>0</v>
      </c>
      <c r="W194" s="806">
        <f t="shared" si="44"/>
        <v>0</v>
      </c>
      <c r="X194" s="806">
        <f t="shared" si="44"/>
        <v>0</v>
      </c>
      <c r="Y194" s="806">
        <f t="shared" si="44"/>
        <v>0</v>
      </c>
      <c r="Z194" s="806">
        <f t="shared" si="44"/>
        <v>0</v>
      </c>
      <c r="AA194" s="806">
        <f t="shared" si="44"/>
        <v>0</v>
      </c>
    </row>
    <row r="195" spans="2:27" s="800" customFormat="1" ht="18" customHeight="1">
      <c r="B195" s="1273" t="s">
        <v>413</v>
      </c>
      <c r="C195" s="1274"/>
      <c r="D195" s="807"/>
      <c r="E195" s="825"/>
      <c r="F195" s="266" t="s">
        <v>232</v>
      </c>
      <c r="G195" s="266">
        <f>(H194*$D$65)/1000</f>
        <v>0</v>
      </c>
      <c r="H195" s="805">
        <f>(H194*$D$195)/1000</f>
        <v>0</v>
      </c>
      <c r="I195" s="805">
        <f t="shared" ref="I195:AA195" si="45">(I194*$D$195)/1000</f>
        <v>0</v>
      </c>
      <c r="J195" s="805">
        <f t="shared" si="45"/>
        <v>0</v>
      </c>
      <c r="K195" s="805">
        <f t="shared" si="45"/>
        <v>0</v>
      </c>
      <c r="L195" s="805">
        <f t="shared" si="45"/>
        <v>0</v>
      </c>
      <c r="M195" s="805">
        <f t="shared" si="45"/>
        <v>0</v>
      </c>
      <c r="N195" s="805">
        <f t="shared" si="45"/>
        <v>0</v>
      </c>
      <c r="O195" s="805">
        <f t="shared" si="45"/>
        <v>0</v>
      </c>
      <c r="P195" s="805">
        <f t="shared" si="45"/>
        <v>0</v>
      </c>
      <c r="Q195" s="805">
        <f t="shared" si="45"/>
        <v>0</v>
      </c>
      <c r="R195" s="805">
        <f t="shared" si="45"/>
        <v>0</v>
      </c>
      <c r="S195" s="805">
        <f t="shared" si="45"/>
        <v>0</v>
      </c>
      <c r="T195" s="805">
        <f t="shared" si="45"/>
        <v>0</v>
      </c>
      <c r="U195" s="805">
        <f t="shared" si="45"/>
        <v>0</v>
      </c>
      <c r="V195" s="805">
        <f t="shared" si="45"/>
        <v>0</v>
      </c>
      <c r="W195" s="805">
        <f t="shared" si="45"/>
        <v>0</v>
      </c>
      <c r="X195" s="805">
        <f t="shared" si="45"/>
        <v>0</v>
      </c>
      <c r="Y195" s="805">
        <f t="shared" si="45"/>
        <v>0</v>
      </c>
      <c r="Z195" s="805">
        <f t="shared" si="45"/>
        <v>0</v>
      </c>
      <c r="AA195" s="805">
        <f t="shared" si="45"/>
        <v>0</v>
      </c>
    </row>
    <row r="196" spans="2:27" s="800" customFormat="1" ht="18" customHeight="1">
      <c r="B196" s="1273" t="s">
        <v>286</v>
      </c>
      <c r="C196" s="1274"/>
      <c r="D196" s="807"/>
      <c r="E196" s="825"/>
      <c r="F196" s="266" t="s">
        <v>232</v>
      </c>
      <c r="G196" s="266">
        <f>(H194*$D$66)/1000</f>
        <v>0</v>
      </c>
      <c r="H196" s="805">
        <f>H183+H195</f>
        <v>0</v>
      </c>
      <c r="I196" s="805">
        <f t="shared" ref="I196:AA196" si="46">I183+I195</f>
        <v>0</v>
      </c>
      <c r="J196" s="805">
        <f t="shared" si="46"/>
        <v>0</v>
      </c>
      <c r="K196" s="805">
        <f t="shared" si="46"/>
        <v>0</v>
      </c>
      <c r="L196" s="805">
        <f t="shared" si="46"/>
        <v>0</v>
      </c>
      <c r="M196" s="805">
        <f t="shared" si="46"/>
        <v>0</v>
      </c>
      <c r="N196" s="805">
        <f t="shared" si="46"/>
        <v>0</v>
      </c>
      <c r="O196" s="805">
        <f t="shared" si="46"/>
        <v>0</v>
      </c>
      <c r="P196" s="805">
        <f t="shared" si="46"/>
        <v>0</v>
      </c>
      <c r="Q196" s="805">
        <f t="shared" si="46"/>
        <v>0</v>
      </c>
      <c r="R196" s="805">
        <f t="shared" si="46"/>
        <v>0</v>
      </c>
      <c r="S196" s="805">
        <f t="shared" si="46"/>
        <v>0</v>
      </c>
      <c r="T196" s="805">
        <f t="shared" si="46"/>
        <v>0</v>
      </c>
      <c r="U196" s="805">
        <f t="shared" si="46"/>
        <v>0</v>
      </c>
      <c r="V196" s="805">
        <f t="shared" si="46"/>
        <v>0</v>
      </c>
      <c r="W196" s="805">
        <f t="shared" si="46"/>
        <v>0</v>
      </c>
      <c r="X196" s="805">
        <f t="shared" si="46"/>
        <v>0</v>
      </c>
      <c r="Y196" s="805">
        <f t="shared" si="46"/>
        <v>0</v>
      </c>
      <c r="Z196" s="805">
        <f t="shared" si="46"/>
        <v>0</v>
      </c>
      <c r="AA196" s="805">
        <f t="shared" si="46"/>
        <v>0</v>
      </c>
    </row>
    <row r="197" spans="2:27" s="800" customFormat="1" ht="27" customHeight="1">
      <c r="B197" s="1280" t="s">
        <v>722</v>
      </c>
      <c r="C197" s="1281"/>
      <c r="D197" s="801"/>
      <c r="E197" s="801"/>
      <c r="F197" s="266"/>
      <c r="G197" s="266"/>
      <c r="H197" s="817"/>
      <c r="I197" s="817"/>
      <c r="J197" s="817"/>
      <c r="K197" s="817"/>
      <c r="L197" s="817"/>
      <c r="M197" s="817"/>
      <c r="N197" s="817"/>
      <c r="O197" s="817"/>
      <c r="P197" s="817"/>
      <c r="Q197" s="817"/>
      <c r="R197" s="817"/>
      <c r="S197" s="817"/>
      <c r="T197" s="817"/>
      <c r="U197" s="817"/>
      <c r="V197" s="817"/>
      <c r="W197" s="817"/>
      <c r="X197" s="817"/>
      <c r="Y197" s="817"/>
      <c r="Z197" s="817"/>
      <c r="AA197" s="817"/>
    </row>
    <row r="198" spans="2:27" s="800" customFormat="1" ht="23.25" customHeight="1">
      <c r="B198" s="1280" t="s">
        <v>389</v>
      </c>
      <c r="C198" s="1281"/>
      <c r="D198" s="801"/>
      <c r="E198" s="801"/>
      <c r="F198" s="805">
        <f>SUM(H198:AA198)</f>
        <v>0</v>
      </c>
      <c r="G198" s="805">
        <f>H197*H196</f>
        <v>0</v>
      </c>
      <c r="H198" s="805">
        <f>H196*H197</f>
        <v>0</v>
      </c>
      <c r="I198" s="805">
        <f t="shared" ref="I198:AA198" si="47">I196*I197</f>
        <v>0</v>
      </c>
      <c r="J198" s="805">
        <f t="shared" si="47"/>
        <v>0</v>
      </c>
      <c r="K198" s="805">
        <f t="shared" si="47"/>
        <v>0</v>
      </c>
      <c r="L198" s="805">
        <f t="shared" si="47"/>
        <v>0</v>
      </c>
      <c r="M198" s="805">
        <f t="shared" si="47"/>
        <v>0</v>
      </c>
      <c r="N198" s="805">
        <f t="shared" si="47"/>
        <v>0</v>
      </c>
      <c r="O198" s="805">
        <f t="shared" si="47"/>
        <v>0</v>
      </c>
      <c r="P198" s="805">
        <f t="shared" si="47"/>
        <v>0</v>
      </c>
      <c r="Q198" s="805">
        <f t="shared" si="47"/>
        <v>0</v>
      </c>
      <c r="R198" s="805">
        <f t="shared" si="47"/>
        <v>0</v>
      </c>
      <c r="S198" s="805">
        <f t="shared" si="47"/>
        <v>0</v>
      </c>
      <c r="T198" s="805">
        <f t="shared" si="47"/>
        <v>0</v>
      </c>
      <c r="U198" s="805">
        <f t="shared" si="47"/>
        <v>0</v>
      </c>
      <c r="V198" s="805">
        <f t="shared" si="47"/>
        <v>0</v>
      </c>
      <c r="W198" s="805">
        <f t="shared" si="47"/>
        <v>0</v>
      </c>
      <c r="X198" s="805">
        <f t="shared" si="47"/>
        <v>0</v>
      </c>
      <c r="Y198" s="805">
        <f t="shared" si="47"/>
        <v>0</v>
      </c>
      <c r="Z198" s="805">
        <f t="shared" si="47"/>
        <v>0</v>
      </c>
      <c r="AA198" s="805">
        <f t="shared" si="47"/>
        <v>0</v>
      </c>
    </row>
    <row r="199" spans="2:27" ht="24" customHeight="1">
      <c r="B199" s="1035" t="s">
        <v>760</v>
      </c>
      <c r="C199" s="1036"/>
      <c r="D199" s="1036"/>
      <c r="E199" s="1036"/>
      <c r="F199" s="1036"/>
      <c r="G199" s="1036"/>
      <c r="H199" s="1036"/>
      <c r="I199" s="1036"/>
      <c r="J199" s="1036"/>
      <c r="K199" s="1036"/>
      <c r="L199" s="1036"/>
      <c r="M199" s="1036"/>
      <c r="N199" s="1036"/>
      <c r="O199" s="1036"/>
      <c r="P199" s="1036"/>
      <c r="Q199" s="1036"/>
      <c r="R199" s="1036"/>
      <c r="S199" s="1036"/>
      <c r="T199" s="1036"/>
      <c r="U199" s="1036"/>
      <c r="V199" s="1036"/>
      <c r="W199" s="1036"/>
      <c r="X199" s="1036"/>
      <c r="Y199" s="1036"/>
      <c r="Z199" s="1036"/>
      <c r="AA199" s="1036"/>
    </row>
    <row r="200" spans="2:27" ht="27.75" customHeight="1">
      <c r="B200" s="1282"/>
      <c r="C200" s="1282"/>
      <c r="D200" s="1282"/>
      <c r="E200" s="1282"/>
      <c r="F200" s="1282"/>
      <c r="G200" s="1282"/>
      <c r="H200" s="1282"/>
      <c r="I200" s="1282"/>
      <c r="J200" s="1282"/>
      <c r="K200" s="1282"/>
      <c r="L200" s="1282"/>
      <c r="M200" s="1282"/>
      <c r="N200" s="1282"/>
      <c r="O200" s="1282"/>
      <c r="P200" s="1282"/>
      <c r="Q200" s="1282"/>
      <c r="R200" s="1282"/>
      <c r="S200" s="1282"/>
      <c r="T200" s="1282"/>
      <c r="U200" s="1282"/>
      <c r="V200" s="1282"/>
      <c r="W200" s="1282"/>
      <c r="X200" s="1282"/>
      <c r="Y200" s="1282"/>
      <c r="Z200" s="1282"/>
      <c r="AA200" s="1282"/>
    </row>
    <row r="201" spans="2:27" ht="27" customHeight="1" thickBot="1">
      <c r="B201" s="1009" t="s">
        <v>152</v>
      </c>
      <c r="C201" s="1010"/>
      <c r="D201" s="1010"/>
      <c r="E201" s="1010"/>
      <c r="F201" s="1010"/>
      <c r="G201" s="1010"/>
      <c r="H201" s="1010"/>
      <c r="I201" s="1010"/>
      <c r="J201" s="1010"/>
      <c r="K201" s="1010"/>
      <c r="L201" s="1010"/>
      <c r="M201" s="1010"/>
      <c r="N201" s="1010"/>
      <c r="O201" s="1010"/>
      <c r="P201" s="1010"/>
      <c r="Q201" s="1010"/>
      <c r="R201" s="1010"/>
      <c r="S201" s="1010"/>
      <c r="T201" s="1010"/>
      <c r="U201" s="1010"/>
      <c r="V201" s="1010"/>
      <c r="W201" s="1010"/>
      <c r="X201" s="1010"/>
      <c r="Y201" s="1010"/>
      <c r="Z201" s="1010"/>
      <c r="AA201" s="1010"/>
    </row>
    <row r="202" spans="2:27" ht="18" customHeight="1">
      <c r="B202" s="1012" t="s">
        <v>645</v>
      </c>
      <c r="C202" s="1013"/>
      <c r="D202" s="1016" t="s">
        <v>646</v>
      </c>
      <c r="E202" s="822"/>
      <c r="F202" s="1275" t="s">
        <v>597</v>
      </c>
      <c r="G202" s="797"/>
      <c r="H202" s="1020" t="s">
        <v>3</v>
      </c>
      <c r="I202" s="1021"/>
      <c r="J202" s="1021"/>
      <c r="K202" s="1021"/>
      <c r="L202" s="1021"/>
      <c r="M202" s="1021"/>
      <c r="N202" s="1021"/>
      <c r="O202" s="1021"/>
      <c r="P202" s="1021"/>
      <c r="Q202" s="1021"/>
      <c r="R202" s="1021"/>
      <c r="S202" s="1021"/>
      <c r="T202" s="1021"/>
      <c r="U202" s="1021"/>
      <c r="V202" s="1021"/>
      <c r="W202" s="1021"/>
      <c r="X202" s="1021"/>
      <c r="Y202" s="1021"/>
      <c r="Z202" s="1021"/>
      <c r="AA202" s="1021"/>
    </row>
    <row r="203" spans="2:27" ht="84" customHeight="1">
      <c r="B203" s="1014"/>
      <c r="C203" s="1015"/>
      <c r="D203" s="1017"/>
      <c r="E203" s="821"/>
      <c r="F203" s="1276"/>
      <c r="G203" s="796"/>
      <c r="H203" s="215" t="s">
        <v>64</v>
      </c>
      <c r="I203" s="215" t="s">
        <v>583</v>
      </c>
      <c r="J203" s="793" t="s">
        <v>678</v>
      </c>
      <c r="K203" s="793" t="s">
        <v>323</v>
      </c>
      <c r="L203" s="215" t="s">
        <v>302</v>
      </c>
      <c r="M203" s="216" t="s">
        <v>457</v>
      </c>
      <c r="N203" s="216" t="s">
        <v>65</v>
      </c>
      <c r="O203" s="217" t="s">
        <v>618</v>
      </c>
      <c r="P203" s="216" t="s">
        <v>79</v>
      </c>
      <c r="Q203" s="216" t="s">
        <v>80</v>
      </c>
      <c r="R203" s="216" t="s">
        <v>754</v>
      </c>
      <c r="S203" s="195" t="s">
        <v>208</v>
      </c>
      <c r="T203" s="195" t="s">
        <v>659</v>
      </c>
      <c r="U203" s="195" t="s">
        <v>513</v>
      </c>
      <c r="V203" s="216" t="s">
        <v>374</v>
      </c>
      <c r="W203" s="216" t="s">
        <v>147</v>
      </c>
      <c r="X203" s="195" t="s">
        <v>502</v>
      </c>
      <c r="Y203" s="195"/>
      <c r="AA203" s="195"/>
    </row>
    <row r="204" spans="2:27" ht="18" customHeight="1">
      <c r="B204" s="1023" t="s">
        <v>661</v>
      </c>
      <c r="C204" s="1260" t="s">
        <v>541</v>
      </c>
      <c r="D204" s="1262"/>
      <c r="E204" s="823"/>
      <c r="F204" s="266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</row>
    <row r="205" spans="2:27" ht="30" customHeight="1">
      <c r="B205" s="1024"/>
      <c r="C205" s="69" t="s">
        <v>333</v>
      </c>
      <c r="D205" s="24">
        <v>80</v>
      </c>
      <c r="E205" s="24"/>
      <c r="F205" s="805">
        <f>SUMPRODUCT(H205:AA205,H$231:AA$231)/1000</f>
        <v>0</v>
      </c>
      <c r="G205" s="197"/>
      <c r="H205" s="810"/>
      <c r="I205" s="810"/>
      <c r="J205" s="810"/>
      <c r="K205" s="810"/>
      <c r="L205" s="810"/>
      <c r="M205" s="810"/>
      <c r="N205" s="810"/>
      <c r="O205" s="810"/>
      <c r="P205" s="810"/>
      <c r="Q205" s="810"/>
      <c r="R205" s="810"/>
      <c r="S205" s="810"/>
      <c r="T205" s="810"/>
      <c r="U205" s="810"/>
      <c r="V205" s="810"/>
      <c r="W205" s="810"/>
      <c r="X205" s="810"/>
      <c r="Y205" s="810"/>
      <c r="Z205" s="810"/>
      <c r="AA205" s="810"/>
    </row>
    <row r="206" spans="2:27" ht="18" customHeight="1">
      <c r="B206" s="1024"/>
      <c r="C206" s="69" t="s">
        <v>120</v>
      </c>
      <c r="D206" s="24">
        <v>100</v>
      </c>
      <c r="E206" s="24"/>
      <c r="F206" s="805">
        <f t="shared" ref="F206:F214" si="48">SUMPRODUCT(H206:AA206,H$231:AA$231)/1000</f>
        <v>0</v>
      </c>
      <c r="G206" s="197"/>
      <c r="H206" s="810"/>
      <c r="I206" s="810"/>
      <c r="J206" s="810"/>
      <c r="K206" s="810"/>
      <c r="L206" s="810"/>
      <c r="M206" s="810"/>
      <c r="N206" s="810"/>
      <c r="O206" s="810"/>
      <c r="P206" s="810"/>
      <c r="Q206" s="810"/>
      <c r="R206" s="810"/>
      <c r="S206" s="810"/>
      <c r="T206" s="810"/>
      <c r="U206" s="810"/>
      <c r="V206" s="810"/>
      <c r="W206" s="810"/>
      <c r="X206" s="810"/>
      <c r="Y206" s="810"/>
      <c r="Z206" s="810"/>
      <c r="AA206" s="810"/>
    </row>
    <row r="207" spans="2:27" ht="18" customHeight="1">
      <c r="B207" s="1024"/>
      <c r="C207" s="30" t="s">
        <v>42</v>
      </c>
      <c r="D207" s="482">
        <v>170</v>
      </c>
      <c r="E207" s="482"/>
      <c r="F207" s="805">
        <f t="shared" si="48"/>
        <v>0</v>
      </c>
      <c r="G207" s="197"/>
      <c r="H207" s="810"/>
      <c r="I207" s="810"/>
      <c r="J207" s="810"/>
      <c r="K207" s="810"/>
      <c r="L207" s="810"/>
      <c r="M207" s="810"/>
      <c r="N207" s="810"/>
      <c r="O207" s="810"/>
      <c r="P207" s="810"/>
      <c r="Q207" s="810"/>
      <c r="R207" s="810"/>
      <c r="S207" s="810"/>
      <c r="T207" s="810"/>
      <c r="U207" s="810"/>
      <c r="V207" s="810"/>
      <c r="W207" s="810"/>
      <c r="X207" s="810"/>
      <c r="Y207" s="810"/>
      <c r="Z207" s="810"/>
      <c r="AA207" s="810"/>
    </row>
    <row r="208" spans="2:27" ht="18" customHeight="1">
      <c r="B208" s="1024"/>
      <c r="C208" s="16" t="s">
        <v>289</v>
      </c>
      <c r="D208" s="462"/>
      <c r="E208" s="462"/>
      <c r="F208" s="805">
        <f t="shared" si="48"/>
        <v>0</v>
      </c>
      <c r="G208" s="197"/>
      <c r="H208" s="810"/>
      <c r="I208" s="810"/>
      <c r="J208" s="810"/>
      <c r="K208" s="810"/>
      <c r="L208" s="810"/>
      <c r="M208" s="810"/>
      <c r="N208" s="810"/>
      <c r="O208" s="810"/>
      <c r="P208" s="810"/>
      <c r="Q208" s="810"/>
      <c r="R208" s="810"/>
      <c r="S208" s="810"/>
      <c r="T208" s="810"/>
      <c r="U208" s="810"/>
      <c r="V208" s="810"/>
      <c r="W208" s="810"/>
      <c r="X208" s="810"/>
      <c r="Y208" s="810"/>
      <c r="Z208" s="810"/>
      <c r="AA208" s="810"/>
    </row>
    <row r="209" spans="2:27" ht="18" customHeight="1">
      <c r="B209" s="1024"/>
      <c r="C209" s="28" t="s">
        <v>44</v>
      </c>
      <c r="D209" s="24">
        <v>200</v>
      </c>
      <c r="E209" s="24"/>
      <c r="F209" s="805">
        <f t="shared" si="48"/>
        <v>0</v>
      </c>
      <c r="G209" s="197"/>
      <c r="H209" s="810"/>
      <c r="I209" s="810"/>
      <c r="J209" s="810"/>
      <c r="K209" s="810"/>
      <c r="L209" s="810"/>
      <c r="M209" s="810"/>
      <c r="N209" s="810"/>
      <c r="O209" s="810"/>
      <c r="P209" s="810"/>
      <c r="Q209" s="810"/>
      <c r="R209" s="810"/>
      <c r="S209" s="810"/>
      <c r="T209" s="810"/>
      <c r="U209" s="810"/>
      <c r="V209" s="810"/>
      <c r="W209" s="810"/>
      <c r="X209" s="810"/>
      <c r="Y209" s="810"/>
      <c r="Z209" s="810"/>
      <c r="AA209" s="810"/>
    </row>
    <row r="210" spans="2:27" ht="18" customHeight="1">
      <c r="B210" s="1024"/>
      <c r="C210" s="259" t="s">
        <v>667</v>
      </c>
      <c r="D210" s="204">
        <v>30</v>
      </c>
      <c r="E210" s="204"/>
      <c r="F210" s="805">
        <f t="shared" si="48"/>
        <v>0</v>
      </c>
      <c r="G210" s="197"/>
      <c r="H210" s="810"/>
      <c r="I210" s="810"/>
      <c r="J210" s="810"/>
      <c r="K210" s="810"/>
      <c r="L210" s="810"/>
      <c r="M210" s="810"/>
      <c r="N210" s="810"/>
      <c r="O210" s="810"/>
      <c r="P210" s="810"/>
      <c r="Q210" s="810"/>
      <c r="R210" s="810"/>
      <c r="S210" s="810"/>
      <c r="T210" s="810"/>
      <c r="U210" s="810"/>
      <c r="V210" s="810"/>
      <c r="W210" s="810"/>
      <c r="X210" s="810"/>
      <c r="Y210" s="810"/>
      <c r="Z210" s="810"/>
      <c r="AA210" s="810"/>
    </row>
    <row r="211" spans="2:27" ht="18" customHeight="1">
      <c r="B211" s="1024"/>
      <c r="C211" s="479" t="s">
        <v>466</v>
      </c>
      <c r="D211" s="24">
        <v>30</v>
      </c>
      <c r="E211" s="24"/>
      <c r="F211" s="805">
        <f t="shared" si="48"/>
        <v>0</v>
      </c>
      <c r="G211" s="197"/>
      <c r="H211" s="810"/>
      <c r="I211" s="810"/>
      <c r="J211" s="810"/>
      <c r="K211" s="810"/>
      <c r="L211" s="810"/>
      <c r="M211" s="810"/>
      <c r="N211" s="810"/>
      <c r="O211" s="810"/>
      <c r="P211" s="810"/>
      <c r="Q211" s="810"/>
      <c r="R211" s="810"/>
      <c r="S211" s="810"/>
      <c r="T211" s="810"/>
      <c r="U211" s="810"/>
      <c r="V211" s="810"/>
      <c r="W211" s="810"/>
      <c r="X211" s="810"/>
      <c r="Y211" s="810"/>
      <c r="Z211" s="810"/>
      <c r="AA211" s="810"/>
    </row>
    <row r="212" spans="2:27" ht="18" customHeight="1">
      <c r="B212" s="1024"/>
      <c r="C212" s="1260" t="s">
        <v>764</v>
      </c>
      <c r="D212" s="1262"/>
      <c r="E212" s="823"/>
      <c r="F212" s="805">
        <f t="shared" si="48"/>
        <v>0</v>
      </c>
      <c r="G212" s="197"/>
      <c r="H212" s="810"/>
      <c r="I212" s="810"/>
      <c r="J212" s="810"/>
      <c r="K212" s="810"/>
      <c r="L212" s="810"/>
      <c r="M212" s="810"/>
      <c r="N212" s="810"/>
      <c r="O212" s="810"/>
      <c r="P212" s="810"/>
      <c r="Q212" s="810"/>
      <c r="R212" s="810"/>
      <c r="S212" s="810"/>
      <c r="T212" s="810"/>
      <c r="U212" s="810"/>
      <c r="V212" s="810"/>
      <c r="W212" s="810"/>
      <c r="X212" s="810"/>
      <c r="Y212" s="810"/>
      <c r="Z212" s="810"/>
      <c r="AA212" s="810"/>
    </row>
    <row r="213" spans="2:27" ht="17.25" customHeight="1">
      <c r="B213" s="1024"/>
      <c r="C213" s="28" t="s">
        <v>98</v>
      </c>
      <c r="D213" s="24">
        <v>100</v>
      </c>
      <c r="E213" s="24"/>
      <c r="F213" s="805">
        <f t="shared" si="48"/>
        <v>0</v>
      </c>
      <c r="G213" s="197"/>
      <c r="H213" s="810"/>
      <c r="I213" s="810"/>
      <c r="J213" s="810"/>
      <c r="K213" s="810"/>
      <c r="L213" s="810"/>
      <c r="M213" s="810"/>
      <c r="N213" s="810"/>
      <c r="O213" s="810"/>
      <c r="P213" s="810"/>
      <c r="Q213" s="810"/>
      <c r="R213" s="810"/>
      <c r="S213" s="810"/>
      <c r="T213" s="810"/>
      <c r="U213" s="810"/>
      <c r="V213" s="810"/>
      <c r="W213" s="810"/>
      <c r="X213" s="810"/>
      <c r="Y213" s="810"/>
      <c r="Z213" s="810"/>
      <c r="AA213" s="810"/>
    </row>
    <row r="214" spans="2:27" ht="21" customHeight="1">
      <c r="B214" s="1024"/>
      <c r="C214" s="72" t="s">
        <v>444</v>
      </c>
      <c r="D214" s="205">
        <v>140</v>
      </c>
      <c r="E214" s="205"/>
      <c r="F214" s="805">
        <f t="shared" si="48"/>
        <v>0</v>
      </c>
      <c r="G214" s="197"/>
      <c r="H214" s="810"/>
      <c r="I214" s="810"/>
      <c r="J214" s="810"/>
      <c r="K214" s="810"/>
      <c r="L214" s="810"/>
      <c r="M214" s="810"/>
      <c r="N214" s="810"/>
      <c r="O214" s="810"/>
      <c r="P214" s="810"/>
      <c r="Q214" s="810"/>
      <c r="R214" s="810"/>
      <c r="S214" s="810"/>
      <c r="T214" s="810"/>
      <c r="U214" s="810"/>
      <c r="V214" s="810"/>
      <c r="W214" s="810"/>
      <c r="X214" s="810"/>
      <c r="Y214" s="810"/>
      <c r="Z214" s="810"/>
      <c r="AA214" s="810"/>
    </row>
    <row r="215" spans="2:27" ht="24" customHeight="1">
      <c r="B215" s="1007" t="s">
        <v>616</v>
      </c>
      <c r="C215" s="1008"/>
      <c r="D215" s="198"/>
      <c r="E215" s="198"/>
      <c r="F215" s="816">
        <f>SUM(F205:F214)</f>
        <v>0</v>
      </c>
      <c r="G215" s="197">
        <f t="shared" ref="G215:AA215" si="49">SUM(G205:G214)</f>
        <v>0</v>
      </c>
      <c r="H215" s="806">
        <f>SUM(H205:H214)</f>
        <v>0</v>
      </c>
      <c r="I215" s="806">
        <f t="shared" si="49"/>
        <v>0</v>
      </c>
      <c r="J215" s="806">
        <f t="shared" si="49"/>
        <v>0</v>
      </c>
      <c r="K215" s="806">
        <f t="shared" si="49"/>
        <v>0</v>
      </c>
      <c r="L215" s="806">
        <f t="shared" si="49"/>
        <v>0</v>
      </c>
      <c r="M215" s="806">
        <f t="shared" si="49"/>
        <v>0</v>
      </c>
      <c r="N215" s="806">
        <f t="shared" si="49"/>
        <v>0</v>
      </c>
      <c r="O215" s="806">
        <f t="shared" si="49"/>
        <v>0</v>
      </c>
      <c r="P215" s="806">
        <f t="shared" si="49"/>
        <v>0</v>
      </c>
      <c r="Q215" s="806">
        <f t="shared" si="49"/>
        <v>0</v>
      </c>
      <c r="R215" s="806">
        <f t="shared" si="49"/>
        <v>0</v>
      </c>
      <c r="S215" s="806">
        <f t="shared" si="49"/>
        <v>0</v>
      </c>
      <c r="T215" s="806">
        <f t="shared" si="49"/>
        <v>0</v>
      </c>
      <c r="U215" s="806">
        <f t="shared" si="49"/>
        <v>0</v>
      </c>
      <c r="V215" s="806">
        <f t="shared" si="49"/>
        <v>0</v>
      </c>
      <c r="W215" s="806">
        <f t="shared" si="49"/>
        <v>0</v>
      </c>
      <c r="X215" s="806">
        <f t="shared" si="49"/>
        <v>0</v>
      </c>
      <c r="Y215" s="806">
        <f t="shared" si="49"/>
        <v>0</v>
      </c>
      <c r="Z215" s="806">
        <f t="shared" si="49"/>
        <v>0</v>
      </c>
      <c r="AA215" s="806">
        <f t="shared" si="49"/>
        <v>0</v>
      </c>
    </row>
    <row r="216" spans="2:27" s="800" customFormat="1" ht="21" customHeight="1">
      <c r="B216" s="1273" t="s">
        <v>413</v>
      </c>
      <c r="C216" s="1274"/>
      <c r="D216" s="807"/>
      <c r="E216" s="825"/>
      <c r="F216" s="805" t="s">
        <v>232</v>
      </c>
      <c r="G216" s="266"/>
      <c r="H216" s="805">
        <f>(H215*$D$216)/1000</f>
        <v>0</v>
      </c>
      <c r="I216" s="805">
        <f>(I215*$D$216)/1000</f>
        <v>0</v>
      </c>
      <c r="J216" s="805">
        <f t="shared" ref="J216:AA216" si="50">(J215*$D$216)/1000</f>
        <v>0</v>
      </c>
      <c r="K216" s="805">
        <f t="shared" si="50"/>
        <v>0</v>
      </c>
      <c r="L216" s="805">
        <f>(L215*$D$216)/1000</f>
        <v>0</v>
      </c>
      <c r="M216" s="805">
        <f t="shared" si="50"/>
        <v>0</v>
      </c>
      <c r="N216" s="805">
        <f t="shared" si="50"/>
        <v>0</v>
      </c>
      <c r="O216" s="805">
        <f t="shared" si="50"/>
        <v>0</v>
      </c>
      <c r="P216" s="805">
        <f t="shared" si="50"/>
        <v>0</v>
      </c>
      <c r="Q216" s="805">
        <f t="shared" si="50"/>
        <v>0</v>
      </c>
      <c r="R216" s="805">
        <f t="shared" si="50"/>
        <v>0</v>
      </c>
      <c r="S216" s="805">
        <f t="shared" si="50"/>
        <v>0</v>
      </c>
      <c r="T216" s="805">
        <f t="shared" si="50"/>
        <v>0</v>
      </c>
      <c r="U216" s="805">
        <f t="shared" si="50"/>
        <v>0</v>
      </c>
      <c r="V216" s="805">
        <f t="shared" si="50"/>
        <v>0</v>
      </c>
      <c r="W216" s="805">
        <f t="shared" si="50"/>
        <v>0</v>
      </c>
      <c r="X216" s="805">
        <f t="shared" si="50"/>
        <v>0</v>
      </c>
      <c r="Y216" s="805">
        <f t="shared" si="50"/>
        <v>0</v>
      </c>
      <c r="Z216" s="805">
        <f t="shared" si="50"/>
        <v>0</v>
      </c>
      <c r="AA216" s="805">
        <f t="shared" si="50"/>
        <v>0</v>
      </c>
    </row>
    <row r="217" spans="2:27" ht="18" customHeight="1">
      <c r="B217" s="1026" t="s">
        <v>313</v>
      </c>
      <c r="C217" s="1258" t="s">
        <v>541</v>
      </c>
      <c r="D217" s="1258"/>
      <c r="E217" s="824"/>
      <c r="F217" s="818"/>
      <c r="G217" s="197"/>
      <c r="H217" s="819"/>
      <c r="I217" s="819"/>
      <c r="J217" s="819"/>
      <c r="K217" s="819"/>
      <c r="L217" s="819"/>
      <c r="M217" s="819"/>
      <c r="N217" s="819"/>
      <c r="O217" s="819"/>
      <c r="P217" s="819"/>
      <c r="Q217" s="819"/>
      <c r="R217" s="819"/>
      <c r="S217" s="819"/>
      <c r="T217" s="819"/>
      <c r="U217" s="819"/>
      <c r="V217" s="819"/>
      <c r="W217" s="819"/>
      <c r="X217" s="819"/>
      <c r="Y217" s="819"/>
      <c r="Z217" s="819"/>
      <c r="AA217" s="819"/>
    </row>
    <row r="218" spans="2:27" ht="18" customHeight="1">
      <c r="B218" s="1027"/>
      <c r="C218" s="28" t="s">
        <v>70</v>
      </c>
      <c r="D218" s="24">
        <v>100</v>
      </c>
      <c r="E218" s="24"/>
      <c r="F218" s="805">
        <f>SUMPRODUCT(H218:AA218,H$231:AA$231)/1000</f>
        <v>0</v>
      </c>
      <c r="G218" s="197"/>
      <c r="H218" s="810"/>
      <c r="I218" s="810"/>
      <c r="J218" s="810"/>
      <c r="K218" s="810"/>
      <c r="L218" s="810"/>
      <c r="M218" s="810"/>
      <c r="N218" s="810"/>
      <c r="O218" s="810"/>
      <c r="P218" s="810"/>
      <c r="Q218" s="810"/>
      <c r="R218" s="810"/>
      <c r="S218" s="810"/>
      <c r="T218" s="810"/>
      <c r="U218" s="810"/>
      <c r="V218" s="810"/>
      <c r="W218" s="810"/>
      <c r="X218" s="810"/>
      <c r="Y218" s="810"/>
      <c r="Z218" s="810"/>
      <c r="AA218" s="810"/>
    </row>
    <row r="219" spans="2:27" ht="18" customHeight="1">
      <c r="B219" s="1027"/>
      <c r="C219" s="69" t="s">
        <v>120</v>
      </c>
      <c r="D219" s="24">
        <v>120</v>
      </c>
      <c r="E219" s="24"/>
      <c r="F219" s="805">
        <f t="shared" ref="F219:F227" si="51">SUMPRODUCT(H219:AA219,H$231:AA$231)/1000</f>
        <v>0</v>
      </c>
      <c r="G219" s="197"/>
      <c r="H219" s="810"/>
      <c r="I219" s="810"/>
      <c r="J219" s="810"/>
      <c r="K219" s="810"/>
      <c r="L219" s="810"/>
      <c r="M219" s="810"/>
      <c r="N219" s="810"/>
      <c r="O219" s="810"/>
      <c r="P219" s="810"/>
      <c r="Q219" s="810"/>
      <c r="R219" s="810"/>
      <c r="S219" s="810"/>
      <c r="T219" s="810"/>
      <c r="U219" s="810"/>
      <c r="V219" s="810"/>
      <c r="W219" s="810"/>
      <c r="X219" s="810"/>
      <c r="Y219" s="810"/>
      <c r="Z219" s="810"/>
      <c r="AA219" s="810"/>
    </row>
    <row r="220" spans="2:27" ht="18" customHeight="1">
      <c r="B220" s="1027"/>
      <c r="C220" s="30" t="s">
        <v>42</v>
      </c>
      <c r="D220" s="482">
        <v>200</v>
      </c>
      <c r="E220" s="482"/>
      <c r="F220" s="805">
        <f t="shared" si="51"/>
        <v>0</v>
      </c>
      <c r="G220" s="197"/>
      <c r="H220" s="810"/>
      <c r="I220" s="810"/>
      <c r="J220" s="810"/>
      <c r="K220" s="810"/>
      <c r="L220" s="810"/>
      <c r="M220" s="810"/>
      <c r="N220" s="810"/>
      <c r="O220" s="810"/>
      <c r="P220" s="810"/>
      <c r="Q220" s="810"/>
      <c r="R220" s="810"/>
      <c r="S220" s="810"/>
      <c r="T220" s="810"/>
      <c r="U220" s="810"/>
      <c r="V220" s="810"/>
      <c r="W220" s="810"/>
      <c r="X220" s="810"/>
      <c r="Y220" s="810"/>
      <c r="Z220" s="810"/>
      <c r="AA220" s="810"/>
    </row>
    <row r="221" spans="2:27" ht="18" customHeight="1">
      <c r="B221" s="1027"/>
      <c r="C221" s="16" t="s">
        <v>289</v>
      </c>
      <c r="D221" s="462"/>
      <c r="E221" s="462"/>
      <c r="F221" s="805">
        <f t="shared" si="51"/>
        <v>0</v>
      </c>
      <c r="G221" s="197"/>
      <c r="H221" s="810"/>
      <c r="I221" s="810"/>
      <c r="J221" s="810"/>
      <c r="K221" s="810"/>
      <c r="L221" s="810"/>
      <c r="M221" s="810"/>
      <c r="N221" s="810"/>
      <c r="O221" s="810"/>
      <c r="P221" s="810"/>
      <c r="Q221" s="810"/>
      <c r="R221" s="810"/>
      <c r="S221" s="810"/>
      <c r="T221" s="810"/>
      <c r="U221" s="810"/>
      <c r="V221" s="810"/>
      <c r="W221" s="810"/>
      <c r="X221" s="810"/>
      <c r="Y221" s="810"/>
      <c r="Z221" s="810"/>
      <c r="AA221" s="810"/>
    </row>
    <row r="222" spans="2:27" ht="18" customHeight="1">
      <c r="B222" s="1027"/>
      <c r="C222" s="28" t="s">
        <v>44</v>
      </c>
      <c r="D222" s="24">
        <v>200</v>
      </c>
      <c r="E222" s="24"/>
      <c r="F222" s="805">
        <f t="shared" si="51"/>
        <v>0</v>
      </c>
      <c r="G222" s="197"/>
      <c r="H222" s="810"/>
      <c r="I222" s="810"/>
      <c r="J222" s="810"/>
      <c r="K222" s="810"/>
      <c r="L222" s="810"/>
      <c r="M222" s="810"/>
      <c r="N222" s="810"/>
      <c r="O222" s="810"/>
      <c r="P222" s="810"/>
      <c r="Q222" s="810"/>
      <c r="R222" s="810"/>
      <c r="S222" s="810"/>
      <c r="T222" s="810"/>
      <c r="U222" s="810"/>
      <c r="V222" s="810"/>
      <c r="W222" s="810"/>
      <c r="X222" s="810"/>
      <c r="Y222" s="810"/>
      <c r="Z222" s="810"/>
      <c r="AA222" s="810"/>
    </row>
    <row r="223" spans="2:27" ht="18" customHeight="1">
      <c r="B223" s="1027"/>
      <c r="C223" s="259" t="s">
        <v>667</v>
      </c>
      <c r="D223" s="204">
        <v>30</v>
      </c>
      <c r="E223" s="204"/>
      <c r="F223" s="805">
        <f t="shared" si="51"/>
        <v>0</v>
      </c>
      <c r="G223" s="197"/>
      <c r="H223" s="810"/>
      <c r="I223" s="810"/>
      <c r="J223" s="810"/>
      <c r="K223" s="810"/>
      <c r="L223" s="810"/>
      <c r="M223" s="810"/>
      <c r="N223" s="810"/>
      <c r="O223" s="810"/>
      <c r="P223" s="810"/>
      <c r="Q223" s="810"/>
      <c r="R223" s="810"/>
      <c r="S223" s="810"/>
      <c r="T223" s="810"/>
      <c r="U223" s="810"/>
      <c r="V223" s="810"/>
      <c r="W223" s="810"/>
      <c r="X223" s="810"/>
      <c r="Y223" s="810"/>
      <c r="Z223" s="810"/>
      <c r="AA223" s="810"/>
    </row>
    <row r="224" spans="2:27" ht="18" customHeight="1">
      <c r="B224" s="1027"/>
      <c r="C224" s="479" t="s">
        <v>466</v>
      </c>
      <c r="D224" s="24">
        <v>40</v>
      </c>
      <c r="E224" s="24"/>
      <c r="F224" s="805">
        <f t="shared" si="51"/>
        <v>0</v>
      </c>
      <c r="G224" s="197"/>
      <c r="H224" s="810"/>
      <c r="I224" s="810"/>
      <c r="J224" s="810"/>
      <c r="K224" s="810"/>
      <c r="L224" s="810"/>
      <c r="M224" s="810"/>
      <c r="N224" s="810"/>
      <c r="O224" s="810"/>
      <c r="P224" s="810"/>
      <c r="Q224" s="810"/>
      <c r="R224" s="810"/>
      <c r="S224" s="810"/>
      <c r="T224" s="810"/>
      <c r="U224" s="810"/>
      <c r="V224" s="810"/>
      <c r="W224" s="810"/>
      <c r="X224" s="810"/>
      <c r="Y224" s="810"/>
      <c r="Z224" s="810"/>
      <c r="AA224" s="810"/>
    </row>
    <row r="225" spans="2:27" ht="18" customHeight="1">
      <c r="B225" s="1027"/>
      <c r="C225" s="1258" t="s">
        <v>764</v>
      </c>
      <c r="D225" s="1258"/>
      <c r="E225" s="824"/>
      <c r="F225" s="805">
        <f t="shared" si="51"/>
        <v>0</v>
      </c>
      <c r="G225" s="197"/>
      <c r="H225" s="810"/>
      <c r="I225" s="810"/>
      <c r="J225" s="810"/>
      <c r="K225" s="810"/>
      <c r="L225" s="810"/>
      <c r="M225" s="810"/>
      <c r="N225" s="810"/>
      <c r="O225" s="810"/>
      <c r="P225" s="810"/>
      <c r="Q225" s="810"/>
      <c r="R225" s="810"/>
      <c r="S225" s="810"/>
      <c r="T225" s="810"/>
      <c r="U225" s="810"/>
      <c r="V225" s="810"/>
      <c r="W225" s="810"/>
      <c r="X225" s="810"/>
      <c r="Y225" s="810"/>
      <c r="Z225" s="810"/>
      <c r="AA225" s="810"/>
    </row>
    <row r="226" spans="2:27" ht="18" customHeight="1">
      <c r="B226" s="1027"/>
      <c r="C226" s="28" t="s">
        <v>509</v>
      </c>
      <c r="D226" s="24">
        <v>125</v>
      </c>
      <c r="E226" s="24"/>
      <c r="F226" s="805">
        <f t="shared" si="51"/>
        <v>0</v>
      </c>
      <c r="G226" s="197"/>
      <c r="H226" s="810"/>
      <c r="I226" s="810"/>
      <c r="J226" s="810"/>
      <c r="K226" s="810"/>
      <c r="L226" s="810"/>
      <c r="M226" s="810"/>
      <c r="N226" s="810"/>
      <c r="O226" s="810"/>
      <c r="P226" s="810"/>
      <c r="Q226" s="810"/>
      <c r="R226" s="810"/>
      <c r="S226" s="810"/>
      <c r="T226" s="810"/>
      <c r="U226" s="810"/>
      <c r="V226" s="810"/>
      <c r="W226" s="810"/>
      <c r="X226" s="810"/>
      <c r="Y226" s="810"/>
      <c r="Z226" s="810"/>
      <c r="AA226" s="810"/>
    </row>
    <row r="227" spans="2:27" ht="15.75" customHeight="1">
      <c r="B227" s="1027"/>
      <c r="C227" s="72" t="s">
        <v>126</v>
      </c>
      <c r="D227" s="205">
        <v>130</v>
      </c>
      <c r="E227" s="205"/>
      <c r="F227" s="805">
        <f t="shared" si="51"/>
        <v>0</v>
      </c>
      <c r="G227" s="197"/>
      <c r="H227" s="810"/>
      <c r="I227" s="810"/>
      <c r="J227" s="810"/>
      <c r="K227" s="810"/>
      <c r="L227" s="810"/>
      <c r="M227" s="810"/>
      <c r="N227" s="810"/>
      <c r="O227" s="810"/>
      <c r="P227" s="810"/>
      <c r="Q227" s="810"/>
      <c r="R227" s="810"/>
      <c r="S227" s="810"/>
      <c r="T227" s="810"/>
      <c r="U227" s="810"/>
      <c r="V227" s="810"/>
      <c r="W227" s="810"/>
      <c r="X227" s="810"/>
      <c r="Y227" s="810"/>
      <c r="Z227" s="810"/>
      <c r="AA227" s="810"/>
    </row>
    <row r="228" spans="2:27" ht="18" customHeight="1">
      <c r="B228" s="1007" t="s">
        <v>57</v>
      </c>
      <c r="C228" s="1008"/>
      <c r="D228" s="198"/>
      <c r="E228" s="198"/>
      <c r="F228" s="816">
        <f>SUM(F218:F227)</f>
        <v>0</v>
      </c>
      <c r="G228" s="197"/>
      <c r="H228" s="806">
        <f>SUM(H218:H227)</f>
        <v>0</v>
      </c>
      <c r="I228" s="806">
        <f t="shared" ref="I228:AA228" si="52">SUM(I218:I227)</f>
        <v>0</v>
      </c>
      <c r="J228" s="806">
        <f t="shared" si="52"/>
        <v>0</v>
      </c>
      <c r="K228" s="806">
        <f t="shared" si="52"/>
        <v>0</v>
      </c>
      <c r="L228" s="806">
        <f t="shared" si="52"/>
        <v>0</v>
      </c>
      <c r="M228" s="806">
        <f t="shared" si="52"/>
        <v>0</v>
      </c>
      <c r="N228" s="806">
        <f t="shared" si="52"/>
        <v>0</v>
      </c>
      <c r="O228" s="806">
        <f t="shared" si="52"/>
        <v>0</v>
      </c>
      <c r="P228" s="806">
        <f t="shared" si="52"/>
        <v>0</v>
      </c>
      <c r="Q228" s="806">
        <f t="shared" si="52"/>
        <v>0</v>
      </c>
      <c r="R228" s="806">
        <f t="shared" si="52"/>
        <v>0</v>
      </c>
      <c r="S228" s="806">
        <f t="shared" si="52"/>
        <v>0</v>
      </c>
      <c r="T228" s="806">
        <f t="shared" si="52"/>
        <v>0</v>
      </c>
      <c r="U228" s="806">
        <f t="shared" si="52"/>
        <v>0</v>
      </c>
      <c r="V228" s="806">
        <f t="shared" si="52"/>
        <v>0</v>
      </c>
      <c r="W228" s="806">
        <f t="shared" si="52"/>
        <v>0</v>
      </c>
      <c r="X228" s="806">
        <f t="shared" si="52"/>
        <v>0</v>
      </c>
      <c r="Y228" s="806">
        <f t="shared" si="52"/>
        <v>0</v>
      </c>
      <c r="Z228" s="806">
        <f t="shared" si="52"/>
        <v>0</v>
      </c>
      <c r="AA228" s="806">
        <f t="shared" si="52"/>
        <v>0</v>
      </c>
    </row>
    <row r="229" spans="2:27" s="800" customFormat="1" ht="18" customHeight="1">
      <c r="B229" s="1273" t="s">
        <v>413</v>
      </c>
      <c r="C229" s="1274"/>
      <c r="D229" s="807"/>
      <c r="E229" s="825"/>
      <c r="F229" s="266" t="s">
        <v>232</v>
      </c>
      <c r="G229" s="266">
        <f>(H228*$D$65)/1000</f>
        <v>0</v>
      </c>
      <c r="H229" s="805">
        <f>(H228*$D$229)/1000</f>
        <v>0</v>
      </c>
      <c r="I229" s="805">
        <f>(I228*$D$229)/1000</f>
        <v>0</v>
      </c>
      <c r="J229" s="805">
        <f t="shared" ref="J229:AA229" si="53">(J228*$D$229)/1000</f>
        <v>0</v>
      </c>
      <c r="K229" s="805">
        <f t="shared" si="53"/>
        <v>0</v>
      </c>
      <c r="L229" s="805">
        <f t="shared" si="53"/>
        <v>0</v>
      </c>
      <c r="M229" s="805">
        <f t="shared" si="53"/>
        <v>0</v>
      </c>
      <c r="N229" s="805">
        <f t="shared" si="53"/>
        <v>0</v>
      </c>
      <c r="O229" s="805">
        <f t="shared" si="53"/>
        <v>0</v>
      </c>
      <c r="P229" s="805">
        <f t="shared" si="53"/>
        <v>0</v>
      </c>
      <c r="Q229" s="805">
        <f t="shared" si="53"/>
        <v>0</v>
      </c>
      <c r="R229" s="805">
        <f t="shared" si="53"/>
        <v>0</v>
      </c>
      <c r="S229" s="805">
        <f t="shared" si="53"/>
        <v>0</v>
      </c>
      <c r="T229" s="805">
        <f t="shared" si="53"/>
        <v>0</v>
      </c>
      <c r="U229" s="805">
        <f t="shared" si="53"/>
        <v>0</v>
      </c>
      <c r="V229" s="805">
        <f t="shared" si="53"/>
        <v>0</v>
      </c>
      <c r="W229" s="805">
        <f t="shared" si="53"/>
        <v>0</v>
      </c>
      <c r="X229" s="805">
        <f t="shared" si="53"/>
        <v>0</v>
      </c>
      <c r="Y229" s="805">
        <f t="shared" si="53"/>
        <v>0</v>
      </c>
      <c r="Z229" s="805">
        <f t="shared" si="53"/>
        <v>0</v>
      </c>
      <c r="AA229" s="805">
        <f t="shared" si="53"/>
        <v>0</v>
      </c>
    </row>
    <row r="230" spans="2:27" s="800" customFormat="1" ht="18" customHeight="1">
      <c r="B230" s="1273" t="s">
        <v>286</v>
      </c>
      <c r="C230" s="1274"/>
      <c r="D230" s="807"/>
      <c r="E230" s="825"/>
      <c r="F230" s="266" t="s">
        <v>232</v>
      </c>
      <c r="G230" s="266">
        <f>(H228*$D$66)/1000</f>
        <v>0</v>
      </c>
      <c r="H230" s="805">
        <f>H216+H229</f>
        <v>0</v>
      </c>
      <c r="I230" s="805">
        <f t="shared" ref="I230:AA230" si="54">I216+I229</f>
        <v>0</v>
      </c>
      <c r="J230" s="805">
        <f t="shared" si="54"/>
        <v>0</v>
      </c>
      <c r="K230" s="805">
        <f>K216+K229</f>
        <v>0</v>
      </c>
      <c r="L230" s="805">
        <f t="shared" si="54"/>
        <v>0</v>
      </c>
      <c r="M230" s="805">
        <f t="shared" si="54"/>
        <v>0</v>
      </c>
      <c r="N230" s="805">
        <f t="shared" si="54"/>
        <v>0</v>
      </c>
      <c r="O230" s="805">
        <f t="shared" si="54"/>
        <v>0</v>
      </c>
      <c r="P230" s="805">
        <f t="shared" si="54"/>
        <v>0</v>
      </c>
      <c r="Q230" s="805">
        <f t="shared" si="54"/>
        <v>0</v>
      </c>
      <c r="R230" s="805">
        <f t="shared" si="54"/>
        <v>0</v>
      </c>
      <c r="S230" s="805">
        <f t="shared" si="54"/>
        <v>0</v>
      </c>
      <c r="T230" s="805">
        <f t="shared" si="54"/>
        <v>0</v>
      </c>
      <c r="U230" s="805">
        <f t="shared" si="54"/>
        <v>0</v>
      </c>
      <c r="V230" s="805">
        <f t="shared" si="54"/>
        <v>0</v>
      </c>
      <c r="W230" s="805">
        <f t="shared" si="54"/>
        <v>0</v>
      </c>
      <c r="X230" s="805">
        <f t="shared" si="54"/>
        <v>0</v>
      </c>
      <c r="Y230" s="805">
        <f t="shared" si="54"/>
        <v>0</v>
      </c>
      <c r="Z230" s="805">
        <f t="shared" si="54"/>
        <v>0</v>
      </c>
      <c r="AA230" s="805">
        <f t="shared" si="54"/>
        <v>0</v>
      </c>
    </row>
    <row r="231" spans="2:27" s="800" customFormat="1" ht="27" customHeight="1">
      <c r="B231" s="1280" t="s">
        <v>722</v>
      </c>
      <c r="C231" s="1281"/>
      <c r="D231" s="801"/>
      <c r="E231" s="801"/>
      <c r="F231" s="266"/>
      <c r="G231" s="266"/>
      <c r="H231" s="817"/>
      <c r="I231" s="817"/>
      <c r="J231" s="817"/>
      <c r="K231" s="817"/>
      <c r="L231" s="817"/>
      <c r="M231" s="817"/>
      <c r="N231" s="817"/>
      <c r="O231" s="817"/>
      <c r="P231" s="817"/>
      <c r="Q231" s="817"/>
      <c r="R231" s="817"/>
      <c r="S231" s="817"/>
      <c r="T231" s="817"/>
      <c r="U231" s="817"/>
      <c r="V231" s="817"/>
      <c r="W231" s="817"/>
      <c r="X231" s="817"/>
      <c r="Y231" s="817"/>
      <c r="Z231" s="817"/>
      <c r="AA231" s="817"/>
    </row>
    <row r="232" spans="2:27" s="800" customFormat="1" ht="23.25" customHeight="1">
      <c r="B232" s="1280" t="s">
        <v>389</v>
      </c>
      <c r="C232" s="1281"/>
      <c r="D232" s="801"/>
      <c r="E232" s="801"/>
      <c r="F232" s="805">
        <f>SUM(H232:AA232)</f>
        <v>0</v>
      </c>
      <c r="G232" s="805">
        <f>H231*H230</f>
        <v>0</v>
      </c>
      <c r="H232" s="805">
        <f>H230*H231</f>
        <v>0</v>
      </c>
      <c r="I232" s="805">
        <f t="shared" ref="I232:AA232" si="55">I230*I231</f>
        <v>0</v>
      </c>
      <c r="J232" s="805">
        <f t="shared" si="55"/>
        <v>0</v>
      </c>
      <c r="K232" s="805">
        <f t="shared" si="55"/>
        <v>0</v>
      </c>
      <c r="L232" s="805">
        <f t="shared" si="55"/>
        <v>0</v>
      </c>
      <c r="M232" s="805">
        <f t="shared" si="55"/>
        <v>0</v>
      </c>
      <c r="N232" s="805">
        <f t="shared" si="55"/>
        <v>0</v>
      </c>
      <c r="O232" s="805">
        <f t="shared" si="55"/>
        <v>0</v>
      </c>
      <c r="P232" s="805">
        <f t="shared" si="55"/>
        <v>0</v>
      </c>
      <c r="Q232" s="805">
        <f t="shared" si="55"/>
        <v>0</v>
      </c>
      <c r="R232" s="805">
        <f t="shared" si="55"/>
        <v>0</v>
      </c>
      <c r="S232" s="805">
        <f t="shared" si="55"/>
        <v>0</v>
      </c>
      <c r="T232" s="805">
        <f t="shared" si="55"/>
        <v>0</v>
      </c>
      <c r="U232" s="805">
        <f t="shared" si="55"/>
        <v>0</v>
      </c>
      <c r="V232" s="805">
        <f t="shared" si="55"/>
        <v>0</v>
      </c>
      <c r="W232" s="805">
        <f t="shared" si="55"/>
        <v>0</v>
      </c>
      <c r="X232" s="805">
        <f t="shared" si="55"/>
        <v>0</v>
      </c>
      <c r="Y232" s="805">
        <f t="shared" si="55"/>
        <v>0</v>
      </c>
      <c r="Z232" s="805">
        <f t="shared" si="55"/>
        <v>0</v>
      </c>
      <c r="AA232" s="805">
        <f t="shared" si="55"/>
        <v>0</v>
      </c>
    </row>
    <row r="233" spans="2:27" ht="27.75" customHeight="1">
      <c r="B233" s="1035" t="s">
        <v>760</v>
      </c>
      <c r="C233" s="1036"/>
      <c r="D233" s="1036"/>
      <c r="E233" s="1036"/>
      <c r="F233" s="1036"/>
      <c r="G233" s="1036"/>
      <c r="H233" s="1036"/>
      <c r="I233" s="1036"/>
      <c r="J233" s="1036"/>
      <c r="K233" s="1036"/>
      <c r="L233" s="1036"/>
      <c r="M233" s="1036"/>
      <c r="N233" s="1036"/>
      <c r="O233" s="1036"/>
      <c r="P233" s="1036"/>
      <c r="Q233" s="1036"/>
      <c r="R233" s="1036"/>
      <c r="S233" s="1036"/>
      <c r="T233" s="1036"/>
      <c r="U233" s="1036"/>
      <c r="V233" s="1036"/>
      <c r="W233" s="1036"/>
      <c r="X233" s="1036"/>
      <c r="Y233" s="1036"/>
      <c r="Z233" s="1036"/>
      <c r="AA233" s="1036"/>
    </row>
    <row r="234" spans="2:27" ht="27" customHeight="1">
      <c r="B234" s="1282"/>
      <c r="C234" s="1282"/>
      <c r="D234" s="1282"/>
      <c r="E234" s="1282"/>
      <c r="F234" s="1282"/>
      <c r="G234" s="1282"/>
      <c r="H234" s="1282"/>
      <c r="I234" s="1282"/>
      <c r="J234" s="1282"/>
      <c r="K234" s="1282"/>
      <c r="L234" s="1282"/>
      <c r="M234" s="1282"/>
      <c r="N234" s="1282"/>
      <c r="O234" s="1282"/>
      <c r="P234" s="1282"/>
      <c r="Q234" s="1282"/>
      <c r="R234" s="1282"/>
      <c r="S234" s="1282"/>
      <c r="T234" s="1282"/>
      <c r="U234" s="1282"/>
      <c r="V234" s="1282"/>
      <c r="W234" s="1282"/>
      <c r="X234" s="1282"/>
      <c r="Y234" s="1282"/>
      <c r="Z234" s="1282"/>
      <c r="AA234" s="1282"/>
    </row>
    <row r="235" spans="2:27" ht="18" customHeight="1" thickBot="1">
      <c r="B235" s="1009" t="s">
        <v>1</v>
      </c>
      <c r="C235" s="1010"/>
      <c r="D235" s="1010"/>
      <c r="E235" s="1010"/>
      <c r="F235" s="1010"/>
      <c r="G235" s="1010"/>
      <c r="H235" s="1010"/>
      <c r="I235" s="1010"/>
      <c r="J235" s="1010"/>
      <c r="K235" s="1010"/>
      <c r="L235" s="1010"/>
      <c r="M235" s="1010"/>
      <c r="N235" s="1010"/>
      <c r="O235" s="1010"/>
      <c r="P235" s="1010"/>
      <c r="Q235" s="1010"/>
      <c r="R235" s="1010"/>
      <c r="S235" s="1010"/>
      <c r="T235" s="1010"/>
      <c r="U235" s="1010"/>
      <c r="V235" s="1010"/>
      <c r="W235" s="1010"/>
      <c r="X235" s="1010"/>
      <c r="Y235" s="1010"/>
      <c r="Z235" s="1010"/>
      <c r="AA235" s="1010"/>
    </row>
    <row r="236" spans="2:27" ht="25.5" customHeight="1">
      <c r="B236" s="1012" t="s">
        <v>645</v>
      </c>
      <c r="C236" s="1013"/>
      <c r="D236" s="1016" t="s">
        <v>646</v>
      </c>
      <c r="E236" s="822"/>
      <c r="F236" s="1275" t="s">
        <v>597</v>
      </c>
      <c r="G236" s="797"/>
      <c r="H236" s="1020" t="s">
        <v>3</v>
      </c>
      <c r="I236" s="1021"/>
      <c r="J236" s="1021"/>
      <c r="K236" s="1021"/>
      <c r="L236" s="1021"/>
      <c r="M236" s="1021"/>
      <c r="N236" s="1021"/>
      <c r="O236" s="1021"/>
      <c r="P236" s="1021"/>
      <c r="Q236" s="1021"/>
      <c r="R236" s="1021"/>
      <c r="S236" s="1021"/>
      <c r="T236" s="1021"/>
      <c r="U236" s="1021"/>
      <c r="V236" s="1021"/>
      <c r="W236" s="1021"/>
      <c r="X236" s="1021"/>
      <c r="Y236" s="1021"/>
      <c r="Z236" s="1021"/>
      <c r="AA236" s="1021"/>
    </row>
    <row r="237" spans="2:27" ht="84" customHeight="1">
      <c r="B237" s="1014"/>
      <c r="C237" s="1015"/>
      <c r="D237" s="1017"/>
      <c r="E237" s="821"/>
      <c r="F237" s="1276"/>
      <c r="G237" s="796"/>
      <c r="H237" s="215" t="s">
        <v>768</v>
      </c>
      <c r="I237" s="215" t="s">
        <v>561</v>
      </c>
      <c r="J237" s="793" t="s">
        <v>502</v>
      </c>
      <c r="K237" s="793" t="s">
        <v>699</v>
      </c>
      <c r="L237" s="215" t="s">
        <v>678</v>
      </c>
      <c r="M237" s="216" t="s">
        <v>81</v>
      </c>
      <c r="N237" s="216" t="s">
        <v>660</v>
      </c>
      <c r="O237" s="217" t="s">
        <v>513</v>
      </c>
      <c r="P237" s="216" t="s">
        <v>374</v>
      </c>
      <c r="Q237" s="216" t="s">
        <v>261</v>
      </c>
      <c r="R237" s="216" t="s">
        <v>762</v>
      </c>
      <c r="S237" s="195" t="s">
        <v>659</v>
      </c>
      <c r="T237" s="216"/>
      <c r="U237" s="195"/>
      <c r="V237" s="216"/>
      <c r="W237" s="216"/>
      <c r="X237" s="195"/>
      <c r="Y237" s="195"/>
      <c r="AA237" s="195"/>
    </row>
    <row r="238" spans="2:27" ht="18" customHeight="1">
      <c r="B238" s="1023" t="s">
        <v>661</v>
      </c>
      <c r="C238" s="1260" t="s">
        <v>541</v>
      </c>
      <c r="D238" s="1262"/>
      <c r="E238" s="823"/>
      <c r="F238" s="266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  <c r="AA238" s="197"/>
    </row>
    <row r="239" spans="2:27" ht="18" customHeight="1">
      <c r="B239" s="1024"/>
      <c r="C239" s="28" t="s">
        <v>24</v>
      </c>
      <c r="D239" s="476" t="s">
        <v>568</v>
      </c>
      <c r="E239" s="476"/>
      <c r="F239" s="805">
        <f>SUMPRODUCT(H239:AA239,H$231:AA$231)/1000</f>
        <v>0</v>
      </c>
      <c r="G239" s="197"/>
      <c r="H239" s="810"/>
      <c r="I239" s="810"/>
      <c r="J239" s="810"/>
      <c r="K239" s="810"/>
      <c r="L239" s="810"/>
      <c r="M239" s="810"/>
      <c r="N239" s="810"/>
      <c r="O239" s="810"/>
      <c r="P239" s="810"/>
      <c r="Q239" s="810"/>
      <c r="R239" s="810"/>
      <c r="S239" s="810"/>
      <c r="T239" s="810"/>
      <c r="U239" s="810"/>
      <c r="V239" s="810"/>
      <c r="W239" s="810"/>
      <c r="X239" s="810"/>
      <c r="Y239" s="810"/>
      <c r="Z239" s="810"/>
      <c r="AA239" s="810"/>
    </row>
    <row r="240" spans="2:27" ht="33.75" customHeight="1">
      <c r="B240" s="1024"/>
      <c r="C240" s="72" t="s">
        <v>164</v>
      </c>
      <c r="D240" s="204" t="s">
        <v>172</v>
      </c>
      <c r="E240" s="204"/>
      <c r="F240" s="805">
        <f t="shared" ref="F240:F245" si="56">SUMPRODUCT(H240:AA240,H$231:AA$231)/1000</f>
        <v>0</v>
      </c>
      <c r="G240" s="197"/>
      <c r="H240" s="810"/>
      <c r="I240" s="810"/>
      <c r="J240" s="810"/>
      <c r="K240" s="810"/>
      <c r="L240" s="810"/>
      <c r="M240" s="810"/>
      <c r="N240" s="810"/>
      <c r="O240" s="810"/>
      <c r="P240" s="810"/>
      <c r="Q240" s="810"/>
      <c r="R240" s="810"/>
      <c r="S240" s="810"/>
      <c r="T240" s="810"/>
      <c r="U240" s="810"/>
      <c r="V240" s="810"/>
      <c r="W240" s="810"/>
      <c r="X240" s="810"/>
      <c r="Y240" s="810"/>
      <c r="Z240" s="810"/>
      <c r="AA240" s="810"/>
    </row>
    <row r="241" spans="2:27" ht="18" customHeight="1">
      <c r="B241" s="1024"/>
      <c r="C241" s="28" t="s">
        <v>282</v>
      </c>
      <c r="D241" s="24">
        <v>200</v>
      </c>
      <c r="E241" s="24"/>
      <c r="F241" s="805">
        <f t="shared" si="56"/>
        <v>0</v>
      </c>
      <c r="G241" s="197"/>
      <c r="H241" s="810"/>
      <c r="I241" s="810"/>
      <c r="J241" s="810"/>
      <c r="K241" s="810"/>
      <c r="L241" s="810"/>
      <c r="M241" s="810"/>
      <c r="N241" s="810"/>
      <c r="O241" s="810"/>
      <c r="P241" s="810"/>
      <c r="Q241" s="810"/>
      <c r="R241" s="810"/>
      <c r="S241" s="810"/>
      <c r="T241" s="810"/>
      <c r="U241" s="810"/>
      <c r="V241" s="810"/>
      <c r="W241" s="810"/>
      <c r="X241" s="810"/>
      <c r="Y241" s="810"/>
      <c r="Z241" s="810"/>
      <c r="AA241" s="810"/>
    </row>
    <row r="242" spans="2:27" ht="18" customHeight="1">
      <c r="B242" s="1024"/>
      <c r="C242" s="72" t="s">
        <v>444</v>
      </c>
      <c r="D242" s="205">
        <v>100</v>
      </c>
      <c r="E242" s="205"/>
      <c r="F242" s="805">
        <f t="shared" si="56"/>
        <v>0</v>
      </c>
      <c r="G242" s="197"/>
      <c r="H242" s="810"/>
      <c r="I242" s="810"/>
      <c r="J242" s="810"/>
      <c r="K242" s="810"/>
      <c r="L242" s="810"/>
      <c r="M242" s="810"/>
      <c r="N242" s="810"/>
      <c r="O242" s="810"/>
      <c r="P242" s="810"/>
      <c r="Q242" s="810"/>
      <c r="R242" s="810"/>
      <c r="S242" s="810"/>
      <c r="T242" s="810"/>
      <c r="U242" s="810"/>
      <c r="V242" s="810"/>
      <c r="W242" s="810"/>
      <c r="X242" s="810"/>
      <c r="Y242" s="810"/>
      <c r="Z242" s="810"/>
      <c r="AA242" s="810"/>
    </row>
    <row r="243" spans="2:27" ht="18" customHeight="1">
      <c r="B243" s="1024"/>
      <c r="C243" s="1260" t="s">
        <v>764</v>
      </c>
      <c r="D243" s="1262"/>
      <c r="E243" s="823"/>
      <c r="F243" s="805">
        <f t="shared" si="56"/>
        <v>0</v>
      </c>
      <c r="G243" s="197"/>
      <c r="H243" s="810"/>
      <c r="I243" s="810"/>
      <c r="J243" s="810"/>
      <c r="K243" s="810"/>
      <c r="L243" s="810"/>
      <c r="M243" s="810"/>
      <c r="N243" s="810"/>
      <c r="O243" s="810"/>
      <c r="P243" s="810"/>
      <c r="Q243" s="810"/>
      <c r="R243" s="810"/>
      <c r="S243" s="810"/>
      <c r="T243" s="810"/>
      <c r="U243" s="810"/>
      <c r="V243" s="810"/>
      <c r="W243" s="810"/>
      <c r="X243" s="810"/>
      <c r="Y243" s="810"/>
      <c r="Z243" s="810"/>
      <c r="AA243" s="810"/>
    </row>
    <row r="244" spans="2:27" ht="27.75" customHeight="1">
      <c r="B244" s="1024"/>
      <c r="C244" s="257" t="s">
        <v>299</v>
      </c>
      <c r="D244" s="482">
        <v>70</v>
      </c>
      <c r="E244" s="482"/>
      <c r="F244" s="805">
        <f t="shared" si="56"/>
        <v>0</v>
      </c>
      <c r="G244" s="197"/>
      <c r="H244" s="810"/>
      <c r="I244" s="810"/>
      <c r="J244" s="810"/>
      <c r="K244" s="810"/>
      <c r="L244" s="810"/>
      <c r="M244" s="810"/>
      <c r="N244" s="810"/>
      <c r="O244" s="810"/>
      <c r="P244" s="810"/>
      <c r="Q244" s="810"/>
      <c r="R244" s="810"/>
      <c r="S244" s="810"/>
      <c r="T244" s="810"/>
      <c r="U244" s="810"/>
      <c r="V244" s="810"/>
      <c r="W244" s="810"/>
      <c r="X244" s="810"/>
      <c r="Y244" s="810"/>
      <c r="Z244" s="810"/>
      <c r="AA244" s="810"/>
    </row>
    <row r="245" spans="2:27" ht="18" customHeight="1">
      <c r="B245" s="1024"/>
      <c r="C245" s="35" t="s">
        <v>430</v>
      </c>
      <c r="D245" s="204">
        <v>200</v>
      </c>
      <c r="E245" s="204"/>
      <c r="F245" s="805">
        <f t="shared" si="56"/>
        <v>0</v>
      </c>
      <c r="G245" s="197"/>
      <c r="H245" s="810"/>
      <c r="I245" s="810"/>
      <c r="J245" s="810"/>
      <c r="K245" s="810"/>
      <c r="L245" s="810"/>
      <c r="M245" s="810"/>
      <c r="N245" s="810"/>
      <c r="O245" s="810"/>
      <c r="P245" s="810"/>
      <c r="Q245" s="810"/>
      <c r="R245" s="810"/>
      <c r="S245" s="810"/>
      <c r="T245" s="810"/>
      <c r="U245" s="810"/>
      <c r="V245" s="810"/>
      <c r="W245" s="810"/>
      <c r="X245" s="810"/>
      <c r="Y245" s="810"/>
      <c r="Z245" s="810"/>
      <c r="AA245" s="810"/>
    </row>
    <row r="246" spans="2:27" ht="24" customHeight="1">
      <c r="B246" s="1007" t="s">
        <v>616</v>
      </c>
      <c r="C246" s="1008"/>
      <c r="D246" s="198"/>
      <c r="E246" s="198"/>
      <c r="F246" s="816">
        <f>SUM(F239:F245)</f>
        <v>0</v>
      </c>
      <c r="G246" s="197">
        <f>SUM(G236:G245)</f>
        <v>0</v>
      </c>
      <c r="H246" s="806">
        <f>SUM(H239:H245)</f>
        <v>0</v>
      </c>
      <c r="I246" s="806">
        <f t="shared" ref="I246:AA246" si="57">SUM(I239:I245)</f>
        <v>0</v>
      </c>
      <c r="J246" s="806">
        <f>SUM(J239:J245)</f>
        <v>0</v>
      </c>
      <c r="K246" s="806">
        <f t="shared" si="57"/>
        <v>0</v>
      </c>
      <c r="L246" s="806">
        <f t="shared" si="57"/>
        <v>0</v>
      </c>
      <c r="M246" s="806">
        <f t="shared" si="57"/>
        <v>0</v>
      </c>
      <c r="N246" s="806">
        <f t="shared" si="57"/>
        <v>0</v>
      </c>
      <c r="O246" s="806">
        <f t="shared" si="57"/>
        <v>0</v>
      </c>
      <c r="P246" s="806">
        <f t="shared" si="57"/>
        <v>0</v>
      </c>
      <c r="Q246" s="806">
        <f t="shared" si="57"/>
        <v>0</v>
      </c>
      <c r="R246" s="806">
        <f t="shared" si="57"/>
        <v>0</v>
      </c>
      <c r="S246" s="806">
        <f t="shared" si="57"/>
        <v>0</v>
      </c>
      <c r="T246" s="806">
        <f t="shared" si="57"/>
        <v>0</v>
      </c>
      <c r="U246" s="806">
        <f t="shared" si="57"/>
        <v>0</v>
      </c>
      <c r="V246" s="806">
        <f t="shared" si="57"/>
        <v>0</v>
      </c>
      <c r="W246" s="806">
        <f t="shared" si="57"/>
        <v>0</v>
      </c>
      <c r="X246" s="806">
        <f t="shared" si="57"/>
        <v>0</v>
      </c>
      <c r="Y246" s="806">
        <f t="shared" si="57"/>
        <v>0</v>
      </c>
      <c r="Z246" s="806">
        <f t="shared" si="57"/>
        <v>0</v>
      </c>
      <c r="AA246" s="806">
        <f t="shared" si="57"/>
        <v>0</v>
      </c>
    </row>
    <row r="247" spans="2:27" s="800" customFormat="1" ht="21" customHeight="1">
      <c r="B247" s="1273" t="s">
        <v>413</v>
      </c>
      <c r="C247" s="1274"/>
      <c r="D247" s="807"/>
      <c r="E247" s="825"/>
      <c r="F247" s="805" t="s">
        <v>232</v>
      </c>
      <c r="G247" s="266"/>
      <c r="H247" s="805">
        <f>(H246*$D$247)/1000</f>
        <v>0</v>
      </c>
      <c r="I247" s="805">
        <f t="shared" ref="I247:AA247" si="58">(I246*$D$247)/1000</f>
        <v>0</v>
      </c>
      <c r="J247" s="805">
        <f t="shared" si="58"/>
        <v>0</v>
      </c>
      <c r="K247" s="805">
        <f t="shared" si="58"/>
        <v>0</v>
      </c>
      <c r="L247" s="805">
        <f t="shared" si="58"/>
        <v>0</v>
      </c>
      <c r="M247" s="805">
        <f t="shared" si="58"/>
        <v>0</v>
      </c>
      <c r="N247" s="805">
        <f t="shared" si="58"/>
        <v>0</v>
      </c>
      <c r="O247" s="805">
        <f t="shared" si="58"/>
        <v>0</v>
      </c>
      <c r="P247" s="805">
        <f t="shared" si="58"/>
        <v>0</v>
      </c>
      <c r="Q247" s="805">
        <f t="shared" si="58"/>
        <v>0</v>
      </c>
      <c r="R247" s="805">
        <f t="shared" si="58"/>
        <v>0</v>
      </c>
      <c r="S247" s="805">
        <f t="shared" si="58"/>
        <v>0</v>
      </c>
      <c r="T247" s="805">
        <f t="shared" si="58"/>
        <v>0</v>
      </c>
      <c r="U247" s="805">
        <f t="shared" si="58"/>
        <v>0</v>
      </c>
      <c r="V247" s="805">
        <f t="shared" si="58"/>
        <v>0</v>
      </c>
      <c r="W247" s="805">
        <f t="shared" si="58"/>
        <v>0</v>
      </c>
      <c r="X247" s="805">
        <f t="shared" si="58"/>
        <v>0</v>
      </c>
      <c r="Y247" s="805">
        <f t="shared" si="58"/>
        <v>0</v>
      </c>
      <c r="Z247" s="805">
        <f t="shared" si="58"/>
        <v>0</v>
      </c>
      <c r="AA247" s="805">
        <f t="shared" si="58"/>
        <v>0</v>
      </c>
    </row>
    <row r="248" spans="2:27" ht="18" customHeight="1">
      <c r="B248" s="1026" t="s">
        <v>313</v>
      </c>
      <c r="C248" s="1258" t="s">
        <v>541</v>
      </c>
      <c r="D248" s="1258"/>
      <c r="E248" s="824"/>
      <c r="F248" s="818"/>
      <c r="G248" s="197"/>
      <c r="H248" s="819"/>
      <c r="I248" s="819"/>
      <c r="J248" s="819"/>
      <c r="K248" s="819"/>
      <c r="L248" s="819"/>
      <c r="M248" s="819"/>
      <c r="N248" s="819"/>
      <c r="O248" s="819"/>
      <c r="P248" s="819"/>
      <c r="Q248" s="819"/>
      <c r="R248" s="819"/>
      <c r="S248" s="819"/>
      <c r="T248" s="819"/>
      <c r="U248" s="819"/>
      <c r="V248" s="819"/>
      <c r="W248" s="819"/>
      <c r="X248" s="819"/>
      <c r="Y248" s="819"/>
      <c r="Z248" s="819"/>
      <c r="AA248" s="819"/>
    </row>
    <row r="249" spans="2:27" ht="18" customHeight="1">
      <c r="B249" s="1027"/>
      <c r="C249" s="28" t="s">
        <v>257</v>
      </c>
      <c r="D249" s="476" t="s">
        <v>543</v>
      </c>
      <c r="E249" s="476"/>
      <c r="F249" s="805">
        <f>SUMPRODUCT(H249:AA249,H$231:AA$231)/1000</f>
        <v>0</v>
      </c>
      <c r="G249" s="197"/>
      <c r="H249" s="810"/>
      <c r="I249" s="810"/>
      <c r="J249" s="810"/>
      <c r="K249" s="810"/>
      <c r="L249" s="810"/>
      <c r="M249" s="810"/>
      <c r="N249" s="810"/>
      <c r="O249" s="810"/>
      <c r="P249" s="810"/>
      <c r="Q249" s="810"/>
      <c r="R249" s="810"/>
      <c r="S249" s="810"/>
      <c r="T249" s="810"/>
      <c r="U249" s="810"/>
      <c r="V249" s="810"/>
      <c r="W249" s="810"/>
      <c r="X249" s="810"/>
      <c r="Y249" s="810"/>
      <c r="Z249" s="810"/>
      <c r="AA249" s="810"/>
    </row>
    <row r="250" spans="2:27" ht="35.25" customHeight="1">
      <c r="B250" s="1027"/>
      <c r="C250" s="69" t="s">
        <v>164</v>
      </c>
      <c r="D250" s="24" t="s">
        <v>90</v>
      </c>
      <c r="E250" s="24"/>
      <c r="F250" s="805">
        <f t="shared" ref="F250:F256" si="59">SUMPRODUCT(H250:AA250,H$231:AA$231)/1000</f>
        <v>0</v>
      </c>
      <c r="G250" s="197"/>
      <c r="H250" s="810"/>
      <c r="I250" s="810"/>
      <c r="J250" s="810"/>
      <c r="K250" s="810"/>
      <c r="L250" s="810"/>
      <c r="M250" s="810"/>
      <c r="N250" s="810"/>
      <c r="O250" s="810"/>
      <c r="P250" s="810"/>
      <c r="Q250" s="810"/>
      <c r="R250" s="810"/>
      <c r="S250" s="810"/>
      <c r="T250" s="810"/>
      <c r="U250" s="810"/>
      <c r="V250" s="810"/>
      <c r="W250" s="810"/>
      <c r="X250" s="810"/>
      <c r="Y250" s="810"/>
      <c r="Z250" s="810"/>
      <c r="AA250" s="810"/>
    </row>
    <row r="251" spans="2:27" ht="18" customHeight="1">
      <c r="B251" s="1027"/>
      <c r="C251" s="28" t="s">
        <v>282</v>
      </c>
      <c r="D251" s="24">
        <v>200</v>
      </c>
      <c r="E251" s="24"/>
      <c r="F251" s="805">
        <f t="shared" si="59"/>
        <v>0</v>
      </c>
      <c r="G251" s="197"/>
      <c r="H251" s="810"/>
      <c r="I251" s="810"/>
      <c r="J251" s="810"/>
      <c r="K251" s="810"/>
      <c r="L251" s="810"/>
      <c r="M251" s="810"/>
      <c r="N251" s="810"/>
      <c r="O251" s="810"/>
      <c r="P251" s="810"/>
      <c r="Q251" s="810"/>
      <c r="R251" s="810"/>
      <c r="S251" s="810"/>
      <c r="T251" s="810"/>
      <c r="U251" s="810"/>
      <c r="V251" s="810"/>
      <c r="W251" s="810"/>
      <c r="X251" s="810"/>
      <c r="Y251" s="810"/>
      <c r="Z251" s="810"/>
      <c r="AA251" s="810"/>
    </row>
    <row r="252" spans="2:27" ht="18" customHeight="1">
      <c r="B252" s="1027"/>
      <c r="C252" s="259" t="s">
        <v>667</v>
      </c>
      <c r="D252" s="204">
        <v>20</v>
      </c>
      <c r="E252" s="204"/>
      <c r="F252" s="805">
        <f t="shared" si="59"/>
        <v>0</v>
      </c>
      <c r="G252" s="197"/>
      <c r="H252" s="810"/>
      <c r="I252" s="810"/>
      <c r="J252" s="810"/>
      <c r="K252" s="810"/>
      <c r="L252" s="810"/>
      <c r="M252" s="810"/>
      <c r="N252" s="810"/>
      <c r="O252" s="810"/>
      <c r="P252" s="810"/>
      <c r="Q252" s="810"/>
      <c r="R252" s="810"/>
      <c r="S252" s="810"/>
      <c r="T252" s="810"/>
      <c r="U252" s="810"/>
      <c r="V252" s="810"/>
      <c r="W252" s="810"/>
      <c r="X252" s="810"/>
      <c r="Y252" s="810"/>
      <c r="Z252" s="810"/>
      <c r="AA252" s="810"/>
    </row>
    <row r="253" spans="2:27" ht="18" customHeight="1">
      <c r="B253" s="1027"/>
      <c r="C253" s="479" t="s">
        <v>466</v>
      </c>
      <c r="D253" s="24">
        <v>20</v>
      </c>
      <c r="E253" s="24"/>
      <c r="F253" s="805">
        <f t="shared" si="59"/>
        <v>0</v>
      </c>
      <c r="G253" s="197"/>
      <c r="H253" s="810"/>
      <c r="I253" s="810"/>
      <c r="J253" s="810"/>
      <c r="K253" s="810"/>
      <c r="L253" s="810"/>
      <c r="M253" s="810"/>
      <c r="N253" s="810"/>
      <c r="O253" s="810"/>
      <c r="P253" s="810"/>
      <c r="Q253" s="810"/>
      <c r="R253" s="810"/>
      <c r="S253" s="810"/>
      <c r="T253" s="810"/>
      <c r="U253" s="810"/>
      <c r="V253" s="810"/>
      <c r="W253" s="810"/>
      <c r="X253" s="810"/>
      <c r="Y253" s="810"/>
      <c r="Z253" s="810"/>
      <c r="AA253" s="810"/>
    </row>
    <row r="254" spans="2:27" ht="18" customHeight="1">
      <c r="B254" s="1027"/>
      <c r="C254" s="1258" t="s">
        <v>764</v>
      </c>
      <c r="D254" s="1258"/>
      <c r="E254" s="824"/>
      <c r="F254" s="805">
        <f t="shared" si="59"/>
        <v>0</v>
      </c>
      <c r="G254" s="197"/>
      <c r="H254" s="810"/>
      <c r="I254" s="810"/>
      <c r="J254" s="810"/>
      <c r="K254" s="810"/>
      <c r="L254" s="810"/>
      <c r="M254" s="810"/>
      <c r="N254" s="810"/>
      <c r="O254" s="810"/>
      <c r="P254" s="810"/>
      <c r="Q254" s="810"/>
      <c r="R254" s="810"/>
      <c r="S254" s="810"/>
      <c r="T254" s="810"/>
      <c r="U254" s="810"/>
      <c r="V254" s="810"/>
      <c r="W254" s="810"/>
      <c r="X254" s="810"/>
      <c r="Y254" s="810"/>
      <c r="Z254" s="810"/>
      <c r="AA254" s="810"/>
    </row>
    <row r="255" spans="2:27" ht="25.5">
      <c r="B255" s="1027"/>
      <c r="C255" s="257" t="s">
        <v>299</v>
      </c>
      <c r="D255" s="482">
        <v>80</v>
      </c>
      <c r="E255" s="482"/>
      <c r="F255" s="805">
        <f t="shared" si="59"/>
        <v>0</v>
      </c>
      <c r="G255" s="197"/>
      <c r="H255" s="810"/>
      <c r="I255" s="810"/>
      <c r="J255" s="810"/>
      <c r="K255" s="810"/>
      <c r="L255" s="810"/>
      <c r="M255" s="810"/>
      <c r="N255" s="810"/>
      <c r="O255" s="810"/>
      <c r="P255" s="810"/>
      <c r="Q255" s="810"/>
      <c r="R255" s="810"/>
      <c r="S255" s="810"/>
      <c r="T255" s="810"/>
      <c r="U255" s="810"/>
      <c r="V255" s="810"/>
      <c r="W255" s="810"/>
      <c r="X255" s="810"/>
      <c r="Y255" s="810"/>
      <c r="Z255" s="810"/>
      <c r="AA255" s="810"/>
    </row>
    <row r="256" spans="2:27" ht="18" customHeight="1">
      <c r="B256" s="1027"/>
      <c r="C256" s="35" t="s">
        <v>430</v>
      </c>
      <c r="D256" s="246">
        <v>200</v>
      </c>
      <c r="E256" s="246"/>
      <c r="F256" s="805">
        <f t="shared" si="59"/>
        <v>0</v>
      </c>
      <c r="G256" s="197"/>
      <c r="H256" s="810"/>
      <c r="I256" s="810"/>
      <c r="J256" s="810"/>
      <c r="K256" s="810"/>
      <c r="L256" s="810"/>
      <c r="M256" s="810"/>
      <c r="N256" s="810"/>
      <c r="O256" s="810"/>
      <c r="P256" s="810"/>
      <c r="Q256" s="810"/>
      <c r="R256" s="810"/>
      <c r="S256" s="810"/>
      <c r="T256" s="810"/>
      <c r="U256" s="810"/>
      <c r="V256" s="810"/>
      <c r="W256" s="810"/>
      <c r="X256" s="810"/>
      <c r="Y256" s="810"/>
      <c r="Z256" s="810"/>
      <c r="AA256" s="810"/>
    </row>
    <row r="257" spans="2:27" ht="18" customHeight="1">
      <c r="B257" s="1007" t="s">
        <v>57</v>
      </c>
      <c r="C257" s="1008"/>
      <c r="D257" s="198"/>
      <c r="E257" s="198"/>
      <c r="F257" s="816">
        <f>SUM(F249:F256)</f>
        <v>0</v>
      </c>
      <c r="G257" s="197"/>
      <c r="H257" s="806">
        <f>SUM(H249:H256)</f>
        <v>0</v>
      </c>
      <c r="I257" s="806">
        <f t="shared" ref="I257:AA257" si="60">SUM(I249:I256)</f>
        <v>0</v>
      </c>
      <c r="J257" s="806">
        <f t="shared" si="60"/>
        <v>0</v>
      </c>
      <c r="K257" s="806">
        <f t="shared" si="60"/>
        <v>0</v>
      </c>
      <c r="L257" s="806">
        <f t="shared" si="60"/>
        <v>0</v>
      </c>
      <c r="M257" s="806">
        <f t="shared" si="60"/>
        <v>0</v>
      </c>
      <c r="N257" s="806">
        <f t="shared" si="60"/>
        <v>0</v>
      </c>
      <c r="O257" s="806">
        <f t="shared" si="60"/>
        <v>0</v>
      </c>
      <c r="P257" s="806">
        <f t="shared" si="60"/>
        <v>0</v>
      </c>
      <c r="Q257" s="806">
        <f t="shared" si="60"/>
        <v>0</v>
      </c>
      <c r="R257" s="806">
        <f t="shared" si="60"/>
        <v>0</v>
      </c>
      <c r="S257" s="806">
        <f t="shared" si="60"/>
        <v>0</v>
      </c>
      <c r="T257" s="806">
        <f t="shared" si="60"/>
        <v>0</v>
      </c>
      <c r="U257" s="806">
        <f t="shared" si="60"/>
        <v>0</v>
      </c>
      <c r="V257" s="806">
        <f t="shared" si="60"/>
        <v>0</v>
      </c>
      <c r="W257" s="806">
        <f t="shared" si="60"/>
        <v>0</v>
      </c>
      <c r="X257" s="806">
        <f t="shared" si="60"/>
        <v>0</v>
      </c>
      <c r="Y257" s="806">
        <f t="shared" si="60"/>
        <v>0</v>
      </c>
      <c r="Z257" s="806">
        <f t="shared" si="60"/>
        <v>0</v>
      </c>
      <c r="AA257" s="806">
        <f t="shared" si="60"/>
        <v>0</v>
      </c>
    </row>
    <row r="258" spans="2:27" s="800" customFormat="1" ht="18" customHeight="1">
      <c r="B258" s="1273" t="s">
        <v>413</v>
      </c>
      <c r="C258" s="1274"/>
      <c r="D258" s="807"/>
      <c r="E258" s="825"/>
      <c r="F258" s="266" t="s">
        <v>232</v>
      </c>
      <c r="G258" s="266">
        <f>(H257*$D$65)/1000</f>
        <v>0</v>
      </c>
      <c r="H258" s="805">
        <f>(H257*$D$258)/1000</f>
        <v>0</v>
      </c>
      <c r="I258" s="805">
        <f>(I257*$D$258)/1000</f>
        <v>0</v>
      </c>
      <c r="J258" s="805">
        <f t="shared" ref="J258:AA258" si="61">(J257*$D$258)/1000</f>
        <v>0</v>
      </c>
      <c r="K258" s="805">
        <f t="shared" si="61"/>
        <v>0</v>
      </c>
      <c r="L258" s="805">
        <f t="shared" si="61"/>
        <v>0</v>
      </c>
      <c r="M258" s="805">
        <f t="shared" si="61"/>
        <v>0</v>
      </c>
      <c r="N258" s="805">
        <f t="shared" si="61"/>
        <v>0</v>
      </c>
      <c r="O258" s="805">
        <f t="shared" si="61"/>
        <v>0</v>
      </c>
      <c r="P258" s="805">
        <f t="shared" si="61"/>
        <v>0</v>
      </c>
      <c r="Q258" s="805">
        <f t="shared" si="61"/>
        <v>0</v>
      </c>
      <c r="R258" s="805">
        <f t="shared" si="61"/>
        <v>0</v>
      </c>
      <c r="S258" s="805">
        <f t="shared" si="61"/>
        <v>0</v>
      </c>
      <c r="T258" s="805">
        <f t="shared" si="61"/>
        <v>0</v>
      </c>
      <c r="U258" s="805">
        <f t="shared" si="61"/>
        <v>0</v>
      </c>
      <c r="V258" s="805">
        <f t="shared" si="61"/>
        <v>0</v>
      </c>
      <c r="W258" s="805">
        <f t="shared" si="61"/>
        <v>0</v>
      </c>
      <c r="X258" s="805">
        <f t="shared" si="61"/>
        <v>0</v>
      </c>
      <c r="Y258" s="805">
        <f t="shared" si="61"/>
        <v>0</v>
      </c>
      <c r="Z258" s="805">
        <f t="shared" si="61"/>
        <v>0</v>
      </c>
      <c r="AA258" s="805">
        <f t="shared" si="61"/>
        <v>0</v>
      </c>
    </row>
    <row r="259" spans="2:27" s="800" customFormat="1" ht="18" customHeight="1">
      <c r="B259" s="1273" t="s">
        <v>286</v>
      </c>
      <c r="C259" s="1274"/>
      <c r="D259" s="807"/>
      <c r="E259" s="825"/>
      <c r="F259" s="266" t="s">
        <v>232</v>
      </c>
      <c r="G259" s="266">
        <f>(H257*$D$66)/1000</f>
        <v>0</v>
      </c>
      <c r="H259" s="805">
        <f>H247+H258</f>
        <v>0</v>
      </c>
      <c r="I259" s="805">
        <f t="shared" ref="I259:AA259" si="62">I247+I258</f>
        <v>0</v>
      </c>
      <c r="J259" s="805">
        <f t="shared" si="62"/>
        <v>0</v>
      </c>
      <c r="K259" s="805">
        <f t="shared" si="62"/>
        <v>0</v>
      </c>
      <c r="L259" s="805">
        <f>L247+L258</f>
        <v>0</v>
      </c>
      <c r="M259" s="805">
        <f t="shared" si="62"/>
        <v>0</v>
      </c>
      <c r="N259" s="805">
        <f t="shared" si="62"/>
        <v>0</v>
      </c>
      <c r="O259" s="805">
        <f t="shared" si="62"/>
        <v>0</v>
      </c>
      <c r="P259" s="805">
        <f t="shared" si="62"/>
        <v>0</v>
      </c>
      <c r="Q259" s="805">
        <f t="shared" si="62"/>
        <v>0</v>
      </c>
      <c r="R259" s="805">
        <f t="shared" si="62"/>
        <v>0</v>
      </c>
      <c r="S259" s="805">
        <f t="shared" si="62"/>
        <v>0</v>
      </c>
      <c r="T259" s="805">
        <f t="shared" si="62"/>
        <v>0</v>
      </c>
      <c r="U259" s="805">
        <f t="shared" si="62"/>
        <v>0</v>
      </c>
      <c r="V259" s="805">
        <f t="shared" si="62"/>
        <v>0</v>
      </c>
      <c r="W259" s="805">
        <f t="shared" si="62"/>
        <v>0</v>
      </c>
      <c r="X259" s="805">
        <f t="shared" si="62"/>
        <v>0</v>
      </c>
      <c r="Y259" s="805">
        <f t="shared" si="62"/>
        <v>0</v>
      </c>
      <c r="Z259" s="805">
        <f t="shared" si="62"/>
        <v>0</v>
      </c>
      <c r="AA259" s="805">
        <f t="shared" si="62"/>
        <v>0</v>
      </c>
    </row>
    <row r="260" spans="2:27" s="800" customFormat="1" ht="27" customHeight="1">
      <c r="B260" s="1280" t="s">
        <v>722</v>
      </c>
      <c r="C260" s="1281"/>
      <c r="D260" s="801"/>
      <c r="E260" s="801"/>
      <c r="F260" s="266"/>
      <c r="G260" s="266"/>
      <c r="H260" s="817"/>
      <c r="I260" s="817"/>
      <c r="J260" s="817"/>
      <c r="K260" s="817"/>
      <c r="L260" s="817"/>
      <c r="M260" s="817"/>
      <c r="N260" s="817"/>
      <c r="O260" s="817"/>
      <c r="P260" s="817"/>
      <c r="Q260" s="817"/>
      <c r="R260" s="817"/>
      <c r="S260" s="817"/>
      <c r="T260" s="817"/>
      <c r="U260" s="817"/>
      <c r="V260" s="817"/>
      <c r="W260" s="817"/>
      <c r="X260" s="817"/>
      <c r="Y260" s="817"/>
      <c r="Z260" s="817"/>
      <c r="AA260" s="817"/>
    </row>
    <row r="261" spans="2:27" s="800" customFormat="1" ht="23.25" customHeight="1">
      <c r="B261" s="1280" t="s">
        <v>389</v>
      </c>
      <c r="C261" s="1281"/>
      <c r="D261" s="801"/>
      <c r="E261" s="801"/>
      <c r="F261" s="805">
        <f>SUM(H261:AA261)</f>
        <v>0</v>
      </c>
      <c r="G261" s="805">
        <f>H260*H259</f>
        <v>0</v>
      </c>
      <c r="H261" s="805">
        <f>H259*H260</f>
        <v>0</v>
      </c>
      <c r="I261" s="805">
        <f t="shared" ref="I261:AA261" si="63">I259*I260</f>
        <v>0</v>
      </c>
      <c r="J261" s="805">
        <f t="shared" si="63"/>
        <v>0</v>
      </c>
      <c r="K261" s="805">
        <f t="shared" si="63"/>
        <v>0</v>
      </c>
      <c r="L261" s="805">
        <f t="shared" si="63"/>
        <v>0</v>
      </c>
      <c r="M261" s="805">
        <f t="shared" si="63"/>
        <v>0</v>
      </c>
      <c r="N261" s="805">
        <f t="shared" si="63"/>
        <v>0</v>
      </c>
      <c r="O261" s="805">
        <f t="shared" si="63"/>
        <v>0</v>
      </c>
      <c r="P261" s="805">
        <f t="shared" si="63"/>
        <v>0</v>
      </c>
      <c r="Q261" s="805">
        <f t="shared" si="63"/>
        <v>0</v>
      </c>
      <c r="R261" s="805">
        <f t="shared" si="63"/>
        <v>0</v>
      </c>
      <c r="S261" s="805">
        <f t="shared" si="63"/>
        <v>0</v>
      </c>
      <c r="T261" s="805">
        <f t="shared" si="63"/>
        <v>0</v>
      </c>
      <c r="U261" s="805">
        <f t="shared" si="63"/>
        <v>0</v>
      </c>
      <c r="V261" s="805">
        <f t="shared" si="63"/>
        <v>0</v>
      </c>
      <c r="W261" s="805">
        <f t="shared" si="63"/>
        <v>0</v>
      </c>
      <c r="X261" s="805">
        <f t="shared" si="63"/>
        <v>0</v>
      </c>
      <c r="Y261" s="805">
        <f t="shared" si="63"/>
        <v>0</v>
      </c>
      <c r="Z261" s="805">
        <f t="shared" si="63"/>
        <v>0</v>
      </c>
      <c r="AA261" s="805">
        <f t="shared" si="63"/>
        <v>0</v>
      </c>
    </row>
    <row r="262" spans="2:27" ht="27" customHeight="1">
      <c r="B262" s="1033" t="s">
        <v>760</v>
      </c>
      <c r="C262" s="1282"/>
      <c r="D262" s="1282"/>
      <c r="E262" s="1282"/>
      <c r="F262" s="1282"/>
      <c r="G262" s="1282"/>
      <c r="H262" s="1282"/>
      <c r="I262" s="1282"/>
      <c r="J262" s="1282"/>
      <c r="K262" s="1282"/>
      <c r="L262" s="1282"/>
      <c r="M262" s="1282"/>
      <c r="N262" s="1282"/>
      <c r="O262" s="1282"/>
      <c r="P262" s="1282"/>
      <c r="Q262" s="1282"/>
      <c r="R262" s="1282"/>
      <c r="S262" s="1282"/>
      <c r="T262" s="1282"/>
      <c r="U262" s="1282"/>
      <c r="V262" s="1282"/>
      <c r="W262" s="1282"/>
      <c r="X262" s="1282"/>
      <c r="Y262" s="1282"/>
      <c r="Z262" s="1282"/>
      <c r="AA262" s="1282"/>
    </row>
    <row r="263" spans="2:27" ht="18" customHeight="1">
      <c r="B263" s="1282"/>
      <c r="C263" s="1282"/>
      <c r="D263" s="1282"/>
      <c r="E263" s="1282"/>
      <c r="F263" s="1282"/>
      <c r="G263" s="1282"/>
      <c r="H263" s="1282"/>
      <c r="I263" s="1282"/>
      <c r="J263" s="1282"/>
      <c r="K263" s="1282"/>
      <c r="L263" s="1282"/>
      <c r="M263" s="1282"/>
      <c r="N263" s="1282"/>
      <c r="O263" s="1282"/>
      <c r="P263" s="1282"/>
      <c r="Q263" s="1282"/>
      <c r="R263" s="1282"/>
      <c r="S263" s="1282"/>
      <c r="T263" s="1282"/>
      <c r="U263" s="1282"/>
      <c r="V263" s="1282"/>
      <c r="W263" s="1282"/>
      <c r="X263" s="1282"/>
      <c r="Y263" s="1282"/>
      <c r="Z263" s="1282"/>
      <c r="AA263" s="1282"/>
    </row>
    <row r="264" spans="2:27" ht="25.5" customHeight="1" thickBot="1">
      <c r="B264" s="1009" t="s">
        <v>87</v>
      </c>
      <c r="C264" s="1010"/>
      <c r="D264" s="1010"/>
      <c r="E264" s="1010"/>
      <c r="F264" s="1010"/>
      <c r="G264" s="1010"/>
      <c r="H264" s="1010"/>
      <c r="I264" s="1010"/>
      <c r="J264" s="1010"/>
      <c r="K264" s="1010"/>
      <c r="L264" s="1010"/>
      <c r="M264" s="1010"/>
      <c r="N264" s="1010"/>
      <c r="O264" s="1010"/>
      <c r="P264" s="1010"/>
      <c r="Q264" s="1010"/>
      <c r="R264" s="1010"/>
      <c r="S264" s="1010"/>
      <c r="T264" s="1010"/>
      <c r="U264" s="1010"/>
      <c r="V264" s="1010"/>
      <c r="W264" s="1010"/>
      <c r="X264" s="1010"/>
      <c r="Y264" s="1010"/>
      <c r="Z264" s="1010"/>
      <c r="AA264" s="1010"/>
    </row>
    <row r="265" spans="2:27" ht="18" customHeight="1">
      <c r="B265" s="1012" t="s">
        <v>645</v>
      </c>
      <c r="C265" s="1013"/>
      <c r="D265" s="1016" t="s">
        <v>646</v>
      </c>
      <c r="E265" s="822"/>
      <c r="F265" s="1275" t="s">
        <v>597</v>
      </c>
      <c r="G265" s="797"/>
      <c r="H265" s="1020" t="s">
        <v>3</v>
      </c>
      <c r="I265" s="1021"/>
      <c r="J265" s="1021"/>
      <c r="K265" s="1021"/>
      <c r="L265" s="1021"/>
      <c r="M265" s="1021"/>
      <c r="N265" s="1021"/>
      <c r="O265" s="1021"/>
      <c r="P265" s="1021"/>
      <c r="Q265" s="1021"/>
      <c r="R265" s="1021"/>
      <c r="S265" s="1021"/>
      <c r="T265" s="1021"/>
      <c r="U265" s="1021"/>
      <c r="V265" s="1021"/>
      <c r="W265" s="1021"/>
      <c r="X265" s="1021"/>
      <c r="Y265" s="1021"/>
      <c r="Z265" s="1021"/>
      <c r="AA265" s="1021"/>
    </row>
    <row r="266" spans="2:27" ht="98.25" customHeight="1">
      <c r="B266" s="1014"/>
      <c r="C266" s="1015"/>
      <c r="D266" s="1017"/>
      <c r="E266" s="821"/>
      <c r="F266" s="1276"/>
      <c r="G266" s="796"/>
      <c r="H266" s="215" t="s">
        <v>418</v>
      </c>
      <c r="I266" s="215" t="s">
        <v>420</v>
      </c>
      <c r="J266" s="793" t="s">
        <v>302</v>
      </c>
      <c r="K266" s="194" t="s">
        <v>682</v>
      </c>
      <c r="L266" s="215" t="s">
        <v>457</v>
      </c>
      <c r="M266" s="216" t="s">
        <v>115</v>
      </c>
      <c r="N266" s="216" t="s">
        <v>375</v>
      </c>
      <c r="O266" s="217" t="s">
        <v>64</v>
      </c>
      <c r="P266" s="216" t="s">
        <v>65</v>
      </c>
      <c r="Q266" s="216" t="s">
        <v>758</v>
      </c>
      <c r="R266" s="216" t="s">
        <v>262</v>
      </c>
      <c r="S266" s="195" t="s">
        <v>208</v>
      </c>
      <c r="T266" s="216" t="s">
        <v>374</v>
      </c>
      <c r="U266" s="195" t="s">
        <v>147</v>
      </c>
      <c r="V266" s="195" t="s">
        <v>659</v>
      </c>
      <c r="W266" s="216"/>
      <c r="X266" s="195"/>
      <c r="Y266" s="195"/>
      <c r="AA266" s="195"/>
    </row>
    <row r="267" spans="2:27" ht="18" customHeight="1">
      <c r="B267" s="1023" t="s">
        <v>661</v>
      </c>
      <c r="C267" s="1260" t="s">
        <v>541</v>
      </c>
      <c r="D267" s="1262"/>
      <c r="E267" s="823"/>
      <c r="F267" s="266"/>
      <c r="G267" s="197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  <c r="AA267" s="197"/>
    </row>
    <row r="268" spans="2:27" ht="18" customHeight="1">
      <c r="B268" s="1024"/>
      <c r="C268" s="69" t="s">
        <v>148</v>
      </c>
      <c r="D268" s="24">
        <v>40</v>
      </c>
      <c r="E268" s="24"/>
      <c r="F268" s="805">
        <f>SUMPRODUCT(H268:AA268,H$295:AA$295)/1000</f>
        <v>0</v>
      </c>
      <c r="G268" s="197"/>
      <c r="H268" s="810"/>
      <c r="I268" s="810"/>
      <c r="J268" s="810"/>
      <c r="K268" s="810"/>
      <c r="L268" s="810"/>
      <c r="M268" s="810"/>
      <c r="N268" s="810"/>
      <c r="O268" s="810"/>
      <c r="P268" s="810"/>
      <c r="Q268" s="810"/>
      <c r="R268" s="810"/>
      <c r="S268" s="810"/>
      <c r="T268" s="810"/>
      <c r="U268" s="810"/>
      <c r="V268" s="810"/>
      <c r="W268" s="810"/>
      <c r="X268" s="810"/>
      <c r="Y268" s="810"/>
      <c r="Z268" s="810"/>
      <c r="AA268" s="810"/>
    </row>
    <row r="269" spans="2:27" ht="18" customHeight="1">
      <c r="B269" s="1024"/>
      <c r="C269" s="69" t="s">
        <v>545</v>
      </c>
      <c r="D269" s="204">
        <v>120</v>
      </c>
      <c r="E269" s="204"/>
      <c r="F269" s="805">
        <f t="shared" ref="F269:F277" si="64">SUMPRODUCT(H269:AA269,H$295:AA$295)/1000</f>
        <v>0</v>
      </c>
      <c r="G269" s="197"/>
      <c r="H269" s="810"/>
      <c r="I269" s="810"/>
      <c r="J269" s="810"/>
      <c r="K269" s="810"/>
      <c r="L269" s="810"/>
      <c r="M269" s="810"/>
      <c r="N269" s="810"/>
      <c r="O269" s="810"/>
      <c r="P269" s="810"/>
      <c r="Q269" s="810"/>
      <c r="R269" s="810"/>
      <c r="S269" s="810"/>
      <c r="T269" s="810"/>
      <c r="U269" s="810"/>
      <c r="V269" s="810"/>
      <c r="W269" s="810"/>
      <c r="X269" s="810"/>
      <c r="Y269" s="810"/>
      <c r="Z269" s="810"/>
      <c r="AA269" s="810"/>
    </row>
    <row r="270" spans="2:27" ht="18" customHeight="1">
      <c r="B270" s="1024"/>
      <c r="C270" s="28" t="s">
        <v>277</v>
      </c>
      <c r="D270" s="24">
        <v>180</v>
      </c>
      <c r="E270" s="24"/>
      <c r="F270" s="805">
        <f t="shared" si="64"/>
        <v>0</v>
      </c>
      <c r="G270" s="197"/>
      <c r="H270" s="810"/>
      <c r="I270" s="810"/>
      <c r="J270" s="810"/>
      <c r="K270" s="810"/>
      <c r="L270" s="810"/>
      <c r="M270" s="810"/>
      <c r="N270" s="810"/>
      <c r="O270" s="810"/>
      <c r="P270" s="810"/>
      <c r="Q270" s="810"/>
      <c r="R270" s="810"/>
      <c r="S270" s="810"/>
      <c r="T270" s="810"/>
      <c r="U270" s="810"/>
      <c r="V270" s="810"/>
      <c r="W270" s="810"/>
      <c r="X270" s="810"/>
      <c r="Y270" s="810"/>
      <c r="Z270" s="810"/>
      <c r="AA270" s="810"/>
    </row>
    <row r="271" spans="2:27" ht="18" customHeight="1">
      <c r="B271" s="1024"/>
      <c r="C271" s="28" t="s">
        <v>638</v>
      </c>
      <c r="D271" s="24">
        <v>180</v>
      </c>
      <c r="E271" s="24"/>
      <c r="F271" s="805">
        <f t="shared" si="64"/>
        <v>0</v>
      </c>
      <c r="G271" s="197"/>
      <c r="H271" s="810"/>
      <c r="I271" s="810"/>
      <c r="J271" s="810"/>
      <c r="K271" s="810"/>
      <c r="L271" s="810"/>
      <c r="M271" s="810"/>
      <c r="N271" s="810"/>
      <c r="O271" s="810"/>
      <c r="P271" s="810"/>
      <c r="Q271" s="810"/>
      <c r="R271" s="810"/>
      <c r="S271" s="810"/>
      <c r="T271" s="810"/>
      <c r="U271" s="810"/>
      <c r="V271" s="810"/>
      <c r="W271" s="810"/>
      <c r="X271" s="810"/>
      <c r="Y271" s="810"/>
      <c r="Z271" s="810"/>
      <c r="AA271" s="810"/>
    </row>
    <row r="272" spans="2:27" ht="18" customHeight="1">
      <c r="B272" s="1024"/>
      <c r="C272" s="257" t="s">
        <v>484</v>
      </c>
      <c r="D272" s="482">
        <v>200</v>
      </c>
      <c r="E272" s="482"/>
      <c r="F272" s="805">
        <f t="shared" si="64"/>
        <v>0</v>
      </c>
      <c r="G272" s="197"/>
      <c r="H272" s="810"/>
      <c r="I272" s="810"/>
      <c r="J272" s="810"/>
      <c r="K272" s="810"/>
      <c r="L272" s="810"/>
      <c r="M272" s="810"/>
      <c r="N272" s="810"/>
      <c r="O272" s="810"/>
      <c r="P272" s="810"/>
      <c r="Q272" s="810"/>
      <c r="R272" s="810"/>
      <c r="S272" s="810"/>
      <c r="T272" s="810"/>
      <c r="U272" s="810"/>
      <c r="V272" s="810"/>
      <c r="W272" s="810"/>
      <c r="X272" s="810"/>
      <c r="Y272" s="810"/>
      <c r="Z272" s="810"/>
      <c r="AA272" s="810"/>
    </row>
    <row r="273" spans="2:27" ht="18" customHeight="1">
      <c r="B273" s="1024"/>
      <c r="C273" s="259" t="s">
        <v>667</v>
      </c>
      <c r="D273" s="204">
        <v>30</v>
      </c>
      <c r="E273" s="204"/>
      <c r="F273" s="805">
        <f t="shared" si="64"/>
        <v>0</v>
      </c>
      <c r="G273" s="197"/>
      <c r="H273" s="810"/>
      <c r="I273" s="810"/>
      <c r="J273" s="810"/>
      <c r="K273" s="810"/>
      <c r="L273" s="810"/>
      <c r="M273" s="810"/>
      <c r="N273" s="810"/>
      <c r="O273" s="810"/>
      <c r="P273" s="810"/>
      <c r="Q273" s="810"/>
      <c r="R273" s="810"/>
      <c r="S273" s="810"/>
      <c r="T273" s="810"/>
      <c r="U273" s="810"/>
      <c r="V273" s="810"/>
      <c r="W273" s="810"/>
      <c r="X273" s="810"/>
      <c r="Y273" s="810"/>
      <c r="Z273" s="810"/>
      <c r="AA273" s="810"/>
    </row>
    <row r="274" spans="2:27" ht="24" customHeight="1">
      <c r="B274" s="1024"/>
      <c r="C274" s="479" t="s">
        <v>466</v>
      </c>
      <c r="D274" s="24">
        <v>30</v>
      </c>
      <c r="E274" s="24"/>
      <c r="F274" s="805">
        <f t="shared" si="64"/>
        <v>0</v>
      </c>
      <c r="G274" s="197"/>
      <c r="H274" s="810"/>
      <c r="I274" s="810"/>
      <c r="J274" s="810"/>
      <c r="K274" s="810"/>
      <c r="L274" s="810"/>
      <c r="M274" s="810"/>
      <c r="N274" s="810"/>
      <c r="O274" s="810"/>
      <c r="P274" s="810"/>
      <c r="Q274" s="810"/>
      <c r="R274" s="810"/>
      <c r="S274" s="810"/>
      <c r="T274" s="810"/>
      <c r="U274" s="810"/>
      <c r="V274" s="810"/>
      <c r="W274" s="810"/>
      <c r="X274" s="810"/>
      <c r="Y274" s="810"/>
      <c r="Z274" s="810"/>
      <c r="AA274" s="810"/>
    </row>
    <row r="275" spans="2:27" ht="35.25" customHeight="1">
      <c r="B275" s="1024"/>
      <c r="C275" s="1260" t="s">
        <v>764</v>
      </c>
      <c r="D275" s="1262"/>
      <c r="E275" s="823"/>
      <c r="F275" s="805">
        <f t="shared" si="64"/>
        <v>0</v>
      </c>
      <c r="G275" s="197"/>
      <c r="H275" s="810"/>
      <c r="I275" s="810"/>
      <c r="J275" s="810"/>
      <c r="K275" s="810"/>
      <c r="L275" s="810"/>
      <c r="M275" s="810"/>
      <c r="N275" s="810"/>
      <c r="O275" s="810"/>
      <c r="P275" s="810"/>
      <c r="Q275" s="810"/>
      <c r="R275" s="810"/>
      <c r="S275" s="810"/>
      <c r="T275" s="810"/>
      <c r="U275" s="810"/>
      <c r="V275" s="810"/>
      <c r="W275" s="810"/>
      <c r="X275" s="810"/>
      <c r="Y275" s="810"/>
      <c r="Z275" s="810"/>
      <c r="AA275" s="810"/>
    </row>
    <row r="276" spans="2:27" ht="24" customHeight="1">
      <c r="B276" s="1024"/>
      <c r="C276" s="72" t="s">
        <v>444</v>
      </c>
      <c r="D276" s="205">
        <v>100</v>
      </c>
      <c r="E276" s="205"/>
      <c r="F276" s="805">
        <f t="shared" si="64"/>
        <v>0</v>
      </c>
      <c r="G276" s="197"/>
      <c r="H276" s="810"/>
      <c r="I276" s="810"/>
      <c r="J276" s="810"/>
      <c r="K276" s="810"/>
      <c r="L276" s="810"/>
      <c r="M276" s="810"/>
      <c r="N276" s="810"/>
      <c r="O276" s="810"/>
      <c r="P276" s="810"/>
      <c r="Q276" s="810"/>
      <c r="R276" s="810"/>
      <c r="S276" s="810"/>
      <c r="T276" s="810"/>
      <c r="U276" s="810"/>
      <c r="V276" s="810"/>
      <c r="W276" s="810"/>
      <c r="X276" s="810"/>
      <c r="Y276" s="810"/>
      <c r="Z276" s="810"/>
      <c r="AA276" s="810"/>
    </row>
    <row r="277" spans="2:27" ht="18" customHeight="1">
      <c r="B277" s="1024"/>
      <c r="C277" s="28" t="s">
        <v>509</v>
      </c>
      <c r="D277" s="24">
        <v>125</v>
      </c>
      <c r="E277" s="24"/>
      <c r="F277" s="805">
        <f t="shared" si="64"/>
        <v>0</v>
      </c>
      <c r="G277" s="197"/>
      <c r="H277" s="810"/>
      <c r="I277" s="810"/>
      <c r="J277" s="810"/>
      <c r="K277" s="810"/>
      <c r="L277" s="810"/>
      <c r="M277" s="810"/>
      <c r="N277" s="810"/>
      <c r="O277" s="810"/>
      <c r="P277" s="810"/>
      <c r="Q277" s="810"/>
      <c r="R277" s="810"/>
      <c r="S277" s="810"/>
      <c r="T277" s="810"/>
      <c r="U277" s="810"/>
      <c r="V277" s="810"/>
      <c r="W277" s="810"/>
      <c r="X277" s="810"/>
      <c r="Y277" s="810"/>
      <c r="Z277" s="810"/>
      <c r="AA277" s="810"/>
    </row>
    <row r="278" spans="2:27" ht="24" customHeight="1">
      <c r="B278" s="1025"/>
      <c r="C278" s="231"/>
      <c r="D278" s="28"/>
      <c r="E278" s="28"/>
      <c r="F278" s="805"/>
      <c r="G278" s="197"/>
      <c r="H278" s="810"/>
      <c r="I278" s="810"/>
      <c r="J278" s="810"/>
      <c r="K278" s="810"/>
      <c r="L278" s="810"/>
      <c r="M278" s="810"/>
      <c r="N278" s="810"/>
      <c r="O278" s="810"/>
      <c r="P278" s="810"/>
      <c r="Q278" s="810"/>
      <c r="R278" s="810"/>
      <c r="S278" s="810"/>
      <c r="T278" s="810"/>
      <c r="U278" s="810"/>
      <c r="V278" s="810"/>
      <c r="W278" s="810"/>
      <c r="X278" s="810"/>
      <c r="Y278" s="810"/>
      <c r="Z278" s="810"/>
      <c r="AA278" s="810"/>
    </row>
    <row r="279" spans="2:27" ht="24" customHeight="1">
      <c r="B279" s="1007" t="s">
        <v>616</v>
      </c>
      <c r="C279" s="1008"/>
      <c r="D279" s="198"/>
      <c r="E279" s="198"/>
      <c r="F279" s="816">
        <f>SUM(F268:F278)</f>
        <v>0</v>
      </c>
      <c r="G279" s="197">
        <f>SUM(G269:G278)</f>
        <v>0</v>
      </c>
      <c r="H279" s="806">
        <f>SUM(H268:H278)</f>
        <v>0</v>
      </c>
      <c r="I279" s="806">
        <f t="shared" ref="I279:AA279" si="65">SUM(I268:I278)</f>
        <v>0</v>
      </c>
      <c r="J279" s="806">
        <f t="shared" si="65"/>
        <v>0</v>
      </c>
      <c r="K279" s="806">
        <f t="shared" si="65"/>
        <v>0</v>
      </c>
      <c r="L279" s="806">
        <f t="shared" si="65"/>
        <v>0</v>
      </c>
      <c r="M279" s="806">
        <f t="shared" si="65"/>
        <v>0</v>
      </c>
      <c r="N279" s="806">
        <f t="shared" si="65"/>
        <v>0</v>
      </c>
      <c r="O279" s="806">
        <f t="shared" si="65"/>
        <v>0</v>
      </c>
      <c r="P279" s="806">
        <f t="shared" si="65"/>
        <v>0</v>
      </c>
      <c r="Q279" s="806">
        <f t="shared" si="65"/>
        <v>0</v>
      </c>
      <c r="R279" s="806">
        <f t="shared" si="65"/>
        <v>0</v>
      </c>
      <c r="S279" s="806">
        <f t="shared" si="65"/>
        <v>0</v>
      </c>
      <c r="T279" s="806">
        <f t="shared" si="65"/>
        <v>0</v>
      </c>
      <c r="U279" s="806">
        <f t="shared" si="65"/>
        <v>0</v>
      </c>
      <c r="V279" s="806">
        <f t="shared" si="65"/>
        <v>0</v>
      </c>
      <c r="W279" s="806">
        <f t="shared" si="65"/>
        <v>0</v>
      </c>
      <c r="X279" s="806">
        <f t="shared" si="65"/>
        <v>0</v>
      </c>
      <c r="Y279" s="806">
        <f t="shared" si="65"/>
        <v>0</v>
      </c>
      <c r="Z279" s="806">
        <f t="shared" si="65"/>
        <v>0</v>
      </c>
      <c r="AA279" s="806">
        <f t="shared" si="65"/>
        <v>0</v>
      </c>
    </row>
    <row r="280" spans="2:27" s="800" customFormat="1" ht="21" customHeight="1">
      <c r="B280" s="1273" t="s">
        <v>413</v>
      </c>
      <c r="C280" s="1274"/>
      <c r="D280" s="807"/>
      <c r="E280" s="825"/>
      <c r="F280" s="805" t="s">
        <v>232</v>
      </c>
      <c r="G280" s="266"/>
      <c r="H280" s="805">
        <f>(H279*$D$280)/1000</f>
        <v>0</v>
      </c>
      <c r="I280" s="805">
        <f>(I279*$D$280)/1000</f>
        <v>0</v>
      </c>
      <c r="J280" s="805">
        <f t="shared" ref="J280:AA280" si="66">(J279*$D$280)/1000</f>
        <v>0</v>
      </c>
      <c r="K280" s="805">
        <f t="shared" si="66"/>
        <v>0</v>
      </c>
      <c r="L280" s="805">
        <f t="shared" si="66"/>
        <v>0</v>
      </c>
      <c r="M280" s="805">
        <f t="shared" si="66"/>
        <v>0</v>
      </c>
      <c r="N280" s="805">
        <f t="shared" si="66"/>
        <v>0</v>
      </c>
      <c r="O280" s="805">
        <f t="shared" si="66"/>
        <v>0</v>
      </c>
      <c r="P280" s="805">
        <f t="shared" si="66"/>
        <v>0</v>
      </c>
      <c r="Q280" s="805">
        <f t="shared" si="66"/>
        <v>0</v>
      </c>
      <c r="R280" s="805">
        <f t="shared" si="66"/>
        <v>0</v>
      </c>
      <c r="S280" s="805">
        <f t="shared" si="66"/>
        <v>0</v>
      </c>
      <c r="T280" s="805">
        <f t="shared" si="66"/>
        <v>0</v>
      </c>
      <c r="U280" s="805">
        <f t="shared" si="66"/>
        <v>0</v>
      </c>
      <c r="V280" s="805">
        <f t="shared" si="66"/>
        <v>0</v>
      </c>
      <c r="W280" s="805">
        <f t="shared" si="66"/>
        <v>0</v>
      </c>
      <c r="X280" s="805">
        <f t="shared" si="66"/>
        <v>0</v>
      </c>
      <c r="Y280" s="805">
        <f t="shared" si="66"/>
        <v>0</v>
      </c>
      <c r="Z280" s="805">
        <f t="shared" si="66"/>
        <v>0</v>
      </c>
      <c r="AA280" s="805">
        <f t="shared" si="66"/>
        <v>0</v>
      </c>
    </row>
    <row r="281" spans="2:27" ht="18" customHeight="1">
      <c r="B281" s="1026" t="s">
        <v>313</v>
      </c>
      <c r="C281" s="1258" t="s">
        <v>541</v>
      </c>
      <c r="D281" s="1258"/>
      <c r="E281" s="824"/>
      <c r="F281" s="818"/>
      <c r="G281" s="197"/>
      <c r="H281" s="819"/>
      <c r="I281" s="819"/>
      <c r="J281" s="819"/>
      <c r="K281" s="819"/>
      <c r="L281" s="819"/>
      <c r="M281" s="819"/>
      <c r="N281" s="819"/>
      <c r="O281" s="819"/>
      <c r="P281" s="819"/>
      <c r="Q281" s="819"/>
      <c r="R281" s="819"/>
      <c r="S281" s="819"/>
      <c r="T281" s="819"/>
      <c r="U281" s="819"/>
      <c r="V281" s="819"/>
      <c r="W281" s="819"/>
      <c r="X281" s="819"/>
      <c r="Y281" s="819"/>
      <c r="Z281" s="819"/>
      <c r="AA281" s="819"/>
    </row>
    <row r="282" spans="2:27" ht="18" customHeight="1">
      <c r="B282" s="1027"/>
      <c r="C282" s="69" t="s">
        <v>148</v>
      </c>
      <c r="D282" s="24">
        <v>40</v>
      </c>
      <c r="E282" s="24"/>
      <c r="F282" s="805">
        <f>SUMPRODUCT(H282:AA282,H$295:AA$295)/1000</f>
        <v>0</v>
      </c>
      <c r="G282" s="197"/>
      <c r="H282" s="810"/>
      <c r="I282" s="810"/>
      <c r="J282" s="810"/>
      <c r="K282" s="810"/>
      <c r="L282" s="810"/>
      <c r="M282" s="810"/>
      <c r="N282" s="810"/>
      <c r="O282" s="810"/>
      <c r="P282" s="810"/>
      <c r="Q282" s="810"/>
      <c r="R282" s="810"/>
      <c r="S282" s="810"/>
      <c r="T282" s="810"/>
      <c r="U282" s="810"/>
      <c r="V282" s="810"/>
      <c r="W282" s="810"/>
      <c r="X282" s="810"/>
      <c r="Y282" s="810"/>
      <c r="Z282" s="810"/>
      <c r="AA282" s="810"/>
    </row>
    <row r="283" spans="2:27" ht="18" customHeight="1">
      <c r="B283" s="1027"/>
      <c r="C283" s="69" t="s">
        <v>545</v>
      </c>
      <c r="D283" s="24">
        <v>120</v>
      </c>
      <c r="E283" s="24"/>
      <c r="F283" s="805">
        <f t="shared" ref="F283:F291" si="67">SUMPRODUCT(H283:AA283,H$295:AA$295)/1000</f>
        <v>0</v>
      </c>
      <c r="G283" s="197"/>
      <c r="H283" s="810"/>
      <c r="I283" s="810"/>
      <c r="J283" s="810"/>
      <c r="K283" s="810"/>
      <c r="L283" s="810"/>
      <c r="M283" s="810"/>
      <c r="N283" s="810"/>
      <c r="O283" s="810"/>
      <c r="P283" s="810"/>
      <c r="Q283" s="810"/>
      <c r="R283" s="810"/>
      <c r="S283" s="810"/>
      <c r="T283" s="810"/>
      <c r="U283" s="810"/>
      <c r="V283" s="810"/>
      <c r="W283" s="810"/>
      <c r="X283" s="810"/>
      <c r="Y283" s="810"/>
      <c r="Z283" s="810"/>
      <c r="AA283" s="810"/>
    </row>
    <row r="284" spans="2:27" ht="18" customHeight="1">
      <c r="B284" s="1027"/>
      <c r="C284" s="28" t="s">
        <v>570</v>
      </c>
      <c r="D284" s="24">
        <v>200</v>
      </c>
      <c r="E284" s="24"/>
      <c r="F284" s="805">
        <f t="shared" si="67"/>
        <v>0</v>
      </c>
      <c r="G284" s="197"/>
      <c r="H284" s="810"/>
      <c r="I284" s="810"/>
      <c r="J284" s="810"/>
      <c r="K284" s="810"/>
      <c r="L284" s="810"/>
      <c r="M284" s="810"/>
      <c r="N284" s="810"/>
      <c r="O284" s="810"/>
      <c r="P284" s="810"/>
      <c r="Q284" s="810"/>
      <c r="R284" s="810"/>
      <c r="S284" s="810"/>
      <c r="T284" s="810"/>
      <c r="U284" s="810"/>
      <c r="V284" s="810"/>
      <c r="W284" s="810"/>
      <c r="X284" s="810"/>
      <c r="Y284" s="810"/>
      <c r="Z284" s="810"/>
      <c r="AA284" s="810"/>
    </row>
    <row r="285" spans="2:27" ht="18" customHeight="1">
      <c r="B285" s="1027"/>
      <c r="C285" s="28" t="s">
        <v>638</v>
      </c>
      <c r="D285" s="24">
        <v>200</v>
      </c>
      <c r="E285" s="24"/>
      <c r="F285" s="805">
        <f t="shared" si="67"/>
        <v>0</v>
      </c>
      <c r="G285" s="197"/>
      <c r="H285" s="810"/>
      <c r="I285" s="810"/>
      <c r="J285" s="810"/>
      <c r="K285" s="810"/>
      <c r="L285" s="810"/>
      <c r="M285" s="810"/>
      <c r="N285" s="810"/>
      <c r="O285" s="810"/>
      <c r="P285" s="810"/>
      <c r="Q285" s="810"/>
      <c r="R285" s="810"/>
      <c r="S285" s="810"/>
      <c r="T285" s="810"/>
      <c r="U285" s="810"/>
      <c r="V285" s="810"/>
      <c r="W285" s="810"/>
      <c r="X285" s="810"/>
      <c r="Y285" s="810"/>
      <c r="Z285" s="810"/>
      <c r="AA285" s="810"/>
    </row>
    <row r="286" spans="2:27" ht="18" customHeight="1">
      <c r="B286" s="1027"/>
      <c r="C286" s="257" t="s">
        <v>484</v>
      </c>
      <c r="D286" s="482">
        <v>200</v>
      </c>
      <c r="E286" s="482"/>
      <c r="F286" s="805">
        <f t="shared" si="67"/>
        <v>0</v>
      </c>
      <c r="G286" s="197"/>
      <c r="H286" s="810"/>
      <c r="I286" s="810"/>
      <c r="J286" s="810"/>
      <c r="K286" s="810"/>
      <c r="L286" s="810"/>
      <c r="M286" s="810"/>
      <c r="N286" s="810"/>
      <c r="O286" s="810"/>
      <c r="P286" s="810"/>
      <c r="Q286" s="810"/>
      <c r="R286" s="810"/>
      <c r="S286" s="810"/>
      <c r="T286" s="810"/>
      <c r="U286" s="810"/>
      <c r="V286" s="810"/>
      <c r="W286" s="810"/>
      <c r="X286" s="810"/>
      <c r="Y286" s="810"/>
      <c r="Z286" s="810"/>
      <c r="AA286" s="810"/>
    </row>
    <row r="287" spans="2:27" ht="18.75" customHeight="1">
      <c r="B287" s="1027"/>
      <c r="C287" s="259" t="s">
        <v>667</v>
      </c>
      <c r="D287" s="204">
        <v>40</v>
      </c>
      <c r="E287" s="204"/>
      <c r="F287" s="805">
        <f t="shared" si="67"/>
        <v>0</v>
      </c>
      <c r="G287" s="197"/>
      <c r="H287" s="810"/>
      <c r="I287" s="810"/>
      <c r="J287" s="810"/>
      <c r="K287" s="810"/>
      <c r="L287" s="810"/>
      <c r="M287" s="810"/>
      <c r="N287" s="810"/>
      <c r="O287" s="810"/>
      <c r="P287" s="810"/>
      <c r="Q287" s="810"/>
      <c r="R287" s="810"/>
      <c r="S287" s="810"/>
      <c r="T287" s="810"/>
      <c r="U287" s="810"/>
      <c r="V287" s="810"/>
      <c r="W287" s="810"/>
      <c r="X287" s="810"/>
      <c r="Y287" s="810"/>
      <c r="Z287" s="810"/>
      <c r="AA287" s="810"/>
    </row>
    <row r="288" spans="2:27" ht="19.5" customHeight="1">
      <c r="B288" s="1027"/>
      <c r="C288" s="479" t="s">
        <v>466</v>
      </c>
      <c r="D288" s="24">
        <v>50</v>
      </c>
      <c r="E288" s="24"/>
      <c r="F288" s="805">
        <f t="shared" si="67"/>
        <v>0</v>
      </c>
      <c r="G288" s="197"/>
      <c r="H288" s="810"/>
      <c r="I288" s="810"/>
      <c r="J288" s="810"/>
      <c r="K288" s="810"/>
      <c r="L288" s="810"/>
      <c r="M288" s="810"/>
      <c r="N288" s="810"/>
      <c r="O288" s="810"/>
      <c r="P288" s="810"/>
      <c r="Q288" s="810"/>
      <c r="R288" s="810"/>
      <c r="S288" s="810"/>
      <c r="T288" s="810"/>
      <c r="U288" s="810"/>
      <c r="V288" s="810"/>
      <c r="W288" s="810"/>
      <c r="X288" s="810"/>
      <c r="Y288" s="810"/>
      <c r="Z288" s="810"/>
      <c r="AA288" s="810"/>
    </row>
    <row r="289" spans="2:27" ht="15">
      <c r="B289" s="1027"/>
      <c r="C289" s="1258" t="s">
        <v>764</v>
      </c>
      <c r="D289" s="1258"/>
      <c r="E289" s="824"/>
      <c r="F289" s="805">
        <f t="shared" si="67"/>
        <v>0</v>
      </c>
      <c r="G289" s="197"/>
      <c r="H289" s="810"/>
      <c r="I289" s="810"/>
      <c r="J289" s="810"/>
      <c r="K289" s="810"/>
      <c r="L289" s="810"/>
      <c r="M289" s="810"/>
      <c r="N289" s="810"/>
      <c r="O289" s="810"/>
      <c r="P289" s="810"/>
      <c r="Q289" s="810"/>
      <c r="R289" s="810"/>
      <c r="S289" s="810"/>
      <c r="T289" s="810"/>
      <c r="U289" s="810"/>
      <c r="V289" s="810"/>
      <c r="W289" s="810"/>
      <c r="X289" s="810"/>
      <c r="Y289" s="810"/>
      <c r="Z289" s="810"/>
      <c r="AA289" s="810"/>
    </row>
    <row r="290" spans="2:27" ht="18" customHeight="1">
      <c r="B290" s="1027"/>
      <c r="C290" s="72" t="s">
        <v>126</v>
      </c>
      <c r="D290" s="205">
        <v>130</v>
      </c>
      <c r="E290" s="205"/>
      <c r="F290" s="805">
        <f t="shared" si="67"/>
        <v>0</v>
      </c>
      <c r="G290" s="197"/>
      <c r="H290" s="810"/>
      <c r="I290" s="810"/>
      <c r="J290" s="810"/>
      <c r="K290" s="810"/>
      <c r="L290" s="810"/>
      <c r="M290" s="810"/>
      <c r="N290" s="810"/>
      <c r="O290" s="810"/>
      <c r="P290" s="810"/>
      <c r="Q290" s="810"/>
      <c r="R290" s="810"/>
      <c r="S290" s="810"/>
      <c r="T290" s="810"/>
      <c r="U290" s="810"/>
      <c r="V290" s="810"/>
      <c r="W290" s="810"/>
      <c r="X290" s="810"/>
      <c r="Y290" s="810"/>
      <c r="Z290" s="810"/>
      <c r="AA290" s="810"/>
    </row>
    <row r="291" spans="2:27" ht="22.5" customHeight="1">
      <c r="B291" s="1027"/>
      <c r="C291" s="28" t="s">
        <v>509</v>
      </c>
      <c r="D291" s="24">
        <v>125</v>
      </c>
      <c r="E291" s="24"/>
      <c r="F291" s="805">
        <f t="shared" si="67"/>
        <v>0</v>
      </c>
      <c r="G291" s="197"/>
      <c r="H291" s="810"/>
      <c r="I291" s="810"/>
      <c r="J291" s="810"/>
      <c r="K291" s="810"/>
      <c r="L291" s="810"/>
      <c r="M291" s="810"/>
      <c r="N291" s="810"/>
      <c r="O291" s="810"/>
      <c r="P291" s="810"/>
      <c r="Q291" s="810"/>
      <c r="R291" s="810"/>
      <c r="S291" s="810"/>
      <c r="T291" s="810"/>
      <c r="U291" s="810"/>
      <c r="V291" s="810"/>
      <c r="W291" s="810"/>
      <c r="X291" s="810"/>
      <c r="Y291" s="810"/>
      <c r="Z291" s="810"/>
      <c r="AA291" s="810"/>
    </row>
    <row r="292" spans="2:27" ht="18" customHeight="1">
      <c r="B292" s="1007" t="s">
        <v>57</v>
      </c>
      <c r="C292" s="1008"/>
      <c r="D292" s="198"/>
      <c r="E292" s="198"/>
      <c r="F292" s="816">
        <f>SUM(F282:F291)</f>
        <v>0</v>
      </c>
      <c r="G292" s="197"/>
      <c r="H292" s="806">
        <f>SUM(H282:H291)</f>
        <v>0</v>
      </c>
      <c r="I292" s="806">
        <f t="shared" ref="I292:AA292" si="68">SUM(I282:I291)</f>
        <v>0</v>
      </c>
      <c r="J292" s="806">
        <f t="shared" si="68"/>
        <v>0</v>
      </c>
      <c r="K292" s="806">
        <f t="shared" si="68"/>
        <v>0</v>
      </c>
      <c r="L292" s="806">
        <f t="shared" si="68"/>
        <v>0</v>
      </c>
      <c r="M292" s="806">
        <f t="shared" si="68"/>
        <v>0</v>
      </c>
      <c r="N292" s="806">
        <f t="shared" si="68"/>
        <v>0</v>
      </c>
      <c r="O292" s="806">
        <f t="shared" si="68"/>
        <v>0</v>
      </c>
      <c r="P292" s="806">
        <f t="shared" si="68"/>
        <v>0</v>
      </c>
      <c r="Q292" s="806">
        <f t="shared" si="68"/>
        <v>0</v>
      </c>
      <c r="R292" s="806">
        <f t="shared" si="68"/>
        <v>0</v>
      </c>
      <c r="S292" s="806">
        <f t="shared" si="68"/>
        <v>0</v>
      </c>
      <c r="T292" s="806">
        <f t="shared" si="68"/>
        <v>0</v>
      </c>
      <c r="U292" s="806">
        <f t="shared" si="68"/>
        <v>0</v>
      </c>
      <c r="V292" s="806">
        <f t="shared" si="68"/>
        <v>0</v>
      </c>
      <c r="W292" s="806">
        <f t="shared" si="68"/>
        <v>0</v>
      </c>
      <c r="X292" s="806">
        <f t="shared" si="68"/>
        <v>0</v>
      </c>
      <c r="Y292" s="806">
        <f t="shared" si="68"/>
        <v>0</v>
      </c>
      <c r="Z292" s="806">
        <f t="shared" si="68"/>
        <v>0</v>
      </c>
      <c r="AA292" s="806">
        <f t="shared" si="68"/>
        <v>0</v>
      </c>
    </row>
    <row r="293" spans="2:27" s="800" customFormat="1" ht="18" customHeight="1">
      <c r="B293" s="1273" t="s">
        <v>413</v>
      </c>
      <c r="C293" s="1274"/>
      <c r="D293" s="807"/>
      <c r="E293" s="825"/>
      <c r="F293" s="266" t="s">
        <v>232</v>
      </c>
      <c r="G293" s="266">
        <f>(H292*$D$65)/1000</f>
        <v>0</v>
      </c>
      <c r="H293" s="805">
        <f>(H292*$D$293)/1000</f>
        <v>0</v>
      </c>
      <c r="I293" s="805">
        <f t="shared" ref="I293:AA293" si="69">(I292*$D$293)/1000</f>
        <v>0</v>
      </c>
      <c r="J293" s="805">
        <f t="shared" si="69"/>
        <v>0</v>
      </c>
      <c r="K293" s="805">
        <f>(K292*$D$293)/1000</f>
        <v>0</v>
      </c>
      <c r="L293" s="805">
        <f t="shared" si="69"/>
        <v>0</v>
      </c>
      <c r="M293" s="805">
        <f t="shared" si="69"/>
        <v>0</v>
      </c>
      <c r="N293" s="805">
        <f t="shared" si="69"/>
        <v>0</v>
      </c>
      <c r="O293" s="805">
        <f t="shared" si="69"/>
        <v>0</v>
      </c>
      <c r="P293" s="805">
        <f t="shared" si="69"/>
        <v>0</v>
      </c>
      <c r="Q293" s="805">
        <f t="shared" si="69"/>
        <v>0</v>
      </c>
      <c r="R293" s="805">
        <f t="shared" si="69"/>
        <v>0</v>
      </c>
      <c r="S293" s="805">
        <f t="shared" si="69"/>
        <v>0</v>
      </c>
      <c r="T293" s="805">
        <f t="shared" si="69"/>
        <v>0</v>
      </c>
      <c r="U293" s="805">
        <f t="shared" si="69"/>
        <v>0</v>
      </c>
      <c r="V293" s="805">
        <f t="shared" si="69"/>
        <v>0</v>
      </c>
      <c r="W293" s="805">
        <f t="shared" si="69"/>
        <v>0</v>
      </c>
      <c r="X293" s="805">
        <f t="shared" si="69"/>
        <v>0</v>
      </c>
      <c r="Y293" s="805">
        <f t="shared" si="69"/>
        <v>0</v>
      </c>
      <c r="Z293" s="805">
        <f t="shared" si="69"/>
        <v>0</v>
      </c>
      <c r="AA293" s="805">
        <f t="shared" si="69"/>
        <v>0</v>
      </c>
    </row>
    <row r="294" spans="2:27" s="800" customFormat="1" ht="18" customHeight="1">
      <c r="B294" s="1273" t="s">
        <v>286</v>
      </c>
      <c r="C294" s="1274"/>
      <c r="D294" s="807"/>
      <c r="E294" s="825"/>
      <c r="F294" s="266" t="s">
        <v>232</v>
      </c>
      <c r="G294" s="266">
        <f>(H292*$D$66)/1000</f>
        <v>0</v>
      </c>
      <c r="H294" s="805">
        <f>H280+H293</f>
        <v>0</v>
      </c>
      <c r="I294" s="805">
        <f t="shared" ref="I294:AA294" si="70">I280+I293</f>
        <v>0</v>
      </c>
      <c r="J294" s="805">
        <f t="shared" si="70"/>
        <v>0</v>
      </c>
      <c r="K294" s="805">
        <f t="shared" si="70"/>
        <v>0</v>
      </c>
      <c r="L294" s="805">
        <f t="shared" si="70"/>
        <v>0</v>
      </c>
      <c r="M294" s="805">
        <f t="shared" si="70"/>
        <v>0</v>
      </c>
      <c r="N294" s="805">
        <f t="shared" si="70"/>
        <v>0</v>
      </c>
      <c r="O294" s="805">
        <f t="shared" si="70"/>
        <v>0</v>
      </c>
      <c r="P294" s="805">
        <f t="shared" si="70"/>
        <v>0</v>
      </c>
      <c r="Q294" s="805">
        <f t="shared" si="70"/>
        <v>0</v>
      </c>
      <c r="R294" s="805">
        <f t="shared" si="70"/>
        <v>0</v>
      </c>
      <c r="S294" s="805">
        <f t="shared" si="70"/>
        <v>0</v>
      </c>
      <c r="T294" s="805">
        <f t="shared" si="70"/>
        <v>0</v>
      </c>
      <c r="U294" s="805">
        <f t="shared" si="70"/>
        <v>0</v>
      </c>
      <c r="V294" s="805">
        <f t="shared" si="70"/>
        <v>0</v>
      </c>
      <c r="W294" s="805">
        <f t="shared" si="70"/>
        <v>0</v>
      </c>
      <c r="X294" s="805">
        <f t="shared" si="70"/>
        <v>0</v>
      </c>
      <c r="Y294" s="805">
        <f t="shared" si="70"/>
        <v>0</v>
      </c>
      <c r="Z294" s="805">
        <f t="shared" si="70"/>
        <v>0</v>
      </c>
      <c r="AA294" s="805">
        <f t="shared" si="70"/>
        <v>0</v>
      </c>
    </row>
    <row r="295" spans="2:27" s="800" customFormat="1" ht="27" customHeight="1">
      <c r="B295" s="1280" t="s">
        <v>722</v>
      </c>
      <c r="C295" s="1281"/>
      <c r="D295" s="801"/>
      <c r="E295" s="801"/>
      <c r="F295" s="266"/>
      <c r="G295" s="266"/>
      <c r="H295" s="817"/>
      <c r="I295" s="817"/>
      <c r="J295" s="817"/>
      <c r="K295" s="817"/>
      <c r="L295" s="817"/>
      <c r="M295" s="817"/>
      <c r="N295" s="817"/>
      <c r="O295" s="817"/>
      <c r="P295" s="817"/>
      <c r="Q295" s="817"/>
      <c r="R295" s="817"/>
      <c r="S295" s="817"/>
      <c r="T295" s="817"/>
      <c r="U295" s="817"/>
      <c r="V295" s="817"/>
      <c r="W295" s="817"/>
      <c r="X295" s="817"/>
      <c r="Y295" s="817"/>
      <c r="Z295" s="817"/>
      <c r="AA295" s="817"/>
    </row>
    <row r="296" spans="2:27" s="800" customFormat="1" ht="23.25" customHeight="1">
      <c r="B296" s="1280" t="s">
        <v>389</v>
      </c>
      <c r="C296" s="1281"/>
      <c r="D296" s="801"/>
      <c r="E296" s="801"/>
      <c r="F296" s="805">
        <f>SUM(H296:AA296)</f>
        <v>0</v>
      </c>
      <c r="G296" s="805">
        <f>H295*H294</f>
        <v>0</v>
      </c>
      <c r="H296" s="805">
        <f>H294*H295</f>
        <v>0</v>
      </c>
      <c r="I296" s="805">
        <f t="shared" ref="I296:AA296" si="71">I294*I295</f>
        <v>0</v>
      </c>
      <c r="J296" s="805">
        <f t="shared" si="71"/>
        <v>0</v>
      </c>
      <c r="K296" s="805">
        <f t="shared" si="71"/>
        <v>0</v>
      </c>
      <c r="L296" s="805">
        <f t="shared" si="71"/>
        <v>0</v>
      </c>
      <c r="M296" s="805">
        <f t="shared" si="71"/>
        <v>0</v>
      </c>
      <c r="N296" s="805">
        <f t="shared" si="71"/>
        <v>0</v>
      </c>
      <c r="O296" s="805">
        <f t="shared" si="71"/>
        <v>0</v>
      </c>
      <c r="P296" s="805">
        <f t="shared" si="71"/>
        <v>0</v>
      </c>
      <c r="Q296" s="805">
        <f t="shared" si="71"/>
        <v>0</v>
      </c>
      <c r="R296" s="805">
        <f t="shared" si="71"/>
        <v>0</v>
      </c>
      <c r="S296" s="805">
        <f t="shared" si="71"/>
        <v>0</v>
      </c>
      <c r="T296" s="805">
        <f t="shared" si="71"/>
        <v>0</v>
      </c>
      <c r="U296" s="805">
        <f t="shared" si="71"/>
        <v>0</v>
      </c>
      <c r="V296" s="805">
        <f t="shared" si="71"/>
        <v>0</v>
      </c>
      <c r="W296" s="805">
        <f t="shared" si="71"/>
        <v>0</v>
      </c>
      <c r="X296" s="805">
        <f t="shared" si="71"/>
        <v>0</v>
      </c>
      <c r="Y296" s="805">
        <f t="shared" si="71"/>
        <v>0</v>
      </c>
      <c r="Z296" s="805">
        <f t="shared" si="71"/>
        <v>0</v>
      </c>
      <c r="AA296" s="805">
        <f t="shared" si="71"/>
        <v>0</v>
      </c>
    </row>
    <row r="297" spans="2:27" ht="27" customHeight="1">
      <c r="B297" s="1033" t="s">
        <v>760</v>
      </c>
      <c r="C297" s="1282"/>
      <c r="D297" s="1282"/>
      <c r="E297" s="1282"/>
      <c r="F297" s="1282"/>
      <c r="G297" s="1282"/>
      <c r="H297" s="1282"/>
      <c r="I297" s="1282"/>
      <c r="J297" s="1282"/>
      <c r="K297" s="1282"/>
      <c r="L297" s="1282"/>
      <c r="M297" s="1282"/>
      <c r="N297" s="1282"/>
      <c r="O297" s="1282"/>
      <c r="P297" s="1282"/>
      <c r="Q297" s="1282"/>
      <c r="R297" s="1282"/>
      <c r="S297" s="1282"/>
      <c r="T297" s="1282"/>
      <c r="U297" s="1282"/>
      <c r="V297" s="1282"/>
      <c r="W297" s="1282"/>
      <c r="X297" s="1282"/>
      <c r="Y297" s="1282"/>
      <c r="Z297" s="1282"/>
      <c r="AA297" s="1282"/>
    </row>
    <row r="298" spans="2:27" ht="25.5" customHeight="1">
      <c r="B298" s="1282"/>
      <c r="C298" s="1282"/>
      <c r="D298" s="1282"/>
      <c r="E298" s="1282"/>
      <c r="F298" s="1282"/>
      <c r="G298" s="1282"/>
      <c r="H298" s="1282"/>
      <c r="I298" s="1282"/>
      <c r="J298" s="1282"/>
      <c r="K298" s="1282"/>
      <c r="L298" s="1282"/>
      <c r="M298" s="1282"/>
      <c r="N298" s="1282"/>
      <c r="O298" s="1282"/>
      <c r="P298" s="1282"/>
      <c r="Q298" s="1282"/>
      <c r="R298" s="1282"/>
      <c r="S298" s="1282"/>
      <c r="T298" s="1282"/>
      <c r="U298" s="1282"/>
      <c r="V298" s="1282"/>
      <c r="W298" s="1282"/>
      <c r="X298" s="1282"/>
      <c r="Y298" s="1282"/>
      <c r="Z298" s="1282"/>
      <c r="AA298" s="1282"/>
    </row>
    <row r="299" spans="2:27" ht="18" customHeight="1" thickBot="1">
      <c r="B299" s="1009" t="s">
        <v>13</v>
      </c>
      <c r="C299" s="1010"/>
      <c r="D299" s="1010"/>
      <c r="E299" s="1010"/>
      <c r="F299" s="1010"/>
      <c r="G299" s="1010"/>
      <c r="H299" s="1010"/>
      <c r="I299" s="1010"/>
      <c r="J299" s="1010"/>
      <c r="K299" s="1010"/>
      <c r="L299" s="1010"/>
      <c r="M299" s="1010"/>
      <c r="N299" s="1010"/>
      <c r="O299" s="1010"/>
      <c r="P299" s="1010"/>
      <c r="Q299" s="1010"/>
      <c r="R299" s="1010"/>
      <c r="S299" s="1010"/>
      <c r="T299" s="1010"/>
      <c r="U299" s="1010"/>
      <c r="V299" s="1010"/>
      <c r="W299" s="1010"/>
      <c r="X299" s="1010"/>
      <c r="Y299" s="1010"/>
      <c r="Z299" s="1010"/>
      <c r="AA299" s="1010"/>
    </row>
    <row r="300" spans="2:27" ht="18" customHeight="1">
      <c r="B300" s="1012" t="s">
        <v>645</v>
      </c>
      <c r="C300" s="1013"/>
      <c r="D300" s="1016" t="s">
        <v>646</v>
      </c>
      <c r="E300" s="822"/>
      <c r="F300" s="1275" t="s">
        <v>597</v>
      </c>
      <c r="G300" s="797"/>
      <c r="H300" s="1020" t="s">
        <v>3</v>
      </c>
      <c r="I300" s="1021"/>
      <c r="J300" s="1021"/>
      <c r="K300" s="1021"/>
      <c r="L300" s="1021"/>
      <c r="M300" s="1021"/>
      <c r="N300" s="1021"/>
      <c r="O300" s="1021"/>
      <c r="P300" s="1021"/>
      <c r="Q300" s="1021"/>
      <c r="R300" s="1021"/>
      <c r="S300" s="1021"/>
      <c r="T300" s="1021"/>
      <c r="U300" s="1021"/>
      <c r="V300" s="1021"/>
      <c r="W300" s="1021"/>
      <c r="X300" s="1021"/>
      <c r="Y300" s="1021"/>
      <c r="Z300" s="1021"/>
      <c r="AA300" s="1021"/>
    </row>
    <row r="301" spans="2:27" ht="82.5" customHeight="1">
      <c r="B301" s="1014"/>
      <c r="C301" s="1015"/>
      <c r="D301" s="1017"/>
      <c r="E301" s="821"/>
      <c r="F301" s="1276"/>
      <c r="G301" s="796"/>
      <c r="H301" s="215" t="s">
        <v>326</v>
      </c>
      <c r="I301" s="215" t="s">
        <v>658</v>
      </c>
      <c r="J301" s="793" t="s">
        <v>302</v>
      </c>
      <c r="K301" s="793" t="s">
        <v>754</v>
      </c>
      <c r="L301" s="215" t="s">
        <v>64</v>
      </c>
      <c r="M301" s="216" t="s">
        <v>65</v>
      </c>
      <c r="N301" s="216" t="s">
        <v>375</v>
      </c>
      <c r="O301" s="217" t="s">
        <v>208</v>
      </c>
      <c r="P301" s="216" t="s">
        <v>686</v>
      </c>
      <c r="Q301" s="216" t="s">
        <v>374</v>
      </c>
      <c r="R301" s="216" t="s">
        <v>147</v>
      </c>
      <c r="S301" s="195" t="s">
        <v>433</v>
      </c>
      <c r="T301" s="195" t="s">
        <v>659</v>
      </c>
      <c r="U301" s="195"/>
      <c r="V301" s="216"/>
      <c r="W301" s="216"/>
      <c r="Y301" s="195"/>
      <c r="AA301" s="195"/>
    </row>
    <row r="302" spans="2:27" ht="18" customHeight="1">
      <c r="B302" s="1023" t="s">
        <v>661</v>
      </c>
      <c r="C302" s="1260" t="s">
        <v>541</v>
      </c>
      <c r="D302" s="1262"/>
      <c r="E302" s="823"/>
      <c r="F302" s="805"/>
      <c r="G302" s="197"/>
      <c r="H302" s="819"/>
      <c r="I302" s="819"/>
      <c r="J302" s="819"/>
      <c r="K302" s="819"/>
      <c r="L302" s="819"/>
      <c r="M302" s="819"/>
      <c r="N302" s="819"/>
      <c r="O302" s="819"/>
      <c r="P302" s="819"/>
      <c r="Q302" s="819"/>
      <c r="R302" s="819"/>
      <c r="S302" s="819"/>
      <c r="T302" s="819"/>
      <c r="U302" s="819"/>
      <c r="V302" s="819"/>
      <c r="W302" s="819"/>
      <c r="X302" s="819"/>
      <c r="Y302" s="819"/>
      <c r="Z302" s="819"/>
      <c r="AA302" s="819"/>
    </row>
    <row r="303" spans="2:27" ht="18" customHeight="1">
      <c r="B303" s="1024"/>
      <c r="C303" s="479" t="s">
        <v>559</v>
      </c>
      <c r="D303" s="24">
        <v>80</v>
      </c>
      <c r="E303" s="24"/>
      <c r="F303" s="805">
        <f>SUMPRODUCT(H303:AA303,H$329:AA$329)/1000</f>
        <v>0</v>
      </c>
      <c r="G303" s="197"/>
      <c r="H303" s="810"/>
      <c r="I303" s="810"/>
      <c r="J303" s="810"/>
      <c r="K303" s="810"/>
      <c r="L303" s="810"/>
      <c r="M303" s="810"/>
      <c r="N303" s="810"/>
      <c r="O303" s="810"/>
      <c r="P303" s="810"/>
      <c r="Q303" s="810"/>
      <c r="R303" s="810"/>
      <c r="S303" s="810"/>
      <c r="T303" s="810"/>
      <c r="U303" s="810"/>
      <c r="V303" s="810"/>
      <c r="W303" s="810"/>
      <c r="X303" s="810"/>
      <c r="Y303" s="810"/>
      <c r="Z303" s="810"/>
      <c r="AA303" s="810"/>
    </row>
    <row r="304" spans="2:27" ht="18" customHeight="1">
      <c r="B304" s="1024"/>
      <c r="C304" s="16" t="s">
        <v>625</v>
      </c>
      <c r="D304" s="261">
        <v>110</v>
      </c>
      <c r="E304" s="261"/>
      <c r="F304" s="805">
        <f>SUMPRODUCT(H304:AA304,H$329:AA$329)/1000</f>
        <v>0</v>
      </c>
      <c r="G304" s="197"/>
      <c r="H304" s="810"/>
      <c r="I304" s="810"/>
      <c r="J304" s="810"/>
      <c r="K304" s="810"/>
      <c r="L304" s="810"/>
      <c r="M304" s="810"/>
      <c r="N304" s="810"/>
      <c r="O304" s="810"/>
      <c r="P304" s="810"/>
      <c r="Q304" s="810"/>
      <c r="R304" s="810"/>
      <c r="S304" s="810"/>
      <c r="T304" s="810"/>
      <c r="U304" s="810"/>
      <c r="V304" s="810"/>
      <c r="W304" s="810"/>
      <c r="X304" s="810"/>
      <c r="Y304" s="810"/>
      <c r="Z304" s="810"/>
      <c r="AA304" s="810"/>
    </row>
    <row r="305" spans="2:27" ht="18" customHeight="1">
      <c r="B305" s="1024"/>
      <c r="C305" s="30" t="s">
        <v>454</v>
      </c>
      <c r="D305" s="482">
        <v>180</v>
      </c>
      <c r="E305" s="482"/>
      <c r="F305" s="805">
        <f t="shared" ref="F305:F312" si="72">SUMPRODUCT(H305:AA305,H$329:AA$329)/1000</f>
        <v>0</v>
      </c>
      <c r="G305" s="197"/>
      <c r="H305" s="810"/>
      <c r="I305" s="810"/>
      <c r="J305" s="810"/>
      <c r="K305" s="810"/>
      <c r="L305" s="810"/>
      <c r="M305" s="810"/>
      <c r="N305" s="810"/>
      <c r="O305" s="810"/>
      <c r="P305" s="810"/>
      <c r="Q305" s="810"/>
      <c r="R305" s="810"/>
      <c r="S305" s="810"/>
      <c r="T305" s="810"/>
      <c r="U305" s="810"/>
      <c r="V305" s="810"/>
      <c r="W305" s="810"/>
      <c r="X305" s="810"/>
      <c r="Y305" s="810"/>
      <c r="Z305" s="810"/>
      <c r="AA305" s="810"/>
    </row>
    <row r="306" spans="2:27" ht="18" customHeight="1">
      <c r="B306" s="1024"/>
      <c r="C306" s="69" t="s">
        <v>288</v>
      </c>
      <c r="D306" s="24">
        <v>200</v>
      </c>
      <c r="E306" s="24"/>
      <c r="F306" s="805">
        <f t="shared" si="72"/>
        <v>0</v>
      </c>
      <c r="G306" s="197"/>
      <c r="H306" s="810"/>
      <c r="I306" s="810"/>
      <c r="J306" s="810"/>
      <c r="K306" s="810"/>
      <c r="L306" s="810"/>
      <c r="M306" s="810"/>
      <c r="N306" s="810"/>
      <c r="O306" s="810"/>
      <c r="P306" s="810"/>
      <c r="Q306" s="810"/>
      <c r="R306" s="810"/>
      <c r="S306" s="810"/>
      <c r="T306" s="810"/>
      <c r="U306" s="810"/>
      <c r="V306" s="810"/>
      <c r="W306" s="810"/>
      <c r="X306" s="810"/>
      <c r="Y306" s="810"/>
      <c r="Z306" s="810"/>
      <c r="AA306" s="810"/>
    </row>
    <row r="307" spans="2:27" ht="18" customHeight="1">
      <c r="B307" s="1024"/>
      <c r="C307" s="259" t="s">
        <v>667</v>
      </c>
      <c r="D307" s="204">
        <v>30</v>
      </c>
      <c r="E307" s="204"/>
      <c r="F307" s="805">
        <f t="shared" si="72"/>
        <v>0</v>
      </c>
      <c r="G307" s="197"/>
      <c r="H307" s="810"/>
      <c r="I307" s="810"/>
      <c r="J307" s="810"/>
      <c r="K307" s="810"/>
      <c r="L307" s="810"/>
      <c r="M307" s="810"/>
      <c r="N307" s="810"/>
      <c r="O307" s="810"/>
      <c r="P307" s="810"/>
      <c r="Q307" s="810"/>
      <c r="R307" s="810"/>
      <c r="S307" s="810"/>
      <c r="T307" s="810"/>
      <c r="U307" s="810"/>
      <c r="V307" s="810"/>
      <c r="W307" s="810"/>
      <c r="X307" s="810"/>
      <c r="Y307" s="810"/>
      <c r="Z307" s="810"/>
      <c r="AA307" s="810"/>
    </row>
    <row r="308" spans="2:27" ht="20.25" customHeight="1">
      <c r="B308" s="1024"/>
      <c r="C308" s="479" t="s">
        <v>466</v>
      </c>
      <c r="D308" s="24">
        <v>40</v>
      </c>
      <c r="E308" s="24"/>
      <c r="F308" s="805">
        <f t="shared" si="72"/>
        <v>0</v>
      </c>
      <c r="G308" s="197"/>
      <c r="H308" s="810"/>
      <c r="I308" s="810"/>
      <c r="J308" s="810"/>
      <c r="K308" s="810"/>
      <c r="L308" s="810"/>
      <c r="M308" s="810"/>
      <c r="N308" s="810"/>
      <c r="O308" s="810"/>
      <c r="P308" s="810"/>
      <c r="Q308" s="810"/>
      <c r="R308" s="810"/>
      <c r="S308" s="810"/>
      <c r="T308" s="810"/>
      <c r="U308" s="810"/>
      <c r="V308" s="810"/>
      <c r="W308" s="810"/>
      <c r="X308" s="810"/>
      <c r="Y308" s="810"/>
      <c r="Z308" s="810"/>
      <c r="AA308" s="810"/>
    </row>
    <row r="309" spans="2:27" ht="35.25" customHeight="1">
      <c r="B309" s="1024"/>
      <c r="C309" s="1260" t="s">
        <v>764</v>
      </c>
      <c r="D309" s="1262"/>
      <c r="E309" s="823"/>
      <c r="F309" s="805">
        <f t="shared" si="72"/>
        <v>0</v>
      </c>
      <c r="G309" s="197"/>
      <c r="H309" s="810"/>
      <c r="I309" s="810"/>
      <c r="J309" s="810"/>
      <c r="K309" s="810"/>
      <c r="L309" s="810"/>
      <c r="M309" s="810"/>
      <c r="N309" s="810"/>
      <c r="O309" s="810"/>
      <c r="P309" s="810"/>
      <c r="Q309" s="810"/>
      <c r="R309" s="810"/>
      <c r="S309" s="810"/>
      <c r="T309" s="810"/>
      <c r="U309" s="810"/>
      <c r="V309" s="810"/>
      <c r="W309" s="810"/>
      <c r="X309" s="810"/>
      <c r="Y309" s="810"/>
      <c r="Z309" s="810"/>
      <c r="AA309" s="810"/>
    </row>
    <row r="310" spans="2:27" ht="29.25" customHeight="1">
      <c r="B310" s="1024"/>
      <c r="C310" s="69" t="s">
        <v>621</v>
      </c>
      <c r="D310" s="24">
        <v>12</v>
      </c>
      <c r="E310" s="24"/>
      <c r="F310" s="805">
        <f t="shared" si="72"/>
        <v>0</v>
      </c>
      <c r="G310" s="197"/>
      <c r="H310" s="810"/>
      <c r="I310" s="810"/>
      <c r="J310" s="810"/>
      <c r="K310" s="810"/>
      <c r="L310" s="810"/>
      <c r="M310" s="810"/>
      <c r="N310" s="810"/>
      <c r="O310" s="810"/>
      <c r="P310" s="810"/>
      <c r="Q310" s="810"/>
      <c r="R310" s="810"/>
      <c r="S310" s="810"/>
      <c r="T310" s="810"/>
      <c r="U310" s="810"/>
      <c r="V310" s="810"/>
      <c r="W310" s="810"/>
      <c r="X310" s="810"/>
      <c r="Y310" s="810"/>
      <c r="Z310" s="810"/>
      <c r="AA310" s="810"/>
    </row>
    <row r="311" spans="2:27" ht="18" customHeight="1">
      <c r="B311" s="1024"/>
      <c r="C311" s="72" t="s">
        <v>444</v>
      </c>
      <c r="D311" s="205">
        <v>100</v>
      </c>
      <c r="E311" s="205"/>
      <c r="F311" s="805">
        <f t="shared" si="72"/>
        <v>0</v>
      </c>
      <c r="G311" s="197"/>
      <c r="H311" s="810"/>
      <c r="I311" s="810"/>
      <c r="J311" s="810"/>
      <c r="K311" s="810"/>
      <c r="L311" s="810"/>
      <c r="M311" s="810"/>
      <c r="N311" s="810"/>
      <c r="O311" s="810"/>
      <c r="P311" s="810"/>
      <c r="Q311" s="810"/>
      <c r="R311" s="810"/>
      <c r="S311" s="810"/>
      <c r="T311" s="810"/>
      <c r="U311" s="810"/>
      <c r="V311" s="810"/>
      <c r="W311" s="810"/>
      <c r="X311" s="810"/>
      <c r="Y311" s="810"/>
      <c r="Z311" s="810"/>
      <c r="AA311" s="810"/>
    </row>
    <row r="312" spans="2:27" ht="24" customHeight="1">
      <c r="B312" s="1024"/>
      <c r="C312" s="28" t="s">
        <v>509</v>
      </c>
      <c r="D312" s="24">
        <v>100</v>
      </c>
      <c r="E312" s="24"/>
      <c r="F312" s="805">
        <f t="shared" si="72"/>
        <v>0</v>
      </c>
      <c r="G312" s="197"/>
      <c r="H312" s="810"/>
      <c r="I312" s="810"/>
      <c r="J312" s="810"/>
      <c r="K312" s="810"/>
      <c r="L312" s="810"/>
      <c r="M312" s="810"/>
      <c r="N312" s="810"/>
      <c r="O312" s="810"/>
      <c r="P312" s="810"/>
      <c r="Q312" s="810"/>
      <c r="R312" s="810"/>
      <c r="S312" s="810"/>
      <c r="T312" s="810"/>
      <c r="U312" s="810"/>
      <c r="V312" s="810"/>
      <c r="W312" s="810"/>
      <c r="X312" s="810"/>
      <c r="Y312" s="810"/>
      <c r="Z312" s="810"/>
      <c r="AA312" s="810"/>
    </row>
    <row r="313" spans="2:27" ht="18" customHeight="1">
      <c r="B313" s="1025"/>
      <c r="C313" s="231"/>
      <c r="D313" s="28"/>
      <c r="E313" s="28"/>
      <c r="F313" s="805"/>
      <c r="G313" s="197"/>
      <c r="H313" s="810"/>
      <c r="I313" s="810"/>
      <c r="J313" s="810"/>
      <c r="K313" s="810"/>
      <c r="L313" s="810"/>
      <c r="M313" s="810"/>
      <c r="N313" s="810"/>
      <c r="O313" s="810"/>
      <c r="P313" s="810"/>
      <c r="Q313" s="810"/>
      <c r="R313" s="810"/>
      <c r="S313" s="810"/>
      <c r="T313" s="810"/>
      <c r="U313" s="810"/>
      <c r="V313" s="810"/>
      <c r="W313" s="810"/>
      <c r="X313" s="810"/>
      <c r="Y313" s="810"/>
      <c r="Z313" s="810"/>
      <c r="AA313" s="810"/>
    </row>
    <row r="314" spans="2:27" ht="24" customHeight="1">
      <c r="B314" s="1007" t="s">
        <v>616</v>
      </c>
      <c r="C314" s="1008"/>
      <c r="D314" s="198"/>
      <c r="E314" s="198"/>
      <c r="F314" s="816">
        <f>SUM(F303:F313)</f>
        <v>0</v>
      </c>
      <c r="G314" s="197">
        <f>SUM(G304:G313)</f>
        <v>0</v>
      </c>
      <c r="H314" s="806">
        <f>SUM(H303:H313)</f>
        <v>0</v>
      </c>
      <c r="I314" s="806">
        <f t="shared" ref="I314:AA314" si="73">SUM(I303:I313)</f>
        <v>0</v>
      </c>
      <c r="J314" s="806">
        <f t="shared" si="73"/>
        <v>0</v>
      </c>
      <c r="K314" s="806">
        <f t="shared" si="73"/>
        <v>0</v>
      </c>
      <c r="L314" s="806">
        <f t="shared" si="73"/>
        <v>0</v>
      </c>
      <c r="M314" s="806">
        <f t="shared" si="73"/>
        <v>0</v>
      </c>
      <c r="N314" s="806">
        <f>SUM(N303:N313)</f>
        <v>0</v>
      </c>
      <c r="O314" s="806">
        <f t="shared" si="73"/>
        <v>0</v>
      </c>
      <c r="P314" s="806">
        <f t="shared" si="73"/>
        <v>0</v>
      </c>
      <c r="Q314" s="806">
        <f t="shared" si="73"/>
        <v>0</v>
      </c>
      <c r="R314" s="806">
        <f t="shared" si="73"/>
        <v>0</v>
      </c>
      <c r="S314" s="806">
        <f t="shared" si="73"/>
        <v>0</v>
      </c>
      <c r="T314" s="806">
        <f t="shared" si="73"/>
        <v>0</v>
      </c>
      <c r="U314" s="806">
        <f t="shared" si="73"/>
        <v>0</v>
      </c>
      <c r="V314" s="806">
        <f t="shared" si="73"/>
        <v>0</v>
      </c>
      <c r="W314" s="806">
        <f t="shared" si="73"/>
        <v>0</v>
      </c>
      <c r="X314" s="806">
        <f t="shared" si="73"/>
        <v>0</v>
      </c>
      <c r="Y314" s="806">
        <f t="shared" si="73"/>
        <v>0</v>
      </c>
      <c r="Z314" s="806">
        <f t="shared" si="73"/>
        <v>0</v>
      </c>
      <c r="AA314" s="806">
        <f t="shared" si="73"/>
        <v>0</v>
      </c>
    </row>
    <row r="315" spans="2:27" s="800" customFormat="1" ht="21" customHeight="1">
      <c r="B315" s="1273" t="s">
        <v>413</v>
      </c>
      <c r="C315" s="1274"/>
      <c r="D315" s="807"/>
      <c r="E315" s="825"/>
      <c r="F315" s="805" t="s">
        <v>232</v>
      </c>
      <c r="G315" s="266"/>
      <c r="H315" s="805">
        <f>(H314*$D$247)/1000</f>
        <v>0</v>
      </c>
      <c r="I315" s="805">
        <f t="shared" ref="I315:AA315" si="74">(I314*$D$247)/1000</f>
        <v>0</v>
      </c>
      <c r="J315" s="805">
        <f t="shared" si="74"/>
        <v>0</v>
      </c>
      <c r="K315" s="805">
        <f t="shared" si="74"/>
        <v>0</v>
      </c>
      <c r="L315" s="805">
        <f t="shared" si="74"/>
        <v>0</v>
      </c>
      <c r="M315" s="805">
        <f t="shared" si="74"/>
        <v>0</v>
      </c>
      <c r="N315" s="805">
        <f t="shared" si="74"/>
        <v>0</v>
      </c>
      <c r="O315" s="805">
        <f t="shared" si="74"/>
        <v>0</v>
      </c>
      <c r="P315" s="805">
        <f t="shared" si="74"/>
        <v>0</v>
      </c>
      <c r="Q315" s="805">
        <f t="shared" si="74"/>
        <v>0</v>
      </c>
      <c r="R315" s="805">
        <f t="shared" si="74"/>
        <v>0</v>
      </c>
      <c r="S315" s="805">
        <f t="shared" si="74"/>
        <v>0</v>
      </c>
      <c r="T315" s="805">
        <f t="shared" si="74"/>
        <v>0</v>
      </c>
      <c r="U315" s="805">
        <f t="shared" si="74"/>
        <v>0</v>
      </c>
      <c r="V315" s="805">
        <f t="shared" si="74"/>
        <v>0</v>
      </c>
      <c r="W315" s="805">
        <f t="shared" si="74"/>
        <v>0</v>
      </c>
      <c r="X315" s="805">
        <f t="shared" si="74"/>
        <v>0</v>
      </c>
      <c r="Y315" s="805">
        <f t="shared" si="74"/>
        <v>0</v>
      </c>
      <c r="Z315" s="805">
        <f t="shared" si="74"/>
        <v>0</v>
      </c>
      <c r="AA315" s="805">
        <f t="shared" si="74"/>
        <v>0</v>
      </c>
    </row>
    <row r="316" spans="2:27" ht="18" customHeight="1">
      <c r="B316" s="1026" t="s">
        <v>313</v>
      </c>
      <c r="C316" s="1258" t="s">
        <v>541</v>
      </c>
      <c r="D316" s="1258"/>
      <c r="E316" s="824"/>
      <c r="F316" s="818"/>
      <c r="G316" s="197"/>
      <c r="H316" s="819"/>
      <c r="I316" s="819"/>
      <c r="J316" s="819"/>
      <c r="K316" s="819"/>
      <c r="L316" s="819"/>
      <c r="M316" s="819"/>
      <c r="N316" s="819"/>
      <c r="O316" s="819"/>
      <c r="P316" s="819"/>
      <c r="Q316" s="819"/>
      <c r="R316" s="819"/>
      <c r="S316" s="819"/>
      <c r="T316" s="819"/>
      <c r="U316" s="819"/>
      <c r="V316" s="819"/>
      <c r="W316" s="819"/>
      <c r="X316" s="819"/>
      <c r="Y316" s="819"/>
      <c r="Z316" s="819"/>
      <c r="AA316" s="819"/>
    </row>
    <row r="317" spans="2:27" ht="18" customHeight="1">
      <c r="B317" s="1027"/>
      <c r="C317" s="479" t="s">
        <v>563</v>
      </c>
      <c r="D317" s="24">
        <v>100</v>
      </c>
      <c r="E317" s="24"/>
      <c r="F317" s="805">
        <f>SUMPRODUCT(H317:AA317,H$329:AA$329)/1000</f>
        <v>0</v>
      </c>
      <c r="G317" s="197"/>
      <c r="H317" s="810"/>
      <c r="I317" s="810"/>
      <c r="J317" s="810"/>
      <c r="K317" s="810"/>
      <c r="L317" s="810"/>
      <c r="M317" s="810"/>
      <c r="N317" s="810"/>
      <c r="O317" s="810"/>
      <c r="P317" s="810"/>
      <c r="Q317" s="810"/>
      <c r="R317" s="810"/>
      <c r="S317" s="810"/>
      <c r="T317" s="810"/>
      <c r="U317" s="810"/>
      <c r="V317" s="810"/>
      <c r="W317" s="810"/>
      <c r="X317" s="810"/>
      <c r="Y317" s="810"/>
      <c r="Z317" s="810"/>
      <c r="AA317" s="810"/>
    </row>
    <row r="318" spans="2:27" ht="18" customHeight="1">
      <c r="B318" s="1027"/>
      <c r="C318" s="16" t="s">
        <v>625</v>
      </c>
      <c r="D318" s="261" t="s">
        <v>620</v>
      </c>
      <c r="E318" s="261"/>
      <c r="F318" s="805">
        <f t="shared" ref="F318:F325" si="75">SUMPRODUCT(H318:AA318,H$329:AA$329)/1000</f>
        <v>0</v>
      </c>
      <c r="G318" s="197"/>
      <c r="H318" s="810"/>
      <c r="I318" s="810"/>
      <c r="J318" s="810"/>
      <c r="K318" s="810"/>
      <c r="L318" s="810"/>
      <c r="M318" s="810"/>
      <c r="N318" s="810"/>
      <c r="O318" s="810"/>
      <c r="P318" s="810"/>
      <c r="Q318" s="810"/>
      <c r="R318" s="810"/>
      <c r="S318" s="810"/>
      <c r="T318" s="810"/>
      <c r="U318" s="810"/>
      <c r="V318" s="810"/>
      <c r="W318" s="810"/>
      <c r="X318" s="810"/>
      <c r="Y318" s="810"/>
      <c r="Z318" s="810"/>
      <c r="AA318" s="810"/>
    </row>
    <row r="319" spans="2:27" ht="18" customHeight="1">
      <c r="B319" s="1027"/>
      <c r="C319" s="30" t="s">
        <v>454</v>
      </c>
      <c r="D319" s="482">
        <v>200</v>
      </c>
      <c r="E319" s="482"/>
      <c r="F319" s="805">
        <f t="shared" si="75"/>
        <v>0</v>
      </c>
      <c r="G319" s="197"/>
      <c r="H319" s="810"/>
      <c r="I319" s="810"/>
      <c r="J319" s="810"/>
      <c r="K319" s="810"/>
      <c r="L319" s="810"/>
      <c r="M319" s="810"/>
      <c r="N319" s="810"/>
      <c r="O319" s="810"/>
      <c r="P319" s="810"/>
      <c r="Q319" s="810"/>
      <c r="R319" s="810"/>
      <c r="S319" s="810"/>
      <c r="T319" s="810"/>
      <c r="U319" s="810"/>
      <c r="V319" s="810"/>
      <c r="W319" s="810"/>
      <c r="X319" s="810"/>
      <c r="Y319" s="810"/>
      <c r="Z319" s="810"/>
      <c r="AA319" s="810"/>
    </row>
    <row r="320" spans="2:27" ht="18" customHeight="1">
      <c r="B320" s="1027"/>
      <c r="C320" s="69" t="s">
        <v>288</v>
      </c>
      <c r="D320" s="24">
        <v>200</v>
      </c>
      <c r="E320" s="24"/>
      <c r="F320" s="805">
        <f t="shared" si="75"/>
        <v>0</v>
      </c>
      <c r="G320" s="197"/>
      <c r="H320" s="810"/>
      <c r="I320" s="810"/>
      <c r="J320" s="810"/>
      <c r="K320" s="810"/>
      <c r="L320" s="810"/>
      <c r="M320" s="810"/>
      <c r="N320" s="810"/>
      <c r="O320" s="810"/>
      <c r="P320" s="810"/>
      <c r="Q320" s="810"/>
      <c r="R320" s="810"/>
      <c r="S320" s="810"/>
      <c r="T320" s="810"/>
      <c r="U320" s="810"/>
      <c r="V320" s="810"/>
      <c r="W320" s="810"/>
      <c r="X320" s="810"/>
      <c r="Y320" s="810"/>
      <c r="Z320" s="810"/>
      <c r="AA320" s="810"/>
    </row>
    <row r="321" spans="2:27">
      <c r="B321" s="1027"/>
      <c r="C321" s="259" t="s">
        <v>667</v>
      </c>
      <c r="D321" s="204">
        <v>40</v>
      </c>
      <c r="E321" s="204"/>
      <c r="F321" s="805">
        <f t="shared" si="75"/>
        <v>0</v>
      </c>
      <c r="G321" s="197"/>
      <c r="H321" s="810"/>
      <c r="I321" s="810"/>
      <c r="J321" s="810"/>
      <c r="K321" s="810"/>
      <c r="L321" s="810"/>
      <c r="M321" s="810"/>
      <c r="N321" s="810"/>
      <c r="O321" s="810"/>
      <c r="P321" s="810"/>
      <c r="Q321" s="810"/>
      <c r="R321" s="810"/>
      <c r="S321" s="810"/>
      <c r="T321" s="810"/>
      <c r="U321" s="810"/>
      <c r="V321" s="810"/>
      <c r="W321" s="810"/>
      <c r="X321" s="810"/>
      <c r="Y321" s="810"/>
      <c r="Z321" s="810"/>
      <c r="AA321" s="810"/>
    </row>
    <row r="322" spans="2:27">
      <c r="B322" s="1027"/>
      <c r="C322" s="479" t="s">
        <v>466</v>
      </c>
      <c r="D322" s="24">
        <v>50</v>
      </c>
      <c r="E322" s="24"/>
      <c r="F322" s="805">
        <f t="shared" si="75"/>
        <v>0</v>
      </c>
      <c r="G322" s="197"/>
      <c r="H322" s="810"/>
      <c r="I322" s="810"/>
      <c r="J322" s="810"/>
      <c r="K322" s="810"/>
      <c r="L322" s="810"/>
      <c r="M322" s="810"/>
      <c r="N322" s="810"/>
      <c r="O322" s="810"/>
      <c r="P322" s="810"/>
      <c r="Q322" s="810"/>
      <c r="R322" s="810"/>
      <c r="S322" s="810"/>
      <c r="T322" s="810"/>
      <c r="U322" s="810"/>
      <c r="V322" s="810"/>
      <c r="W322" s="810"/>
      <c r="X322" s="810"/>
      <c r="Y322" s="810"/>
      <c r="Z322" s="810"/>
      <c r="AA322" s="810"/>
    </row>
    <row r="323" spans="2:27" ht="18" customHeight="1">
      <c r="B323" s="1027"/>
      <c r="C323" s="1258" t="s">
        <v>764</v>
      </c>
      <c r="D323" s="1258"/>
      <c r="E323" s="824"/>
      <c r="F323" s="805">
        <f t="shared" si="75"/>
        <v>0</v>
      </c>
      <c r="G323" s="197"/>
      <c r="H323" s="810"/>
      <c r="I323" s="810"/>
      <c r="J323" s="810"/>
      <c r="K323" s="810"/>
      <c r="L323" s="810"/>
      <c r="M323" s="810"/>
      <c r="N323" s="810"/>
      <c r="O323" s="810"/>
      <c r="P323" s="810"/>
      <c r="Q323" s="810"/>
      <c r="R323" s="810"/>
      <c r="S323" s="810"/>
      <c r="T323" s="810"/>
      <c r="U323" s="810"/>
      <c r="V323" s="810"/>
      <c r="W323" s="810"/>
      <c r="X323" s="810"/>
      <c r="Y323" s="810"/>
      <c r="Z323" s="810"/>
      <c r="AA323" s="810"/>
    </row>
    <row r="324" spans="2:27" ht="15.75" customHeight="1">
      <c r="B324" s="1027"/>
      <c r="C324" s="69" t="s">
        <v>621</v>
      </c>
      <c r="D324" s="24">
        <v>18</v>
      </c>
      <c r="E324" s="24"/>
      <c r="F324" s="805">
        <f t="shared" si="75"/>
        <v>0</v>
      </c>
      <c r="G324" s="197"/>
      <c r="H324" s="810"/>
      <c r="I324" s="810"/>
      <c r="J324" s="810"/>
      <c r="K324" s="810"/>
      <c r="L324" s="810"/>
      <c r="M324" s="810"/>
      <c r="N324" s="810"/>
      <c r="O324" s="810"/>
      <c r="P324" s="810"/>
      <c r="Q324" s="810"/>
      <c r="R324" s="810"/>
      <c r="S324" s="810"/>
      <c r="T324" s="810"/>
      <c r="U324" s="810"/>
      <c r="V324" s="810"/>
      <c r="W324" s="810"/>
      <c r="X324" s="810"/>
      <c r="Y324" s="810"/>
      <c r="Z324" s="810"/>
      <c r="AA324" s="810"/>
    </row>
    <row r="325" spans="2:27" ht="24" customHeight="1">
      <c r="B325" s="1027"/>
      <c r="C325" s="28" t="s">
        <v>509</v>
      </c>
      <c r="D325" s="24">
        <v>125</v>
      </c>
      <c r="E325" s="24"/>
      <c r="F325" s="805">
        <f t="shared" si="75"/>
        <v>0</v>
      </c>
      <c r="G325" s="197"/>
      <c r="H325" s="810"/>
      <c r="I325" s="810"/>
      <c r="J325" s="810"/>
      <c r="K325" s="810"/>
      <c r="L325" s="810"/>
      <c r="M325" s="810"/>
      <c r="N325" s="810"/>
      <c r="O325" s="810"/>
      <c r="P325" s="810"/>
      <c r="Q325" s="810"/>
      <c r="R325" s="810"/>
      <c r="S325" s="810"/>
      <c r="T325" s="810"/>
      <c r="U325" s="810"/>
      <c r="V325" s="810"/>
      <c r="W325" s="810"/>
      <c r="X325" s="810"/>
      <c r="Y325" s="810"/>
      <c r="Z325" s="810"/>
      <c r="AA325" s="810"/>
    </row>
    <row r="326" spans="2:27" ht="18" customHeight="1">
      <c r="B326" s="1007" t="s">
        <v>57</v>
      </c>
      <c r="C326" s="1008"/>
      <c r="D326" s="198"/>
      <c r="E326" s="198"/>
      <c r="F326" s="816">
        <f>SUM(F317:F325)</f>
        <v>0</v>
      </c>
      <c r="G326" s="197"/>
      <c r="H326" s="806">
        <f t="shared" ref="H326:AA326" si="76">SUM(H317:H325)</f>
        <v>0</v>
      </c>
      <c r="I326" s="806">
        <f t="shared" si="76"/>
        <v>0</v>
      </c>
      <c r="J326" s="806">
        <f t="shared" si="76"/>
        <v>0</v>
      </c>
      <c r="K326" s="806">
        <f t="shared" si="76"/>
        <v>0</v>
      </c>
      <c r="L326" s="806">
        <f t="shared" si="76"/>
        <v>0</v>
      </c>
      <c r="M326" s="806">
        <f t="shared" si="76"/>
        <v>0</v>
      </c>
      <c r="N326" s="806">
        <f t="shared" si="76"/>
        <v>0</v>
      </c>
      <c r="O326" s="806">
        <f t="shared" si="76"/>
        <v>0</v>
      </c>
      <c r="P326" s="806">
        <f t="shared" si="76"/>
        <v>0</v>
      </c>
      <c r="Q326" s="806">
        <f t="shared" si="76"/>
        <v>0</v>
      </c>
      <c r="R326" s="806">
        <f t="shared" si="76"/>
        <v>0</v>
      </c>
      <c r="S326" s="806">
        <f t="shared" si="76"/>
        <v>0</v>
      </c>
      <c r="T326" s="806">
        <f t="shared" si="76"/>
        <v>0</v>
      </c>
      <c r="U326" s="806">
        <f t="shared" si="76"/>
        <v>0</v>
      </c>
      <c r="V326" s="806">
        <f t="shared" si="76"/>
        <v>0</v>
      </c>
      <c r="W326" s="806">
        <f t="shared" si="76"/>
        <v>0</v>
      </c>
      <c r="X326" s="806">
        <f t="shared" si="76"/>
        <v>0</v>
      </c>
      <c r="Y326" s="806">
        <f t="shared" si="76"/>
        <v>0</v>
      </c>
      <c r="Z326" s="806">
        <f t="shared" si="76"/>
        <v>0</v>
      </c>
      <c r="AA326" s="806">
        <f t="shared" si="76"/>
        <v>0</v>
      </c>
    </row>
    <row r="327" spans="2:27" s="800" customFormat="1" ht="18" customHeight="1">
      <c r="B327" s="1273" t="s">
        <v>413</v>
      </c>
      <c r="C327" s="1274"/>
      <c r="D327" s="807"/>
      <c r="E327" s="825"/>
      <c r="F327" s="266" t="s">
        <v>232</v>
      </c>
      <c r="G327" s="266">
        <f>(H326*$D$65)/1000</f>
        <v>0</v>
      </c>
      <c r="H327" s="805">
        <f>(H326*$D$327)/1000</f>
        <v>0</v>
      </c>
      <c r="I327" s="805">
        <f t="shared" ref="I327:AA327" si="77">(I326*$D$327)/1000</f>
        <v>0</v>
      </c>
      <c r="J327" s="805">
        <f t="shared" si="77"/>
        <v>0</v>
      </c>
      <c r="K327" s="805">
        <f t="shared" si="77"/>
        <v>0</v>
      </c>
      <c r="L327" s="805">
        <f t="shared" si="77"/>
        <v>0</v>
      </c>
      <c r="M327" s="805">
        <f>(M326*$D$327)/1000</f>
        <v>0</v>
      </c>
      <c r="N327" s="805">
        <f t="shared" si="77"/>
        <v>0</v>
      </c>
      <c r="O327" s="805">
        <f t="shared" si="77"/>
        <v>0</v>
      </c>
      <c r="P327" s="805">
        <f t="shared" si="77"/>
        <v>0</v>
      </c>
      <c r="Q327" s="805">
        <f t="shared" si="77"/>
        <v>0</v>
      </c>
      <c r="R327" s="805">
        <f t="shared" si="77"/>
        <v>0</v>
      </c>
      <c r="S327" s="805">
        <f t="shared" si="77"/>
        <v>0</v>
      </c>
      <c r="T327" s="805">
        <f t="shared" si="77"/>
        <v>0</v>
      </c>
      <c r="U327" s="805">
        <f t="shared" si="77"/>
        <v>0</v>
      </c>
      <c r="V327" s="805">
        <f t="shared" si="77"/>
        <v>0</v>
      </c>
      <c r="W327" s="805">
        <f t="shared" si="77"/>
        <v>0</v>
      </c>
      <c r="X327" s="805">
        <f t="shared" si="77"/>
        <v>0</v>
      </c>
      <c r="Y327" s="805">
        <f t="shared" si="77"/>
        <v>0</v>
      </c>
      <c r="Z327" s="805">
        <f t="shared" si="77"/>
        <v>0</v>
      </c>
      <c r="AA327" s="805">
        <f t="shared" si="77"/>
        <v>0</v>
      </c>
    </row>
    <row r="328" spans="2:27" s="800" customFormat="1" ht="18" customHeight="1">
      <c r="B328" s="1273" t="s">
        <v>286</v>
      </c>
      <c r="C328" s="1274"/>
      <c r="D328" s="807"/>
      <c r="E328" s="825"/>
      <c r="F328" s="266" t="s">
        <v>232</v>
      </c>
      <c r="G328" s="266">
        <f>(H326*$D$66)/1000</f>
        <v>0</v>
      </c>
      <c r="H328" s="805">
        <f>H315+H327</f>
        <v>0</v>
      </c>
      <c r="I328" s="805">
        <f t="shared" ref="I328:AA328" si="78">I315+I327</f>
        <v>0</v>
      </c>
      <c r="J328" s="805">
        <f t="shared" si="78"/>
        <v>0</v>
      </c>
      <c r="K328" s="805">
        <f t="shared" si="78"/>
        <v>0</v>
      </c>
      <c r="L328" s="805">
        <f t="shared" si="78"/>
        <v>0</v>
      </c>
      <c r="M328" s="805">
        <f t="shared" si="78"/>
        <v>0</v>
      </c>
      <c r="N328" s="805">
        <f>N315+N327</f>
        <v>0</v>
      </c>
      <c r="O328" s="805">
        <f t="shared" si="78"/>
        <v>0</v>
      </c>
      <c r="P328" s="805">
        <f t="shared" si="78"/>
        <v>0</v>
      </c>
      <c r="Q328" s="805">
        <f t="shared" si="78"/>
        <v>0</v>
      </c>
      <c r="R328" s="805">
        <f t="shared" si="78"/>
        <v>0</v>
      </c>
      <c r="S328" s="805">
        <f t="shared" si="78"/>
        <v>0</v>
      </c>
      <c r="T328" s="805">
        <f t="shared" si="78"/>
        <v>0</v>
      </c>
      <c r="U328" s="805">
        <f t="shared" si="78"/>
        <v>0</v>
      </c>
      <c r="V328" s="805">
        <f t="shared" si="78"/>
        <v>0</v>
      </c>
      <c r="W328" s="805">
        <f t="shared" si="78"/>
        <v>0</v>
      </c>
      <c r="X328" s="805">
        <f t="shared" si="78"/>
        <v>0</v>
      </c>
      <c r="Y328" s="805">
        <f t="shared" si="78"/>
        <v>0</v>
      </c>
      <c r="Z328" s="805">
        <f t="shared" si="78"/>
        <v>0</v>
      </c>
      <c r="AA328" s="805">
        <f t="shared" si="78"/>
        <v>0</v>
      </c>
    </row>
    <row r="329" spans="2:27" s="800" customFormat="1" ht="27" customHeight="1">
      <c r="B329" s="1280" t="s">
        <v>722</v>
      </c>
      <c r="C329" s="1281"/>
      <c r="D329" s="801"/>
      <c r="E329" s="801"/>
      <c r="F329" s="266"/>
      <c r="G329" s="266"/>
      <c r="H329" s="817"/>
      <c r="I329" s="817"/>
      <c r="J329" s="817"/>
      <c r="K329" s="817"/>
      <c r="L329" s="817"/>
      <c r="M329" s="817"/>
      <c r="N329" s="817"/>
      <c r="O329" s="817"/>
      <c r="P329" s="817"/>
      <c r="Q329" s="817"/>
      <c r="R329" s="817"/>
      <c r="S329" s="817"/>
      <c r="T329" s="817"/>
      <c r="U329" s="817"/>
      <c r="V329" s="817"/>
      <c r="W329" s="817"/>
      <c r="X329" s="817"/>
      <c r="Y329" s="817"/>
      <c r="Z329" s="817"/>
      <c r="AA329" s="817"/>
    </row>
    <row r="330" spans="2:27" s="800" customFormat="1" ht="23.25" customHeight="1">
      <c r="B330" s="1280" t="s">
        <v>389</v>
      </c>
      <c r="C330" s="1281"/>
      <c r="D330" s="801"/>
      <c r="E330" s="801"/>
      <c r="F330" s="805">
        <f>SUM(H330:AA330)</f>
        <v>0</v>
      </c>
      <c r="G330" s="805">
        <f>H329*H328</f>
        <v>0</v>
      </c>
      <c r="H330" s="805">
        <f>H328*H329</f>
        <v>0</v>
      </c>
      <c r="I330" s="805">
        <f t="shared" ref="I330:AA330" si="79">I328*I329</f>
        <v>0</v>
      </c>
      <c r="J330" s="805">
        <f t="shared" si="79"/>
        <v>0</v>
      </c>
      <c r="K330" s="805">
        <f>K328*K329</f>
        <v>0</v>
      </c>
      <c r="L330" s="805">
        <f t="shared" si="79"/>
        <v>0</v>
      </c>
      <c r="M330" s="805">
        <f t="shared" si="79"/>
        <v>0</v>
      </c>
      <c r="N330" s="805">
        <f t="shared" si="79"/>
        <v>0</v>
      </c>
      <c r="O330" s="805">
        <f t="shared" si="79"/>
        <v>0</v>
      </c>
      <c r="P330" s="805">
        <f t="shared" si="79"/>
        <v>0</v>
      </c>
      <c r="Q330" s="805">
        <f t="shared" si="79"/>
        <v>0</v>
      </c>
      <c r="R330" s="805">
        <f t="shared" si="79"/>
        <v>0</v>
      </c>
      <c r="S330" s="805">
        <f t="shared" si="79"/>
        <v>0</v>
      </c>
      <c r="T330" s="805">
        <f t="shared" si="79"/>
        <v>0</v>
      </c>
      <c r="U330" s="805">
        <f t="shared" si="79"/>
        <v>0</v>
      </c>
      <c r="V330" s="805">
        <f t="shared" si="79"/>
        <v>0</v>
      </c>
      <c r="W330" s="805">
        <f t="shared" si="79"/>
        <v>0</v>
      </c>
      <c r="X330" s="805">
        <f t="shared" si="79"/>
        <v>0</v>
      </c>
      <c r="Y330" s="805">
        <f t="shared" si="79"/>
        <v>0</v>
      </c>
      <c r="Z330" s="805">
        <f t="shared" si="79"/>
        <v>0</v>
      </c>
      <c r="AA330" s="805">
        <f t="shared" si="79"/>
        <v>0</v>
      </c>
    </row>
    <row r="331" spans="2:27" ht="18" customHeight="1">
      <c r="B331" s="1035" t="s">
        <v>760</v>
      </c>
      <c r="C331" s="1036"/>
      <c r="D331" s="1036"/>
      <c r="E331" s="1036"/>
      <c r="F331" s="1036"/>
      <c r="G331" s="1036"/>
      <c r="H331" s="1036"/>
      <c r="I331" s="1036"/>
      <c r="J331" s="1036"/>
      <c r="K331" s="1036"/>
      <c r="L331" s="1036"/>
      <c r="M331" s="1036"/>
      <c r="N331" s="1036"/>
      <c r="O331" s="1036"/>
      <c r="P331" s="1036"/>
      <c r="Q331" s="1036"/>
      <c r="R331" s="1036"/>
      <c r="S331" s="1036"/>
      <c r="T331" s="1036"/>
      <c r="U331" s="1036"/>
      <c r="V331" s="1036"/>
      <c r="W331" s="1036"/>
      <c r="X331" s="1036"/>
      <c r="Y331" s="1036"/>
      <c r="Z331" s="1036"/>
      <c r="AA331" s="1036"/>
    </row>
    <row r="332" spans="2:27" ht="25.5" customHeight="1">
      <c r="B332" s="223"/>
      <c r="C332" s="227"/>
      <c r="D332" s="224"/>
      <c r="E332" s="224"/>
      <c r="F332" s="799"/>
      <c r="G332" s="223"/>
      <c r="H332" s="223"/>
      <c r="I332" s="223"/>
      <c r="J332" s="223"/>
      <c r="K332" s="223"/>
      <c r="L332" s="223"/>
      <c r="M332" s="223"/>
      <c r="N332" s="223"/>
      <c r="O332" s="223"/>
      <c r="P332" s="223"/>
      <c r="Q332" s="223"/>
      <c r="R332" s="223"/>
      <c r="S332" s="223"/>
      <c r="T332" s="223"/>
      <c r="U332" s="223"/>
      <c r="V332" s="223"/>
      <c r="W332" s="223"/>
      <c r="X332" s="223"/>
      <c r="Y332" s="223"/>
      <c r="Z332" s="223"/>
      <c r="AA332" s="223"/>
    </row>
    <row r="333" spans="2:27" ht="18" customHeight="1">
      <c r="B333" s="223"/>
      <c r="C333" s="227"/>
      <c r="D333" s="224"/>
      <c r="E333" s="224"/>
      <c r="F333" s="799"/>
      <c r="G333" s="223"/>
      <c r="H333" s="223"/>
      <c r="I333" s="223"/>
      <c r="J333" s="223"/>
      <c r="K333" s="223"/>
      <c r="L333" s="223"/>
      <c r="M333" s="223"/>
      <c r="N333" s="223"/>
      <c r="O333" s="223"/>
      <c r="P333" s="223"/>
      <c r="Q333" s="223"/>
      <c r="R333" s="223"/>
      <c r="S333" s="223"/>
      <c r="T333" s="223"/>
      <c r="U333" s="223"/>
      <c r="V333" s="223"/>
      <c r="W333" s="223"/>
      <c r="X333" s="223"/>
      <c r="Y333" s="223"/>
      <c r="Z333" s="223"/>
      <c r="AA333" s="223"/>
    </row>
    <row r="334" spans="2:27" ht="18" customHeight="1"/>
    <row r="335" spans="2:27" ht="18" customHeight="1"/>
    <row r="336" spans="2:27" ht="18" customHeight="1"/>
    <row r="337" ht="18" customHeight="1"/>
    <row r="338" ht="18" customHeight="1"/>
    <row r="339" ht="18" customHeight="1"/>
    <row r="340" ht="18" customHeight="1"/>
    <row r="341" ht="18" customHeight="1"/>
    <row r="342" ht="24" customHeight="1"/>
    <row r="343" ht="35.25" customHeight="1"/>
    <row r="344" ht="24" customHeight="1"/>
    <row r="345" ht="18" customHeight="1"/>
    <row r="346" ht="24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6" ht="18" customHeight="1"/>
    <row r="357" ht="18" customHeight="1"/>
    <row r="358" ht="18" customHeight="1"/>
    <row r="359" ht="18" customHeight="1"/>
    <row r="360" ht="18" customHeight="1"/>
    <row r="362" ht="12.75" customHeight="1"/>
  </sheetData>
  <mergeCells count="198">
    <mergeCell ref="B246:C246"/>
    <mergeCell ref="C243:D243"/>
    <mergeCell ref="B260:C260"/>
    <mergeCell ref="B248:B256"/>
    <mergeCell ref="B259:C259"/>
    <mergeCell ref="B257:C257"/>
    <mergeCell ref="B258:C258"/>
    <mergeCell ref="C248:D248"/>
    <mergeCell ref="D300:D301"/>
    <mergeCell ref="B296:C296"/>
    <mergeCell ref="C281:D281"/>
    <mergeCell ref="B293:C293"/>
    <mergeCell ref="C275:D275"/>
    <mergeCell ref="B262:AA262"/>
    <mergeCell ref="B261:C261"/>
    <mergeCell ref="C254:D254"/>
    <mergeCell ref="B265:C266"/>
    <mergeCell ref="B267:B278"/>
    <mergeCell ref="B263:AA263"/>
    <mergeCell ref="C289:D289"/>
    <mergeCell ref="B292:C292"/>
    <mergeCell ref="B138:B148"/>
    <mergeCell ref="C172:D172"/>
    <mergeCell ref="C159:D159"/>
    <mergeCell ref="C138:D138"/>
    <mergeCell ref="C178:D178"/>
    <mergeCell ref="D170:D171"/>
    <mergeCell ref="B172:B181"/>
    <mergeCell ref="B150:C150"/>
    <mergeCell ref="B199:AA199"/>
    <mergeCell ref="B165:C165"/>
    <mergeCell ref="B167:AA167"/>
    <mergeCell ref="B166:C166"/>
    <mergeCell ref="B149:C149"/>
    <mergeCell ref="B200:AA200"/>
    <mergeCell ref="B197:C197"/>
    <mergeCell ref="B198:C198"/>
    <mergeCell ref="B201:AA201"/>
    <mergeCell ref="C184:D184"/>
    <mergeCell ref="B169:AA169"/>
    <mergeCell ref="B194:C194"/>
    <mergeCell ref="B228:C228"/>
    <mergeCell ref="B238:B245"/>
    <mergeCell ref="B216:C216"/>
    <mergeCell ref="B233:AA233"/>
    <mergeCell ref="B170:C171"/>
    <mergeCell ref="B229:C229"/>
    <mergeCell ref="C225:D225"/>
    <mergeCell ref="H236:AA236"/>
    <mergeCell ref="F236:F237"/>
    <mergeCell ref="B236:C237"/>
    <mergeCell ref="F202:F203"/>
    <mergeCell ref="B202:C203"/>
    <mergeCell ref="D202:D203"/>
    <mergeCell ref="B231:C231"/>
    <mergeCell ref="B230:C230"/>
    <mergeCell ref="C212:D212"/>
    <mergeCell ref="C217:D217"/>
    <mergeCell ref="B331:AA331"/>
    <mergeCell ref="B302:B313"/>
    <mergeCell ref="B280:C280"/>
    <mergeCell ref="B298:AA298"/>
    <mergeCell ref="B299:AA299"/>
    <mergeCell ref="B330:C330"/>
    <mergeCell ref="B314:C314"/>
    <mergeCell ref="H300:AA300"/>
    <mergeCell ref="B300:C301"/>
    <mergeCell ref="B297:AA297"/>
    <mergeCell ref="B328:C328"/>
    <mergeCell ref="B329:C329"/>
    <mergeCell ref="B327:C327"/>
    <mergeCell ref="C309:D309"/>
    <mergeCell ref="C323:D323"/>
    <mergeCell ref="B326:C326"/>
    <mergeCell ref="B315:C315"/>
    <mergeCell ref="B316:B325"/>
    <mergeCell ref="C316:D316"/>
    <mergeCell ref="F300:F301"/>
    <mergeCell ref="B281:B291"/>
    <mergeCell ref="C302:D302"/>
    <mergeCell ref="B294:C294"/>
    <mergeCell ref="B295:C295"/>
    <mergeCell ref="B215:C215"/>
    <mergeCell ref="B204:B214"/>
    <mergeCell ref="C204:D204"/>
    <mergeCell ref="B279:C279"/>
    <mergeCell ref="F136:F137"/>
    <mergeCell ref="C134:AA134"/>
    <mergeCell ref="C238:D238"/>
    <mergeCell ref="D236:D237"/>
    <mergeCell ref="H265:AA265"/>
    <mergeCell ref="D265:D266"/>
    <mergeCell ref="H202:AA202"/>
    <mergeCell ref="F265:F266"/>
    <mergeCell ref="B235:AA235"/>
    <mergeCell ref="B232:C232"/>
    <mergeCell ref="B196:C196"/>
    <mergeCell ref="B217:B227"/>
    <mergeCell ref="B264:AA264"/>
    <mergeCell ref="B247:C247"/>
    <mergeCell ref="B195:C195"/>
    <mergeCell ref="B162:C162"/>
    <mergeCell ref="B163:C163"/>
    <mergeCell ref="C267:D267"/>
    <mergeCell ref="C146:D146"/>
    <mergeCell ref="B136:C137"/>
    <mergeCell ref="H136:AA136"/>
    <mergeCell ref="B234:AA234"/>
    <mergeCell ref="B71:AA71"/>
    <mergeCell ref="H72:AA72"/>
    <mergeCell ref="F170:F171"/>
    <mergeCell ref="C190:D190"/>
    <mergeCell ref="B183:C183"/>
    <mergeCell ref="B182:C182"/>
    <mergeCell ref="B184:B193"/>
    <mergeCell ref="B168:AA168"/>
    <mergeCell ref="H170:AA170"/>
    <mergeCell ref="B151:B161"/>
    <mergeCell ref="C113:D113"/>
    <mergeCell ref="C93:D93"/>
    <mergeCell ref="B131:C131"/>
    <mergeCell ref="D136:D137"/>
    <mergeCell ref="B135:AA135"/>
    <mergeCell ref="B132:C132"/>
    <mergeCell ref="B99:C99"/>
    <mergeCell ref="B128:C128"/>
    <mergeCell ref="C106:D106"/>
    <mergeCell ref="B118:B127"/>
    <mergeCell ref="B101:C101"/>
    <mergeCell ref="B164:C164"/>
    <mergeCell ref="B133:AA133"/>
    <mergeCell ref="C151:D151"/>
    <mergeCell ref="B2:AA2"/>
    <mergeCell ref="B3:C4"/>
    <mergeCell ref="D3:D4"/>
    <mergeCell ref="F3:F4"/>
    <mergeCell ref="H3:AA3"/>
    <mergeCell ref="B102:AA102"/>
    <mergeCell ref="B5:B14"/>
    <mergeCell ref="C5:D5"/>
    <mergeCell ref="C12:D12"/>
    <mergeCell ref="B33:AA33"/>
    <mergeCell ref="B30:C30"/>
    <mergeCell ref="B98:C98"/>
    <mergeCell ref="F72:F73"/>
    <mergeCell ref="B69:AA69"/>
    <mergeCell ref="B50:C50"/>
    <mergeCell ref="B31:C31"/>
    <mergeCell ref="C38:D38"/>
    <mergeCell ref="C46:D46"/>
    <mergeCell ref="B38:B49"/>
    <mergeCell ref="B32:C32"/>
    <mergeCell ref="B36:C37"/>
    <mergeCell ref="D72:D73"/>
    <mergeCell ref="B34:AA34"/>
    <mergeCell ref="B35:AA35"/>
    <mergeCell ref="B104:C105"/>
    <mergeCell ref="C125:D125"/>
    <mergeCell ref="B106:B115"/>
    <mergeCell ref="H104:AA104"/>
    <mergeCell ref="C118:D118"/>
    <mergeCell ref="B117:C117"/>
    <mergeCell ref="B116:C116"/>
    <mergeCell ref="B72:C73"/>
    <mergeCell ref="B103:AA103"/>
    <mergeCell ref="B85:C85"/>
    <mergeCell ref="B74:B83"/>
    <mergeCell ref="B86:B96"/>
    <mergeCell ref="C86:D86"/>
    <mergeCell ref="B100:C100"/>
    <mergeCell ref="C81:D81"/>
    <mergeCell ref="B84:C84"/>
    <mergeCell ref="B97:C97"/>
    <mergeCell ref="C74:D74"/>
    <mergeCell ref="B129:C129"/>
    <mergeCell ref="B130:C130"/>
    <mergeCell ref="D104:D105"/>
    <mergeCell ref="F104:F105"/>
    <mergeCell ref="B29:C29"/>
    <mergeCell ref="B28:C28"/>
    <mergeCell ref="C25:D25"/>
    <mergeCell ref="B15:C15"/>
    <mergeCell ref="B16:C16"/>
    <mergeCell ref="C17:D17"/>
    <mergeCell ref="B17:B27"/>
    <mergeCell ref="B67:C67"/>
    <mergeCell ref="B70:AA70"/>
    <mergeCell ref="B64:C64"/>
    <mergeCell ref="B65:C65"/>
    <mergeCell ref="B66:C66"/>
    <mergeCell ref="B68:C68"/>
    <mergeCell ref="D36:D37"/>
    <mergeCell ref="F36:F37"/>
    <mergeCell ref="B52:B63"/>
    <mergeCell ref="H36:AA36"/>
    <mergeCell ref="C60:D60"/>
    <mergeCell ref="B51:C51"/>
    <mergeCell ref="C52:D52"/>
  </mergeCells>
  <phoneticPr fontId="0" type="noConversion"/>
  <pageMargins left="0.11811023622047245" right="0.11811023622047245" top="0.15748031496062992" bottom="0.15748031496062992" header="0.31496062992125984" footer="0.31496062992125984"/>
  <pageSetup paperSize="9" scale="70" orientation="landscape" r:id="rId1"/>
  <rowBreaks count="9" manualBreakCount="9">
    <brk id="34" max="24" man="1"/>
    <brk id="69" max="16383" man="1"/>
    <brk id="102" max="16383" man="1"/>
    <brk id="134" max="16383" man="1"/>
    <brk id="167" max="16383" man="1"/>
    <brk id="200" max="16383" man="1"/>
    <brk id="234" max="16383" man="1"/>
    <brk id="262" max="16383" man="1"/>
    <brk id="2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activeCell="G10" sqref="G10"/>
    </sheetView>
  </sheetViews>
  <sheetFormatPr defaultRowHeight="12.75" outlineLevelCol="1"/>
  <cols>
    <col min="1" max="1" width="48.7109375" customWidth="1"/>
    <col min="2" max="2" width="22.28515625" customWidth="1"/>
    <col min="3" max="3" width="19" hidden="1" customWidth="1" outlineLevel="1"/>
    <col min="4" max="4" width="21.5703125" customWidth="1" collapsed="1"/>
  </cols>
  <sheetData>
    <row r="1" spans="1:5" ht="38.25" customHeight="1">
      <c r="A1" s="994" t="s">
        <v>412</v>
      </c>
      <c r="B1" s="994"/>
      <c r="C1" s="994"/>
      <c r="D1" s="994"/>
      <c r="E1" s="994"/>
    </row>
    <row r="2" spans="1:5">
      <c r="A2" s="88"/>
      <c r="B2" s="37"/>
      <c r="C2" s="88"/>
      <c r="D2" s="88"/>
    </row>
    <row r="3" spans="1:5" ht="13.5" thickBot="1">
      <c r="A3" s="89"/>
      <c r="B3" s="37"/>
      <c r="C3" s="90"/>
      <c r="D3" s="90"/>
    </row>
    <row r="4" spans="1:5" ht="12.75" customHeight="1">
      <c r="A4" s="985" t="s">
        <v>595</v>
      </c>
      <c r="B4" s="113" t="s">
        <v>705</v>
      </c>
      <c r="C4" s="988" t="s">
        <v>101</v>
      </c>
      <c r="D4" s="991" t="s">
        <v>770</v>
      </c>
    </row>
    <row r="5" spans="1:5" ht="13.5" customHeight="1">
      <c r="A5" s="986"/>
      <c r="B5" s="109">
        <v>0.25</v>
      </c>
      <c r="C5" s="989"/>
      <c r="D5" s="992"/>
    </row>
    <row r="6" spans="1:5" ht="19.5" customHeight="1">
      <c r="A6" s="987"/>
      <c r="B6" s="128" t="s">
        <v>41</v>
      </c>
      <c r="C6" s="990"/>
      <c r="D6" s="993"/>
    </row>
    <row r="7" spans="1:5" ht="15">
      <c r="A7" s="110" t="s">
        <v>706</v>
      </c>
      <c r="B7" s="111">
        <v>597.5</v>
      </c>
      <c r="C7" s="111">
        <v>101.6156462585034</v>
      </c>
      <c r="D7" s="112">
        <v>25.425531914893618</v>
      </c>
      <c r="E7" s="91"/>
    </row>
    <row r="8" spans="1:5" ht="15">
      <c r="A8" s="96" t="s">
        <v>707</v>
      </c>
      <c r="B8" s="97">
        <v>589.75</v>
      </c>
      <c r="C8" s="111">
        <v>100.29761904761905</v>
      </c>
      <c r="D8" s="112">
        <v>25.095744680851062</v>
      </c>
      <c r="E8" s="91"/>
    </row>
    <row r="9" spans="1:5" ht="15">
      <c r="A9" s="96" t="s">
        <v>396</v>
      </c>
      <c r="B9" s="97">
        <v>570.26470588235293</v>
      </c>
      <c r="C9" s="111">
        <v>96.983793517406966</v>
      </c>
      <c r="D9" s="112">
        <v>24.266583229036296</v>
      </c>
      <c r="E9" s="91"/>
    </row>
    <row r="10" spans="1:5" ht="15">
      <c r="A10" s="96" t="s">
        <v>197</v>
      </c>
      <c r="B10" s="97">
        <v>603.58818181818174</v>
      </c>
      <c r="C10" s="111">
        <v>102.65105132962275</v>
      </c>
      <c r="D10" s="112">
        <v>25.684603481624755</v>
      </c>
      <c r="E10" s="91"/>
    </row>
    <row r="11" spans="1:5" ht="15">
      <c r="A11" s="96" t="s">
        <v>198</v>
      </c>
      <c r="B11" s="97">
        <v>620.24533333333329</v>
      </c>
      <c r="C11" s="111">
        <v>105.48390022675736</v>
      </c>
      <c r="D11" s="112">
        <v>26.39341843971631</v>
      </c>
      <c r="E11" s="91"/>
    </row>
    <row r="12" spans="1:5" ht="15">
      <c r="A12" s="96" t="s">
        <v>469</v>
      </c>
      <c r="B12" s="97">
        <v>616.49</v>
      </c>
      <c r="C12" s="111">
        <v>104.8452380952381</v>
      </c>
      <c r="D12" s="112">
        <v>26.233617021276597</v>
      </c>
      <c r="E12" s="91"/>
    </row>
    <row r="13" spans="1:5" ht="15">
      <c r="A13" s="96" t="s">
        <v>579</v>
      </c>
      <c r="B13" s="97">
        <v>595.21624999999995</v>
      </c>
      <c r="C13" s="111">
        <v>101.22725340136053</v>
      </c>
      <c r="D13" s="112">
        <v>25.328351063829786</v>
      </c>
      <c r="E13" s="91"/>
    </row>
    <row r="14" spans="1:5" ht="15">
      <c r="A14" s="96" t="s">
        <v>580</v>
      </c>
      <c r="B14" s="97">
        <v>570.48666666666668</v>
      </c>
      <c r="C14" s="111">
        <v>97.021541950113388</v>
      </c>
      <c r="D14" s="112">
        <v>24.276028368794329</v>
      </c>
      <c r="E14" s="91"/>
    </row>
    <row r="15" spans="1:5" ht="15">
      <c r="A15" s="96" t="s">
        <v>581</v>
      </c>
      <c r="B15" s="97">
        <v>555.80666666666673</v>
      </c>
      <c r="C15" s="111">
        <v>94.524943310657605</v>
      </c>
      <c r="D15" s="112">
        <v>23.6513475177305</v>
      </c>
      <c r="E15" s="91"/>
    </row>
    <row r="16" spans="1:5" ht="15.75" thickBot="1">
      <c r="A16" s="96" t="s">
        <v>582</v>
      </c>
      <c r="B16" s="97">
        <v>607.38</v>
      </c>
      <c r="C16" s="111">
        <v>103.29591836734694</v>
      </c>
      <c r="D16" s="112">
        <v>25.845957446808512</v>
      </c>
      <c r="E16" s="91"/>
    </row>
    <row r="17" spans="1:4" ht="30" customHeight="1" thickBot="1">
      <c r="A17" s="98" t="s">
        <v>40</v>
      </c>
      <c r="B17" s="99">
        <v>592.67278043672002</v>
      </c>
      <c r="C17" s="99">
        <v>100.7946905504626</v>
      </c>
      <c r="D17" s="100">
        <v>25.220118316456176</v>
      </c>
    </row>
  </sheetData>
  <sheetProtection password="CF7A" sheet="1"/>
  <mergeCells count="4">
    <mergeCell ref="A4:A6"/>
    <mergeCell ref="C4:C6"/>
    <mergeCell ref="D4:D6"/>
    <mergeCell ref="A1:E1"/>
  </mergeCells>
  <phoneticPr fontId="0" type="noConversion"/>
  <pageMargins left="1.1023622047244095" right="0.70866141732283472" top="1.5354330708661419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3"/>
  <sheetViews>
    <sheetView workbookViewId="0">
      <selection activeCell="E20" sqref="E20"/>
    </sheetView>
  </sheetViews>
  <sheetFormatPr defaultRowHeight="12.75"/>
  <cols>
    <col min="1" max="1" width="16.28515625" style="115" customWidth="1"/>
  </cols>
  <sheetData>
    <row r="1" spans="1:10">
      <c r="A1" s="117">
        <v>1</v>
      </c>
      <c r="B1" s="117">
        <v>2</v>
      </c>
      <c r="C1" s="117">
        <v>3</v>
      </c>
      <c r="D1" s="117">
        <v>4</v>
      </c>
      <c r="E1" s="117">
        <v>5</v>
      </c>
      <c r="F1" s="117">
        <v>6</v>
      </c>
      <c r="G1" s="117">
        <v>7</v>
      </c>
      <c r="H1" s="117">
        <v>8</v>
      </c>
      <c r="I1" s="117">
        <v>9</v>
      </c>
      <c r="J1" s="117">
        <v>10</v>
      </c>
    </row>
    <row r="2" spans="1:10">
      <c r="A2" s="116" t="e">
        <f>#REF!</f>
        <v>#REF!</v>
      </c>
    </row>
    <row r="3" spans="1:10" ht="87.75" customHeight="1">
      <c r="A3" s="116" t="e">
        <f>#REF!</f>
        <v>#REF!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598"/>
  <sheetViews>
    <sheetView workbookViewId="0">
      <selection activeCell="A112" sqref="A112:A117"/>
    </sheetView>
  </sheetViews>
  <sheetFormatPr defaultRowHeight="12.75" outlineLevelCol="1"/>
  <cols>
    <col min="1" max="1" width="29.42578125" style="193" customWidth="1"/>
    <col min="2" max="2" width="5.85546875" style="23" hidden="1" customWidth="1" outlineLevel="1"/>
    <col min="3" max="3" width="6.5703125" style="22" hidden="1" customWidth="1" outlineLevel="1"/>
    <col min="4" max="4" width="6.85546875" style="154" customWidth="1" collapsed="1"/>
    <col min="5" max="5" width="9.140625" style="155"/>
    <col min="6" max="16384" width="9.140625" style="21"/>
  </cols>
  <sheetData>
    <row r="1" spans="1:5" ht="27" customHeight="1">
      <c r="A1" s="999" t="s">
        <v>145</v>
      </c>
      <c r="B1" s="999"/>
      <c r="C1" s="999"/>
    </row>
    <row r="2" spans="1:5" ht="27" customHeight="1">
      <c r="A2" s="134" t="s">
        <v>52</v>
      </c>
      <c r="B2" s="134"/>
      <c r="C2" s="138"/>
    </row>
    <row r="3" spans="1:5" s="6" customFormat="1" ht="41.25" customHeight="1">
      <c r="A3" s="1000" t="s">
        <v>39</v>
      </c>
      <c r="B3" s="1000"/>
      <c r="C3" s="1000"/>
      <c r="D3" s="155"/>
      <c r="E3" s="121"/>
    </row>
    <row r="4" spans="1:5" s="6" customFormat="1" ht="27" customHeight="1">
      <c r="A4" s="1001" t="s">
        <v>720</v>
      </c>
      <c r="B4" s="1002"/>
      <c r="C4" s="1003"/>
      <c r="D4" s="156"/>
      <c r="E4" s="121"/>
    </row>
    <row r="5" spans="1:5" s="6" customFormat="1" ht="18" customHeight="1">
      <c r="A5" s="995" t="s">
        <v>179</v>
      </c>
      <c r="B5" s="997" t="s">
        <v>663</v>
      </c>
      <c r="C5" s="996" t="s">
        <v>515</v>
      </c>
      <c r="D5" s="157"/>
      <c r="E5" s="121"/>
    </row>
    <row r="6" spans="1:5" s="6" customFormat="1" ht="6" customHeight="1">
      <c r="A6" s="995"/>
      <c r="B6" s="997"/>
      <c r="C6" s="996"/>
      <c r="D6" s="156"/>
      <c r="E6" s="121"/>
    </row>
    <row r="7" spans="1:5" s="6" customFormat="1" ht="18" hidden="1" customHeight="1">
      <c r="A7" s="995"/>
      <c r="B7" s="997"/>
      <c r="C7" s="996"/>
      <c r="D7" s="135"/>
      <c r="E7" s="121"/>
    </row>
    <row r="8" spans="1:5" ht="14.1" customHeight="1">
      <c r="A8" s="185" t="s">
        <v>257</v>
      </c>
      <c r="B8" s="9"/>
      <c r="C8" s="139" t="e">
        <f>#REF!+#REF!</f>
        <v>#REF!</v>
      </c>
      <c r="D8" s="178"/>
    </row>
    <row r="9" spans="1:5" s="6" customFormat="1" ht="14.1" customHeight="1">
      <c r="A9" s="185" t="s">
        <v>268</v>
      </c>
      <c r="B9" s="11"/>
      <c r="C9" s="141" t="e">
        <f>SUM(C10:C11)</f>
        <v>#REF!</v>
      </c>
      <c r="D9" s="179"/>
      <c r="E9" s="121"/>
    </row>
    <row r="10" spans="1:5" s="6" customFormat="1" ht="14.1" customHeight="1">
      <c r="A10" s="180" t="s">
        <v>315</v>
      </c>
      <c r="B10" s="68">
        <v>88</v>
      </c>
      <c r="C10" s="141" t="e">
        <f>#REF!*B10/1000</f>
        <v>#REF!</v>
      </c>
      <c r="D10" s="179"/>
      <c r="E10" s="121"/>
    </row>
    <row r="11" spans="1:5" s="6" customFormat="1" ht="14.1" customHeight="1">
      <c r="A11" s="180" t="s">
        <v>144</v>
      </c>
      <c r="B11" s="181"/>
      <c r="C11" s="141" t="e">
        <f>#REF!*B11/1000</f>
        <v>#REF!</v>
      </c>
      <c r="D11" s="179"/>
      <c r="E11" s="121"/>
    </row>
    <row r="12" spans="1:5" s="6" customFormat="1" ht="24" customHeight="1">
      <c r="A12" s="185" t="s">
        <v>47</v>
      </c>
      <c r="B12" s="11"/>
      <c r="C12" s="141" t="e">
        <f>SUM(#REF!)</f>
        <v>#REF!</v>
      </c>
      <c r="D12" s="179"/>
      <c r="E12" s="121"/>
    </row>
    <row r="13" spans="1:5" s="6" customFormat="1" ht="14.1" customHeight="1">
      <c r="A13" s="185" t="s">
        <v>91</v>
      </c>
      <c r="B13" s="11"/>
      <c r="C13" s="141" t="e">
        <f>SUM(#REF!)</f>
        <v>#REF!</v>
      </c>
      <c r="D13" s="15"/>
      <c r="E13" s="121"/>
    </row>
    <row r="14" spans="1:5" s="6" customFormat="1" ht="14.1" customHeight="1">
      <c r="A14" s="185" t="s">
        <v>655</v>
      </c>
      <c r="B14" s="11"/>
      <c r="C14" s="141" t="e">
        <f>SUM(#REF!)</f>
        <v>#REF!</v>
      </c>
      <c r="D14" s="179"/>
      <c r="E14" s="121"/>
    </row>
    <row r="15" spans="1:5" s="6" customFormat="1" ht="14.1" customHeight="1">
      <c r="A15" s="183" t="s">
        <v>84</v>
      </c>
      <c r="B15" s="131"/>
      <c r="C15" s="142"/>
      <c r="D15" s="179"/>
      <c r="E15" s="121"/>
    </row>
    <row r="16" spans="1:5" s="6" customFormat="1" ht="14.1" customHeight="1">
      <c r="A16" s="180" t="s">
        <v>667</v>
      </c>
      <c r="B16" s="68">
        <v>32.5</v>
      </c>
      <c r="C16" s="141" t="e">
        <f>#REF!*B16/1000</f>
        <v>#REF!</v>
      </c>
      <c r="D16" s="179"/>
      <c r="E16" s="121"/>
    </row>
    <row r="17" spans="1:5" s="6" customFormat="1" ht="14.1" customHeight="1">
      <c r="A17" s="185" t="s">
        <v>518</v>
      </c>
      <c r="B17" s="11"/>
      <c r="C17" s="141"/>
      <c r="D17" s="179"/>
      <c r="E17" s="121"/>
    </row>
    <row r="18" spans="1:5" s="6" customFormat="1" ht="23.1" customHeight="1">
      <c r="A18" s="998" t="s">
        <v>721</v>
      </c>
      <c r="B18" s="998"/>
      <c r="C18" s="998"/>
      <c r="D18" s="135"/>
      <c r="E18" s="121"/>
    </row>
    <row r="19" spans="1:5" s="6" customFormat="1" ht="18" customHeight="1">
      <c r="A19" s="995" t="s">
        <v>179</v>
      </c>
      <c r="B19" s="997" t="s">
        <v>663</v>
      </c>
      <c r="C19" s="996" t="s">
        <v>515</v>
      </c>
      <c r="D19" s="160"/>
      <c r="E19" s="121"/>
    </row>
    <row r="20" spans="1:5" s="6" customFormat="1" ht="3" customHeight="1">
      <c r="A20" s="995"/>
      <c r="B20" s="997"/>
      <c r="C20" s="996"/>
      <c r="D20" s="56"/>
      <c r="E20" s="121"/>
    </row>
    <row r="21" spans="1:5" s="6" customFormat="1" ht="18" hidden="1" customHeight="1">
      <c r="A21" s="995"/>
      <c r="B21" s="997"/>
      <c r="C21" s="996"/>
      <c r="D21" s="40"/>
      <c r="E21" s="121"/>
    </row>
    <row r="22" spans="1:5" s="6" customFormat="1" ht="14.1" customHeight="1">
      <c r="A22" s="188" t="s">
        <v>312</v>
      </c>
      <c r="B22" s="93"/>
      <c r="C22" s="143"/>
      <c r="D22" s="56"/>
      <c r="E22" s="121"/>
    </row>
    <row r="23" spans="1:5" s="6" customFormat="1" ht="14.1" customHeight="1">
      <c r="A23" s="188" t="s">
        <v>311</v>
      </c>
      <c r="B23" s="93"/>
      <c r="C23" s="143"/>
      <c r="D23" s="56"/>
      <c r="E23" s="121"/>
    </row>
    <row r="24" spans="1:5" s="6" customFormat="1" ht="14.1" customHeight="1">
      <c r="A24" s="185" t="s">
        <v>149</v>
      </c>
      <c r="B24" s="93"/>
      <c r="C24" s="143"/>
      <c r="D24" s="135"/>
      <c r="E24" s="121"/>
    </row>
    <row r="25" spans="1:5" s="6" customFormat="1" ht="14.1" customHeight="1">
      <c r="A25" s="185" t="s">
        <v>148</v>
      </c>
      <c r="B25" s="68">
        <v>5</v>
      </c>
      <c r="C25" s="140" t="e">
        <f>#REF!*B25/40</f>
        <v>#REF!</v>
      </c>
      <c r="D25" s="155"/>
      <c r="E25" s="165"/>
    </row>
    <row r="26" spans="1:5" s="6" customFormat="1" ht="14.1" customHeight="1">
      <c r="A26" s="180" t="s">
        <v>667</v>
      </c>
      <c r="B26" s="68">
        <v>32.5</v>
      </c>
      <c r="C26" s="140" t="e">
        <f>#REF!*B26/1000</f>
        <v>#REF!</v>
      </c>
      <c r="D26" s="155"/>
      <c r="E26" s="165"/>
    </row>
    <row r="27" spans="1:5" s="6" customFormat="1" ht="14.1" customHeight="1">
      <c r="A27" s="185" t="s">
        <v>518</v>
      </c>
      <c r="B27" s="11"/>
      <c r="C27" s="141"/>
      <c r="D27" s="155"/>
      <c r="E27" s="165"/>
    </row>
    <row r="28" spans="1:5" s="6" customFormat="1" ht="27" customHeight="1">
      <c r="A28" s="134" t="s">
        <v>700</v>
      </c>
      <c r="B28" s="105"/>
      <c r="C28" s="144"/>
      <c r="D28" s="155"/>
      <c r="E28" s="165"/>
    </row>
    <row r="29" spans="1:5" s="6" customFormat="1" ht="18" customHeight="1">
      <c r="A29" s="995" t="s">
        <v>179</v>
      </c>
      <c r="B29" s="997"/>
      <c r="C29" s="996"/>
      <c r="D29" s="24"/>
      <c r="E29" s="165"/>
    </row>
    <row r="30" spans="1:5" s="6" customFormat="1" ht="18" customHeight="1">
      <c r="A30" s="995"/>
      <c r="B30" s="997"/>
      <c r="C30" s="996"/>
      <c r="D30" s="15"/>
      <c r="E30" s="165"/>
    </row>
    <row r="31" spans="1:5" s="6" customFormat="1" ht="18" customHeight="1">
      <c r="A31" s="995"/>
      <c r="B31" s="997"/>
      <c r="C31" s="996"/>
      <c r="D31" s="24"/>
      <c r="E31" s="165"/>
    </row>
    <row r="32" spans="1:5" s="6" customFormat="1" ht="21.75" customHeight="1">
      <c r="A32" s="188" t="s">
        <v>683</v>
      </c>
      <c r="B32" s="93"/>
      <c r="C32" s="143"/>
      <c r="D32" s="15"/>
      <c r="E32" s="121"/>
    </row>
    <row r="33" spans="1:5" s="3" customFormat="1" ht="21.75" customHeight="1">
      <c r="A33" s="188" t="s">
        <v>263</v>
      </c>
      <c r="B33" s="121"/>
      <c r="C33" s="146"/>
      <c r="D33" s="155"/>
      <c r="E33" s="166"/>
    </row>
    <row r="34" spans="1:5" s="6" customFormat="1" ht="11.25" customHeight="1">
      <c r="A34" s="185" t="s">
        <v>603</v>
      </c>
      <c r="B34" s="93"/>
      <c r="C34" s="143"/>
      <c r="D34" s="155"/>
      <c r="E34" s="121"/>
    </row>
    <row r="35" spans="1:5" s="6" customFormat="1" ht="14.1" customHeight="1">
      <c r="A35" s="180" t="s">
        <v>667</v>
      </c>
      <c r="B35" s="93"/>
      <c r="C35" s="143"/>
      <c r="D35" s="155"/>
      <c r="E35" s="121"/>
    </row>
    <row r="36" spans="1:5" s="6" customFormat="1" ht="14.1" customHeight="1">
      <c r="A36" s="185" t="s">
        <v>518</v>
      </c>
      <c r="B36" s="93"/>
      <c r="C36" s="143"/>
      <c r="D36" s="56"/>
      <c r="E36" s="121"/>
    </row>
    <row r="37" spans="1:5" s="6" customFormat="1" ht="27" customHeight="1">
      <c r="A37" s="134" t="s">
        <v>701</v>
      </c>
      <c r="B37" s="8"/>
      <c r="C37" s="140"/>
      <c r="D37" s="155"/>
      <c r="E37" s="121"/>
    </row>
    <row r="38" spans="1:5" s="6" customFormat="1" ht="18" customHeight="1">
      <c r="A38" s="995" t="s">
        <v>179</v>
      </c>
      <c r="B38" s="68"/>
      <c r="C38" s="140"/>
      <c r="D38" s="155"/>
      <c r="E38" s="121"/>
    </row>
    <row r="39" spans="1:5" s="6" customFormat="1" ht="18" customHeight="1">
      <c r="A39" s="995"/>
      <c r="B39" s="11"/>
      <c r="C39" s="147"/>
      <c r="D39" s="155"/>
      <c r="E39" s="121"/>
    </row>
    <row r="40" spans="1:5" s="6" customFormat="1" ht="18" customHeight="1">
      <c r="A40" s="995"/>
      <c r="B40" s="105"/>
      <c r="C40" s="144"/>
      <c r="D40" s="155"/>
      <c r="E40" s="121"/>
    </row>
    <row r="41" spans="1:5" s="6" customFormat="1" ht="14.1" customHeight="1">
      <c r="A41" s="185" t="s">
        <v>295</v>
      </c>
      <c r="B41" s="103"/>
      <c r="C41" s="186"/>
      <c r="D41" s="155"/>
      <c r="E41" s="121"/>
    </row>
    <row r="42" spans="1:5" s="6" customFormat="1" ht="24" customHeight="1">
      <c r="A42" s="185" t="s">
        <v>343</v>
      </c>
      <c r="B42" s="10"/>
      <c r="C42" s="187" t="e">
        <f>SUM(#REF!)</f>
        <v>#REF!</v>
      </c>
      <c r="D42" s="155"/>
      <c r="E42" s="121"/>
    </row>
    <row r="43" spans="1:5" s="6" customFormat="1" ht="14.1" customHeight="1">
      <c r="A43" s="180" t="s">
        <v>464</v>
      </c>
      <c r="B43" s="11"/>
      <c r="C43" s="141"/>
      <c r="D43" s="160"/>
      <c r="E43" s="121"/>
    </row>
    <row r="44" spans="1:5" s="20" customFormat="1" ht="14.1" customHeight="1">
      <c r="A44" s="185" t="s">
        <v>454</v>
      </c>
      <c r="B44" s="11">
        <v>37.57</v>
      </c>
      <c r="C44" s="141" t="e">
        <f>#REF!*B44/1000</f>
        <v>#REF!</v>
      </c>
      <c r="D44" s="161"/>
      <c r="E44" s="165"/>
    </row>
    <row r="45" spans="1:5" s="20" customFormat="1" ht="10.5" customHeight="1">
      <c r="A45" s="182" t="s">
        <v>7</v>
      </c>
      <c r="B45" s="11"/>
      <c r="C45" s="141" t="e">
        <f>#REF!*B45/1000</f>
        <v>#REF!</v>
      </c>
      <c r="D45" s="15"/>
      <c r="E45" s="165"/>
    </row>
    <row r="46" spans="1:5" s="6" customFormat="1" ht="14.1" customHeight="1">
      <c r="A46" s="190" t="s">
        <v>667</v>
      </c>
      <c r="B46" s="11"/>
      <c r="C46" s="141" t="e">
        <f>#REF!*B46/1000</f>
        <v>#REF!</v>
      </c>
      <c r="D46" s="15"/>
      <c r="E46" s="121"/>
    </row>
    <row r="47" spans="1:5" s="6" customFormat="1" ht="14.1" customHeight="1">
      <c r="A47" s="185" t="s">
        <v>422</v>
      </c>
      <c r="B47" s="68">
        <v>32.5</v>
      </c>
      <c r="C47" s="141" t="e">
        <f>#REF!*B47/1000</f>
        <v>#REF!</v>
      </c>
      <c r="D47" s="15"/>
      <c r="E47" s="121"/>
    </row>
    <row r="48" spans="1:5" s="6" customFormat="1" ht="14.1" customHeight="1">
      <c r="A48" s="189" t="s">
        <v>126</v>
      </c>
      <c r="B48" s="11"/>
      <c r="C48" s="141"/>
      <c r="D48" s="24"/>
      <c r="E48" s="121"/>
    </row>
    <row r="49" spans="1:5" s="6" customFormat="1" ht="27" customHeight="1">
      <c r="A49" s="138" t="s">
        <v>354</v>
      </c>
      <c r="B49" s="68">
        <v>32.5</v>
      </c>
      <c r="C49" s="140" t="e">
        <f>#REF!*B49/1000</f>
        <v>#REF!</v>
      </c>
      <c r="D49" s="24"/>
      <c r="E49" s="121"/>
    </row>
    <row r="50" spans="1:5" s="6" customFormat="1" ht="18" customHeight="1">
      <c r="A50" s="995" t="s">
        <v>179</v>
      </c>
      <c r="B50" s="11"/>
      <c r="C50" s="140"/>
      <c r="D50" s="24"/>
      <c r="E50" s="121"/>
    </row>
    <row r="51" spans="1:5" s="6" customFormat="1" ht="18" customHeight="1">
      <c r="A51" s="995"/>
      <c r="B51" s="105"/>
      <c r="C51" s="144"/>
      <c r="D51" s="24"/>
      <c r="E51" s="121"/>
    </row>
    <row r="52" spans="1:5" s="6" customFormat="1" ht="18" customHeight="1">
      <c r="A52" s="995"/>
      <c r="B52" s="104"/>
      <c r="C52" s="140"/>
      <c r="D52" s="167"/>
      <c r="E52" s="121"/>
    </row>
    <row r="53" spans="1:5" ht="14.1" customHeight="1">
      <c r="A53" s="183" t="s">
        <v>289</v>
      </c>
      <c r="B53" s="107"/>
      <c r="C53" s="148"/>
      <c r="D53" s="135"/>
    </row>
    <row r="54" spans="1:5" s="6" customFormat="1" ht="14.1" customHeight="1">
      <c r="A54" s="185" t="s">
        <v>440</v>
      </c>
      <c r="B54" s="8"/>
      <c r="C54" s="140"/>
      <c r="D54" s="135"/>
      <c r="E54" s="121"/>
    </row>
    <row r="55" spans="1:5" s="6" customFormat="1" ht="14.1" customHeight="1">
      <c r="A55" s="185" t="s">
        <v>439</v>
      </c>
      <c r="B55" s="68">
        <v>19.5</v>
      </c>
      <c r="C55" s="141" t="e">
        <f>#REF!*B55/1000</f>
        <v>#REF!</v>
      </c>
      <c r="D55" s="157"/>
      <c r="E55" s="121"/>
    </row>
    <row r="56" spans="1:5" s="6" customFormat="1" ht="14.1" customHeight="1">
      <c r="A56" s="183" t="s">
        <v>667</v>
      </c>
      <c r="B56" s="8"/>
      <c r="C56" s="140"/>
      <c r="D56" s="157"/>
      <c r="E56" s="121"/>
    </row>
    <row r="57" spans="1:5" s="6" customFormat="1" ht="14.1" customHeight="1">
      <c r="A57" s="185" t="s">
        <v>422</v>
      </c>
      <c r="B57" s="68">
        <v>32.5</v>
      </c>
      <c r="C57" s="140" t="e">
        <f>#REF!*B57/1000</f>
        <v>#REF!</v>
      </c>
      <c r="D57" s="157"/>
      <c r="E57" s="121"/>
    </row>
    <row r="58" spans="1:5" s="6" customFormat="1" ht="14.1" customHeight="1">
      <c r="A58" s="188" t="s">
        <v>352</v>
      </c>
      <c r="B58" s="8"/>
      <c r="C58" s="140"/>
      <c r="D58" s="168"/>
      <c r="E58" s="121"/>
    </row>
    <row r="59" spans="1:5" s="6" customFormat="1" ht="27" customHeight="1">
      <c r="A59" s="138" t="s">
        <v>702</v>
      </c>
      <c r="B59" s="8"/>
      <c r="C59" s="140"/>
      <c r="D59" s="108"/>
      <c r="E59" s="121"/>
    </row>
    <row r="60" spans="1:5" s="6" customFormat="1" ht="18" customHeight="1">
      <c r="A60" s="995" t="s">
        <v>179</v>
      </c>
      <c r="B60" s="8"/>
      <c r="C60" s="140"/>
      <c r="D60" s="157"/>
      <c r="E60" s="121"/>
    </row>
    <row r="61" spans="1:5" s="6" customFormat="1" ht="18" customHeight="1">
      <c r="A61" s="995"/>
      <c r="B61" s="68"/>
      <c r="C61" s="144"/>
      <c r="D61" s="135"/>
      <c r="E61" s="121"/>
    </row>
    <row r="62" spans="1:5" s="6" customFormat="1" ht="18" customHeight="1">
      <c r="A62" s="995"/>
      <c r="B62" s="93"/>
      <c r="C62" s="143"/>
      <c r="D62" s="135"/>
      <c r="E62" s="121"/>
    </row>
    <row r="63" spans="1:5" s="6" customFormat="1" ht="14.1" customHeight="1">
      <c r="A63" s="185" t="s">
        <v>290</v>
      </c>
      <c r="B63" s="93"/>
      <c r="C63" s="143"/>
      <c r="D63" s="135"/>
      <c r="E63" s="121"/>
    </row>
    <row r="64" spans="1:5" s="6" customFormat="1" ht="14.1" customHeight="1">
      <c r="A64" s="185" t="s">
        <v>206</v>
      </c>
      <c r="B64" s="39"/>
      <c r="C64" s="141"/>
      <c r="D64" s="155"/>
      <c r="E64" s="121"/>
    </row>
    <row r="65" spans="1:5" s="6" customFormat="1" ht="14.1" customHeight="1">
      <c r="A65" s="185" t="s">
        <v>205</v>
      </c>
      <c r="B65" s="93"/>
      <c r="C65" s="143"/>
      <c r="D65" s="161"/>
      <c r="E65" s="121"/>
    </row>
    <row r="66" spans="1:5" s="6" customFormat="1" ht="14.1" customHeight="1">
      <c r="A66" s="183" t="s">
        <v>667</v>
      </c>
      <c r="B66" s="8"/>
      <c r="C66" s="140" t="e">
        <f>SUM(C67:C67)</f>
        <v>#REF!</v>
      </c>
      <c r="D66" s="163"/>
      <c r="E66" s="121"/>
    </row>
    <row r="67" spans="1:5" s="6" customFormat="1" ht="14.1" customHeight="1">
      <c r="A67" s="185" t="s">
        <v>518</v>
      </c>
      <c r="B67" s="68">
        <v>32.5</v>
      </c>
      <c r="C67" s="140" t="e">
        <f>#REF!*B67/1000</f>
        <v>#REF!</v>
      </c>
      <c r="D67" s="15"/>
      <c r="E67" s="121"/>
    </row>
    <row r="68" spans="1:5" s="6" customFormat="1" ht="14.1" customHeight="1">
      <c r="A68" s="189" t="s">
        <v>126</v>
      </c>
      <c r="B68" s="11"/>
      <c r="C68" s="141"/>
      <c r="D68" s="56"/>
      <c r="E68" s="121"/>
    </row>
    <row r="69" spans="1:5" s="6" customFormat="1" ht="27" customHeight="1">
      <c r="A69" s="138" t="s">
        <v>355</v>
      </c>
      <c r="B69" s="68"/>
      <c r="C69" s="140"/>
      <c r="D69" s="155"/>
      <c r="E69" s="121"/>
    </row>
    <row r="70" spans="1:5" s="6" customFormat="1" ht="18.95" customHeight="1">
      <c r="A70" s="995" t="s">
        <v>179</v>
      </c>
      <c r="B70" s="68"/>
      <c r="C70" s="140"/>
      <c r="D70" s="155"/>
      <c r="E70" s="121"/>
    </row>
    <row r="71" spans="1:5" s="6" customFormat="1" ht="18.95" customHeight="1">
      <c r="A71" s="995"/>
      <c r="B71" s="105"/>
      <c r="C71" s="144"/>
      <c r="D71" s="155"/>
      <c r="E71" s="121"/>
    </row>
    <row r="72" spans="1:5" s="6" customFormat="1" ht="18.95" customHeight="1">
      <c r="A72" s="995"/>
      <c r="B72" s="93"/>
      <c r="C72" s="143"/>
      <c r="D72" s="155"/>
      <c r="E72" s="121"/>
    </row>
    <row r="73" spans="1:5" s="6" customFormat="1" ht="14.1" customHeight="1">
      <c r="A73" s="184" t="s">
        <v>204</v>
      </c>
      <c r="B73" s="11"/>
      <c r="C73" s="141"/>
      <c r="D73" s="169"/>
      <c r="E73" s="121"/>
    </row>
    <row r="74" spans="1:5" s="6" customFormat="1" ht="14.1" customHeight="1">
      <c r="A74" s="185" t="s">
        <v>664</v>
      </c>
      <c r="B74" s="11"/>
      <c r="C74" s="141"/>
      <c r="D74" s="169"/>
      <c r="E74" s="121"/>
    </row>
    <row r="75" spans="1:5" s="6" customFormat="1" ht="21" customHeight="1">
      <c r="A75" s="189" t="s">
        <v>314</v>
      </c>
      <c r="B75" s="8"/>
      <c r="C75" s="140" t="e">
        <f>SUM(#REF!)</f>
        <v>#REF!</v>
      </c>
      <c r="D75" s="155"/>
      <c r="E75" s="121"/>
    </row>
    <row r="76" spans="1:5" s="6" customFormat="1" ht="14.1" customHeight="1">
      <c r="A76" s="183" t="s">
        <v>289</v>
      </c>
      <c r="B76" s="8"/>
      <c r="C76" s="140" t="e">
        <f>SUM(C77:C78)</f>
        <v>#REF!</v>
      </c>
      <c r="D76" s="164"/>
      <c r="E76" s="121"/>
    </row>
    <row r="77" spans="1:5" s="6" customFormat="1" ht="14.1" customHeight="1">
      <c r="A77" s="183" t="s">
        <v>735</v>
      </c>
      <c r="B77" s="7"/>
      <c r="C77" s="149"/>
      <c r="D77" s="156"/>
      <c r="E77" s="121"/>
    </row>
    <row r="78" spans="1:5" s="6" customFormat="1" ht="9.75" customHeight="1">
      <c r="A78" s="182" t="s">
        <v>288</v>
      </c>
      <c r="B78" s="103">
        <v>356.71</v>
      </c>
      <c r="C78" s="141" t="e">
        <f>#REF!*B78/1000</f>
        <v>#REF!</v>
      </c>
      <c r="D78" s="135"/>
      <c r="E78" s="121"/>
    </row>
    <row r="79" spans="1:5" s="6" customFormat="1" ht="14.1" customHeight="1">
      <c r="A79" s="190" t="s">
        <v>667</v>
      </c>
      <c r="B79" s="103"/>
      <c r="C79" s="141"/>
      <c r="D79" s="135"/>
      <c r="E79" s="121"/>
    </row>
    <row r="80" spans="1:5" s="6" customFormat="1" ht="14.1" customHeight="1">
      <c r="A80" s="185" t="s">
        <v>422</v>
      </c>
      <c r="B80" s="68">
        <v>32.5</v>
      </c>
      <c r="C80" s="140" t="e">
        <f>#REF!*B80/1000</f>
        <v>#REF!</v>
      </c>
      <c r="D80" s="135"/>
      <c r="E80" s="121"/>
    </row>
    <row r="81" spans="1:5" s="6" customFormat="1" ht="14.1" customHeight="1">
      <c r="A81" s="188" t="s">
        <v>287</v>
      </c>
      <c r="B81" s="11"/>
      <c r="C81" s="141"/>
      <c r="D81" s="135"/>
      <c r="E81" s="121"/>
    </row>
    <row r="82" spans="1:5" s="6" customFormat="1" ht="27" customHeight="1">
      <c r="A82" s="138" t="s">
        <v>434</v>
      </c>
      <c r="B82" s="68">
        <v>32.5</v>
      </c>
      <c r="C82" s="140" t="e">
        <f>#REF!*B82/1000</f>
        <v>#REF!</v>
      </c>
      <c r="D82" s="135"/>
      <c r="E82" s="121"/>
    </row>
    <row r="83" spans="1:5" s="6" customFormat="1" ht="18" customHeight="1">
      <c r="A83" s="995" t="s">
        <v>179</v>
      </c>
      <c r="B83" s="68">
        <v>32.5</v>
      </c>
      <c r="C83" s="140" t="e">
        <f>#REF!*B83/1000</f>
        <v>#REF!</v>
      </c>
      <c r="D83" s="135"/>
      <c r="E83" s="121"/>
    </row>
    <row r="84" spans="1:5" ht="18" customHeight="1">
      <c r="A84" s="995"/>
      <c r="B84" s="92"/>
      <c r="C84" s="150" t="e">
        <f>C83+C82+#REF!+#REF!+#REF!+C75+#REF!</f>
        <v>#REF!</v>
      </c>
      <c r="D84" s="135"/>
    </row>
    <row r="85" spans="1:5" s="6" customFormat="1" ht="18" customHeight="1">
      <c r="A85" s="995"/>
      <c r="B85" s="93"/>
      <c r="C85" s="143"/>
      <c r="D85" s="135"/>
      <c r="E85" s="121"/>
    </row>
    <row r="86" spans="1:5" s="6" customFormat="1" ht="14.1" customHeight="1">
      <c r="A86" s="191" t="s">
        <v>766</v>
      </c>
      <c r="B86" s="118"/>
      <c r="C86" s="151"/>
      <c r="D86" s="135"/>
      <c r="E86" s="121"/>
    </row>
    <row r="87" spans="1:5" s="6" customFormat="1" ht="23.25" customHeight="1">
      <c r="A87" s="185" t="s">
        <v>33</v>
      </c>
      <c r="B87" s="104">
        <v>286</v>
      </c>
      <c r="C87" s="139" t="e">
        <f>#REF!*B87/1000</f>
        <v>#REF!</v>
      </c>
      <c r="D87" s="40"/>
      <c r="E87" s="121"/>
    </row>
    <row r="88" spans="1:5" s="6" customFormat="1" ht="14.1" customHeight="1">
      <c r="A88" s="185" t="s">
        <v>454</v>
      </c>
      <c r="B88" s="11">
        <v>37.57</v>
      </c>
      <c r="C88" s="141" t="e">
        <f>#REF!*B88/1000</f>
        <v>#REF!</v>
      </c>
      <c r="D88" s="155"/>
      <c r="E88" s="121"/>
    </row>
    <row r="89" spans="1:5" ht="14.1" customHeight="1">
      <c r="A89" s="182" t="s">
        <v>7</v>
      </c>
      <c r="B89" s="8"/>
      <c r="C89" s="140"/>
      <c r="D89" s="170"/>
    </row>
    <row r="90" spans="1:5" ht="14.1" customHeight="1">
      <c r="A90" s="183" t="s">
        <v>667</v>
      </c>
      <c r="B90" s="8"/>
      <c r="C90" s="140"/>
      <c r="D90" s="156"/>
    </row>
    <row r="91" spans="1:5" ht="14.1" customHeight="1">
      <c r="A91" s="185" t="s">
        <v>422</v>
      </c>
      <c r="B91" s="68">
        <v>32.5</v>
      </c>
      <c r="C91" s="140" t="e">
        <f>#REF!*B91/1000</f>
        <v>#REF!</v>
      </c>
      <c r="D91" s="135"/>
    </row>
    <row r="92" spans="1:5" ht="14.1" customHeight="1">
      <c r="A92" s="192"/>
      <c r="B92" s="132"/>
      <c r="C92" s="140"/>
      <c r="D92" s="135"/>
    </row>
    <row r="93" spans="1:5" ht="14.1" customHeight="1">
      <c r="A93" s="192"/>
      <c r="B93" s="132"/>
      <c r="C93" s="140"/>
      <c r="D93" s="135"/>
    </row>
    <row r="94" spans="1:5" ht="14.1" customHeight="1">
      <c r="A94" s="192"/>
      <c r="B94" s="132"/>
      <c r="C94" s="140"/>
      <c r="D94" s="135"/>
    </row>
    <row r="95" spans="1:5" ht="27" customHeight="1">
      <c r="A95" s="134" t="s">
        <v>406</v>
      </c>
      <c r="B95" s="8"/>
      <c r="C95" s="140"/>
      <c r="D95" s="135"/>
    </row>
    <row r="96" spans="1:5" ht="18" customHeight="1">
      <c r="A96" s="995" t="s">
        <v>179</v>
      </c>
      <c r="B96" s="8"/>
      <c r="C96" s="140"/>
      <c r="D96" s="34"/>
    </row>
    <row r="97" spans="1:5" ht="18" customHeight="1">
      <c r="A97" s="995"/>
      <c r="B97" s="105"/>
      <c r="C97" s="144"/>
      <c r="D97" s="171"/>
    </row>
    <row r="98" spans="1:5" ht="18" customHeight="1">
      <c r="A98" s="995"/>
      <c r="B98" s="93"/>
      <c r="C98" s="143"/>
      <c r="D98" s="171"/>
    </row>
    <row r="99" spans="1:5" s="2" customFormat="1" ht="14.1" customHeight="1">
      <c r="A99" s="185" t="s">
        <v>6</v>
      </c>
      <c r="B99" s="93"/>
      <c r="C99" s="143"/>
      <c r="D99" s="171"/>
      <c r="E99" s="158"/>
    </row>
    <row r="100" spans="1:5" s="2" customFormat="1" ht="14.1" customHeight="1">
      <c r="A100" s="185" t="s">
        <v>36</v>
      </c>
      <c r="B100" s="87"/>
      <c r="C100" s="145"/>
      <c r="D100" s="171"/>
      <c r="E100" s="158"/>
    </row>
    <row r="101" spans="1:5" s="41" customFormat="1" ht="14.1" customHeight="1">
      <c r="A101" s="183" t="s">
        <v>466</v>
      </c>
      <c r="B101" s="68"/>
      <c r="C101" s="140"/>
      <c r="D101" s="171"/>
      <c r="E101" s="172"/>
    </row>
    <row r="102" spans="1:5" s="2" customFormat="1" ht="14.1" customHeight="1">
      <c r="A102" s="185" t="s">
        <v>35</v>
      </c>
      <c r="B102" s="68"/>
      <c r="C102" s="140"/>
      <c r="D102" s="56"/>
      <c r="E102" s="158"/>
    </row>
    <row r="103" spans="1:5" s="4" customFormat="1" ht="14.1" customHeight="1">
      <c r="A103" s="188" t="s">
        <v>570</v>
      </c>
      <c r="B103" s="68">
        <v>149.5</v>
      </c>
      <c r="C103" s="141" t="e">
        <f>#REF!*B103/1000</f>
        <v>#REF!</v>
      </c>
      <c r="D103" s="171"/>
      <c r="E103" s="168"/>
    </row>
    <row r="104" spans="1:5" s="2" customFormat="1" ht="14.1" customHeight="1">
      <c r="A104" s="188" t="s">
        <v>449</v>
      </c>
      <c r="B104" s="68">
        <v>23.4</v>
      </c>
      <c r="C104" s="141" t="e">
        <f>#REF!*B104/1000</f>
        <v>#REF!</v>
      </c>
      <c r="D104" s="161"/>
      <c r="E104" s="158"/>
    </row>
    <row r="105" spans="1:5" s="6" customFormat="1" ht="14.1" customHeight="1">
      <c r="A105" s="185" t="s">
        <v>569</v>
      </c>
      <c r="B105" s="68">
        <v>19.5</v>
      </c>
      <c r="C105" s="141" t="e">
        <f>#REF!*B105/1000</f>
        <v>#REF!</v>
      </c>
      <c r="D105" s="155"/>
      <c r="E105" s="121"/>
    </row>
    <row r="106" spans="1:5" s="6" customFormat="1" ht="14.1" customHeight="1">
      <c r="A106" s="189" t="s">
        <v>667</v>
      </c>
      <c r="B106" s="68">
        <v>55.9</v>
      </c>
      <c r="C106" s="141" t="e">
        <f>#REF!*B106/1000</f>
        <v>#REF!</v>
      </c>
      <c r="D106" s="155"/>
      <c r="E106" s="121"/>
    </row>
    <row r="107" spans="1:5" s="6" customFormat="1" ht="14.1" customHeight="1">
      <c r="A107" s="185" t="s">
        <v>518</v>
      </c>
      <c r="B107" s="68">
        <v>40.299999999999997</v>
      </c>
      <c r="C107" s="140" t="e">
        <f>#REF!*B107/1000</f>
        <v>#REF!</v>
      </c>
      <c r="D107" s="56"/>
      <c r="E107" s="121"/>
    </row>
    <row r="108" spans="1:5" s="6" customFormat="1" ht="27" customHeight="1">
      <c r="A108" s="138" t="s">
        <v>749</v>
      </c>
      <c r="B108" s="11"/>
      <c r="C108" s="141"/>
      <c r="D108" s="155"/>
      <c r="E108" s="121"/>
    </row>
    <row r="109" spans="1:5" s="6" customFormat="1" ht="18" customHeight="1">
      <c r="A109" s="995" t="s">
        <v>179</v>
      </c>
      <c r="B109" s="68">
        <v>32.5</v>
      </c>
      <c r="C109" s="140" t="e">
        <f>#REF!*B109/1000</f>
        <v>#REF!</v>
      </c>
      <c r="D109" s="155"/>
      <c r="E109" s="121"/>
    </row>
    <row r="110" spans="1:5" s="6" customFormat="1" ht="18" customHeight="1">
      <c r="A110" s="995"/>
      <c r="B110" s="11"/>
      <c r="C110" s="152" t="e">
        <f>C109+C107+#REF!+#REF!+#REF!+#REF!+#REF!</f>
        <v>#REF!</v>
      </c>
      <c r="D110" s="155"/>
      <c r="E110" s="121"/>
    </row>
    <row r="111" spans="1:5" s="6" customFormat="1" ht="18" customHeight="1">
      <c r="A111" s="995"/>
      <c r="B111" s="114"/>
      <c r="C111" s="153"/>
      <c r="D111" s="155"/>
      <c r="E111" s="121"/>
    </row>
    <row r="112" spans="1:5" s="6" customFormat="1" ht="21" customHeight="1">
      <c r="A112" s="188" t="s">
        <v>683</v>
      </c>
      <c r="B112" s="93"/>
      <c r="C112" s="143"/>
      <c r="D112" s="155"/>
      <c r="E112" s="121"/>
    </row>
    <row r="113" spans="1:5" s="6" customFormat="1" ht="14.1" customHeight="1">
      <c r="A113" s="180" t="s">
        <v>607</v>
      </c>
      <c r="B113" s="93"/>
      <c r="C113" s="143"/>
      <c r="D113" s="155"/>
      <c r="E113" s="158"/>
    </row>
    <row r="114" spans="1:5" s="6" customFormat="1" ht="14.1" customHeight="1">
      <c r="A114" s="185" t="s">
        <v>331</v>
      </c>
      <c r="B114" s="93"/>
      <c r="C114" s="143"/>
      <c r="D114" s="135"/>
      <c r="E114" s="158"/>
    </row>
    <row r="115" spans="1:5" s="6" customFormat="1" ht="14.1" customHeight="1">
      <c r="A115" s="188" t="s">
        <v>606</v>
      </c>
      <c r="B115" s="68">
        <v>32.5</v>
      </c>
      <c r="C115" s="140" t="e">
        <f>#REF!*B115/1000</f>
        <v>#REF!</v>
      </c>
      <c r="D115" s="162"/>
      <c r="E115" s="158"/>
    </row>
    <row r="116" spans="1:5" s="6" customFormat="1" ht="14.1" customHeight="1">
      <c r="A116" s="183" t="s">
        <v>667</v>
      </c>
      <c r="B116" s="93"/>
      <c r="C116" s="143"/>
      <c r="D116" s="173"/>
      <c r="E116" s="158"/>
    </row>
    <row r="117" spans="1:5" s="6" customFormat="1" ht="14.1" customHeight="1">
      <c r="A117" s="185" t="s">
        <v>422</v>
      </c>
      <c r="B117" s="68">
        <v>40.299999999999997</v>
      </c>
      <c r="C117" s="140" t="e">
        <f>#REF!*B117/1000</f>
        <v>#REF!</v>
      </c>
      <c r="D117" s="173"/>
      <c r="E117" s="158"/>
    </row>
    <row r="118" spans="1:5" s="6" customFormat="1" ht="18" customHeight="1">
      <c r="A118" s="193"/>
      <c r="B118" s="19"/>
      <c r="C118" s="19"/>
      <c r="D118" s="173"/>
      <c r="E118" s="158"/>
    </row>
    <row r="119" spans="1:5" s="6" customFormat="1" ht="18" customHeight="1">
      <c r="A119" s="193"/>
      <c r="B119" s="19"/>
      <c r="C119" s="19"/>
      <c r="D119" s="173"/>
      <c r="E119" s="158"/>
    </row>
    <row r="120" spans="1:5" s="6" customFormat="1" ht="18" customHeight="1">
      <c r="A120" s="193"/>
      <c r="B120" s="19"/>
      <c r="C120" s="19"/>
      <c r="D120" s="173"/>
      <c r="E120" s="158"/>
    </row>
    <row r="121" spans="1:5" s="1" customFormat="1" ht="18" customHeight="1">
      <c r="A121" s="193"/>
      <c r="B121" s="23"/>
      <c r="C121" s="22"/>
      <c r="D121" s="161"/>
      <c r="E121" s="159"/>
    </row>
    <row r="122" spans="1:5" s="6" customFormat="1" ht="18" customHeight="1">
      <c r="A122" s="193"/>
      <c r="B122" s="23"/>
      <c r="C122" s="22"/>
      <c r="D122" s="155"/>
      <c r="E122" s="121"/>
    </row>
    <row r="123" spans="1:5" s="6" customFormat="1" ht="18" customHeight="1">
      <c r="A123" s="193"/>
      <c r="B123" s="23"/>
      <c r="C123" s="22"/>
      <c r="D123" s="161"/>
      <c r="E123" s="121"/>
    </row>
    <row r="124" spans="1:5" s="2" customFormat="1" ht="18" customHeight="1">
      <c r="A124" s="193"/>
      <c r="B124" s="23"/>
      <c r="C124" s="22"/>
      <c r="D124" s="171"/>
      <c r="E124" s="158"/>
    </row>
    <row r="125" spans="1:5" s="2" customFormat="1" ht="38.1" customHeight="1">
      <c r="A125" s="193"/>
      <c r="B125" s="23"/>
      <c r="C125" s="23"/>
      <c r="D125" s="156"/>
      <c r="E125" s="158"/>
    </row>
    <row r="126" spans="1:5" s="2" customFormat="1" ht="18" customHeight="1">
      <c r="A126" s="193"/>
      <c r="B126" s="23"/>
      <c r="C126" s="22"/>
      <c r="D126" s="135"/>
      <c r="E126" s="158"/>
    </row>
    <row r="127" spans="1:5" s="2" customFormat="1" ht="18" customHeight="1">
      <c r="A127" s="193"/>
      <c r="B127" s="23"/>
      <c r="C127" s="22"/>
      <c r="D127" s="135"/>
      <c r="E127" s="158"/>
    </row>
    <row r="128" spans="1:5" s="2" customFormat="1" ht="18" customHeight="1">
      <c r="A128" s="193"/>
      <c r="B128" s="23"/>
      <c r="C128" s="22"/>
      <c r="D128" s="135"/>
      <c r="E128" s="158"/>
    </row>
    <row r="129" spans="1:5" s="2" customFormat="1" ht="18" customHeight="1">
      <c r="A129" s="193"/>
      <c r="B129" s="23"/>
      <c r="C129" s="22"/>
      <c r="D129" s="27"/>
      <c r="E129" s="158"/>
    </row>
    <row r="130" spans="1:5" s="2" customFormat="1" ht="18" customHeight="1">
      <c r="A130" s="193"/>
      <c r="B130" s="23"/>
      <c r="C130" s="22"/>
      <c r="D130" s="135"/>
      <c r="E130" s="158"/>
    </row>
    <row r="131" spans="1:5" s="2" customFormat="1" ht="18" customHeight="1">
      <c r="A131" s="193"/>
      <c r="B131" s="23"/>
      <c r="C131" s="22"/>
      <c r="D131" s="135"/>
      <c r="E131" s="158"/>
    </row>
    <row r="132" spans="1:5" s="2" customFormat="1" ht="18" customHeight="1">
      <c r="A132" s="193"/>
      <c r="B132" s="37">
        <f>B131*30/100</f>
        <v>0</v>
      </c>
      <c r="C132" s="37">
        <f>C131*30/100</f>
        <v>0</v>
      </c>
      <c r="D132" s="56"/>
      <c r="E132" s="158"/>
    </row>
    <row r="133" spans="1:5" s="2" customFormat="1" ht="18" customHeight="1">
      <c r="A133" s="193"/>
      <c r="B133" s="37">
        <f>B131*40/100</f>
        <v>0</v>
      </c>
      <c r="C133" s="37">
        <f>C131*40/100</f>
        <v>0</v>
      </c>
      <c r="D133" s="135"/>
      <c r="E133" s="158"/>
    </row>
    <row r="134" spans="1:5" s="2" customFormat="1" ht="18" customHeight="1">
      <c r="A134" s="193"/>
      <c r="B134" s="23"/>
      <c r="C134" s="22"/>
      <c r="D134" s="24"/>
      <c r="E134" s="158"/>
    </row>
    <row r="135" spans="1:5" s="4" customFormat="1" ht="18" customHeight="1">
      <c r="A135" s="193"/>
      <c r="B135" s="23"/>
      <c r="C135" s="22"/>
      <c r="D135" s="168"/>
      <c r="E135" s="168"/>
    </row>
    <row r="136" spans="1:5" s="4" customFormat="1" ht="18" customHeight="1">
      <c r="A136" s="193"/>
      <c r="B136" s="23"/>
      <c r="C136" s="22"/>
      <c r="D136" s="168"/>
      <c r="E136" s="168"/>
    </row>
    <row r="137" spans="1:5" s="4" customFormat="1" ht="18" customHeight="1">
      <c r="A137" s="193"/>
      <c r="B137" s="23"/>
      <c r="C137" s="22"/>
      <c r="D137" s="168"/>
      <c r="E137" s="168"/>
    </row>
    <row r="138" spans="1:5" s="4" customFormat="1" ht="18" customHeight="1">
      <c r="A138" s="193"/>
      <c r="B138" s="23"/>
      <c r="C138" s="22"/>
      <c r="D138" s="168"/>
      <c r="E138" s="168"/>
    </row>
    <row r="139" spans="1:5" s="4" customFormat="1" ht="18" customHeight="1">
      <c r="A139" s="193"/>
      <c r="B139" s="23"/>
      <c r="C139" s="22"/>
      <c r="D139" s="168"/>
      <c r="E139" s="168"/>
    </row>
    <row r="140" spans="1:5" s="4" customFormat="1" ht="18" customHeight="1">
      <c r="A140" s="193"/>
      <c r="B140" s="23"/>
      <c r="C140" s="22"/>
      <c r="D140" s="168"/>
      <c r="E140" s="168"/>
    </row>
    <row r="141" spans="1:5" ht="18" customHeight="1">
      <c r="D141" s="168"/>
    </row>
    <row r="142" spans="1:5" s="4" customFormat="1" ht="38.1" customHeight="1">
      <c r="A142" s="193"/>
      <c r="B142" s="23"/>
      <c r="C142" s="22"/>
      <c r="D142" s="168"/>
      <c r="E142" s="168"/>
    </row>
    <row r="143" spans="1:5" s="4" customFormat="1" ht="18" customHeight="1">
      <c r="A143" s="193"/>
      <c r="B143" s="23"/>
      <c r="C143" s="22"/>
      <c r="D143" s="163"/>
      <c r="E143" s="168"/>
    </row>
    <row r="144" spans="1:5" ht="18" customHeight="1">
      <c r="D144" s="157"/>
    </row>
    <row r="145" spans="4:4" ht="18" customHeight="1">
      <c r="D145" s="157"/>
    </row>
    <row r="146" spans="4:4" ht="18" customHeight="1">
      <c r="D146" s="155"/>
    </row>
    <row r="147" spans="4:4" ht="18" customHeight="1">
      <c r="D147" s="155"/>
    </row>
    <row r="148" spans="4:4" ht="18" customHeight="1">
      <c r="D148" s="56"/>
    </row>
    <row r="149" spans="4:4" ht="18" customHeight="1">
      <c r="D149" s="155"/>
    </row>
    <row r="150" spans="4:4" ht="18" customHeight="1">
      <c r="D150" s="155"/>
    </row>
    <row r="151" spans="4:4" ht="18" customHeight="1">
      <c r="D151" s="155"/>
    </row>
    <row r="152" spans="4:4" ht="18" customHeight="1">
      <c r="D152" s="155"/>
    </row>
    <row r="153" spans="4:4" ht="27" customHeight="1">
      <c r="D153" s="155"/>
    </row>
    <row r="154" spans="4:4" ht="27" customHeight="1">
      <c r="D154" s="155"/>
    </row>
    <row r="155" spans="4:4" ht="18" customHeight="1">
      <c r="D155" s="155"/>
    </row>
    <row r="156" spans="4:4" ht="18" customHeight="1">
      <c r="D156" s="155"/>
    </row>
    <row r="157" spans="4:4" ht="18" customHeight="1">
      <c r="D157" s="155"/>
    </row>
    <row r="158" spans="4:4" ht="18" customHeight="1">
      <c r="D158" s="155"/>
    </row>
    <row r="159" spans="4:4" ht="18" customHeight="1">
      <c r="D159" s="155"/>
    </row>
    <row r="160" spans="4:4" ht="18" customHeight="1">
      <c r="D160" s="56"/>
    </row>
    <row r="161" spans="1:5" ht="18" customHeight="1">
      <c r="D161" s="161"/>
    </row>
    <row r="162" spans="1:5" ht="27" customHeight="1">
      <c r="D162" s="155"/>
    </row>
    <row r="163" spans="1:5" ht="18" customHeight="1">
      <c r="D163" s="164"/>
    </row>
    <row r="164" spans="1:5" ht="18" customHeight="1">
      <c r="D164" s="156"/>
    </row>
    <row r="165" spans="1:5" s="58" customFormat="1" ht="18" customHeight="1">
      <c r="A165" s="193"/>
      <c r="B165" s="23"/>
      <c r="C165" s="22"/>
      <c r="D165" s="135"/>
      <c r="E165" s="174"/>
    </row>
    <row r="166" spans="1:5" s="58" customFormat="1" ht="18" customHeight="1">
      <c r="A166" s="193"/>
      <c r="B166" s="23"/>
      <c r="C166" s="22"/>
      <c r="D166" s="135"/>
      <c r="E166" s="174"/>
    </row>
    <row r="167" spans="1:5" ht="18" customHeight="1">
      <c r="D167" s="135"/>
    </row>
    <row r="168" spans="1:5" ht="18" customHeight="1">
      <c r="D168" s="40"/>
    </row>
    <row r="169" spans="1:5" ht="18" customHeight="1">
      <c r="D169" s="15"/>
    </row>
    <row r="170" spans="1:5" ht="18" customHeight="1">
      <c r="D170" s="56"/>
    </row>
    <row r="171" spans="1:5" ht="18" customHeight="1">
      <c r="D171" s="160"/>
    </row>
    <row r="172" spans="1:5" ht="18" customHeight="1">
      <c r="D172" s="160"/>
    </row>
    <row r="173" spans="1:5" ht="18" customHeight="1">
      <c r="D173" s="155"/>
    </row>
    <row r="174" spans="1:5" ht="18" customHeight="1">
      <c r="D174" s="15"/>
    </row>
    <row r="175" spans="1:5" ht="18" customHeight="1">
      <c r="D175" s="15"/>
    </row>
    <row r="176" spans="1:5" ht="18" customHeight="1">
      <c r="D176" s="15"/>
    </row>
    <row r="177" spans="4:4" ht="18" customHeight="1">
      <c r="D177" s="24"/>
    </row>
    <row r="178" spans="4:4" ht="18" customHeight="1">
      <c r="D178" s="155"/>
    </row>
    <row r="179" spans="4:4" ht="18" customHeight="1">
      <c r="D179" s="155"/>
    </row>
    <row r="180" spans="4:4" ht="18" customHeight="1">
      <c r="D180" s="155"/>
    </row>
    <row r="181" spans="4:4" ht="18" customHeight="1">
      <c r="D181" s="155"/>
    </row>
    <row r="182" spans="4:4" ht="18" customHeight="1">
      <c r="D182" s="56"/>
    </row>
    <row r="183" spans="4:4" ht="18" customHeight="1">
      <c r="D183" s="171"/>
    </row>
    <row r="184" spans="4:4" ht="18" customHeight="1">
      <c r="D184" s="156"/>
    </row>
    <row r="185" spans="4:4" ht="18" customHeight="1">
      <c r="D185" s="56"/>
    </row>
    <row r="186" spans="4:4" ht="18" customHeight="1">
      <c r="D186" s="135"/>
    </row>
    <row r="187" spans="4:4" ht="18" customHeight="1">
      <c r="D187" s="135"/>
    </row>
    <row r="188" spans="4:4" ht="18" customHeight="1">
      <c r="D188" s="163"/>
    </row>
    <row r="189" spans="4:4" ht="18" customHeight="1">
      <c r="D189" s="40"/>
    </row>
    <row r="190" spans="4:4" ht="18" customHeight="1">
      <c r="D190" s="135"/>
    </row>
    <row r="191" spans="4:4" ht="18" customHeight="1">
      <c r="D191" s="135"/>
    </row>
    <row r="192" spans="4:4" ht="18" customHeight="1">
      <c r="D192" s="135"/>
    </row>
    <row r="193" spans="1:5" ht="27" customHeight="1">
      <c r="D193" s="135"/>
    </row>
    <row r="194" spans="1:5" s="4" customFormat="1" ht="18" customHeight="1">
      <c r="A194" s="193"/>
      <c r="B194" s="23"/>
      <c r="C194" s="22"/>
      <c r="D194" s="168"/>
      <c r="E194" s="168"/>
    </row>
    <row r="195" spans="1:5" s="4" customFormat="1" ht="18" customHeight="1">
      <c r="A195" s="193"/>
      <c r="B195" s="23"/>
      <c r="C195" s="22"/>
      <c r="D195" s="168"/>
      <c r="E195" s="168"/>
    </row>
    <row r="196" spans="1:5" s="4" customFormat="1" ht="18" customHeight="1">
      <c r="A196" s="193"/>
      <c r="B196" s="23"/>
      <c r="C196" s="22"/>
      <c r="D196" s="168"/>
      <c r="E196" s="168"/>
    </row>
    <row r="197" spans="1:5" s="4" customFormat="1" ht="18" customHeight="1">
      <c r="A197" s="193"/>
      <c r="B197" s="23"/>
      <c r="C197" s="22"/>
      <c r="D197" s="168"/>
      <c r="E197" s="168"/>
    </row>
    <row r="198" spans="1:5" ht="18" customHeight="1">
      <c r="D198" s="56"/>
    </row>
    <row r="199" spans="1:5" ht="18" customHeight="1">
      <c r="D199" s="168"/>
    </row>
    <row r="200" spans="1:5" ht="18" customHeight="1">
      <c r="D200" s="160"/>
    </row>
    <row r="201" spans="1:5" ht="18" customHeight="1">
      <c r="D201" s="160"/>
    </row>
    <row r="202" spans="1:5" ht="18" customHeight="1">
      <c r="D202" s="161"/>
    </row>
    <row r="203" spans="1:5" ht="18" customHeight="1">
      <c r="D203" s="155"/>
    </row>
    <row r="204" spans="1:5" ht="18" customHeight="1">
      <c r="D204" s="155"/>
    </row>
    <row r="205" spans="1:5" ht="18" customHeight="1">
      <c r="D205" s="155"/>
    </row>
    <row r="206" spans="1:5" ht="18" customHeight="1">
      <c r="D206" s="160"/>
    </row>
    <row r="207" spans="1:5" ht="18" customHeight="1">
      <c r="D207" s="160"/>
    </row>
    <row r="208" spans="1:5" ht="18" customHeight="1">
      <c r="D208" s="160"/>
    </row>
    <row r="209" spans="4:4" ht="18" customHeight="1">
      <c r="D209" s="163"/>
    </row>
    <row r="210" spans="4:4" ht="18" customHeight="1">
      <c r="D210" s="161"/>
    </row>
    <row r="211" spans="4:4" ht="18" customHeight="1">
      <c r="D211" s="56"/>
    </row>
    <row r="212" spans="4:4" ht="38.1" customHeight="1">
      <c r="D212" s="164"/>
    </row>
    <row r="213" spans="4:4" ht="18" customHeight="1">
      <c r="D213" s="156"/>
    </row>
    <row r="214" spans="4:4" ht="18" customHeight="1">
      <c r="D214" s="135"/>
    </row>
    <row r="215" spans="4:4" ht="18" customHeight="1">
      <c r="D215" s="135"/>
    </row>
    <row r="216" spans="4:4" ht="18" customHeight="1">
      <c r="D216" s="135"/>
    </row>
    <row r="217" spans="4:4" ht="18" customHeight="1">
      <c r="D217" s="40"/>
    </row>
    <row r="218" spans="4:4" ht="18" customHeight="1">
      <c r="D218" s="15"/>
    </row>
    <row r="219" spans="4:4" ht="18" customHeight="1">
      <c r="D219" s="15"/>
    </row>
    <row r="220" spans="4:4" ht="27" customHeight="1">
      <c r="D220" s="15"/>
    </row>
    <row r="221" spans="4:4" ht="27" customHeight="1">
      <c r="D221" s="15"/>
    </row>
    <row r="222" spans="4:4" ht="18" customHeight="1">
      <c r="D222" s="15"/>
    </row>
    <row r="223" spans="4:4" ht="18" customHeight="1">
      <c r="D223" s="15"/>
    </row>
    <row r="224" spans="4:4" ht="18" customHeight="1">
      <c r="D224" s="56"/>
    </row>
    <row r="225" spans="1:5" ht="18" customHeight="1">
      <c r="D225" s="163"/>
    </row>
    <row r="226" spans="1:5" ht="18" customHeight="1">
      <c r="D226" s="155"/>
    </row>
    <row r="227" spans="1:5" ht="18" customHeight="1">
      <c r="D227" s="161"/>
    </row>
    <row r="228" spans="1:5" ht="18" customHeight="1">
      <c r="D228" s="161"/>
    </row>
    <row r="229" spans="1:5" ht="18" customHeight="1">
      <c r="D229" s="24"/>
    </row>
    <row r="230" spans="1:5" ht="18" customHeight="1">
      <c r="D230" s="163"/>
    </row>
    <row r="231" spans="1:5" ht="18" customHeight="1">
      <c r="D231" s="155"/>
    </row>
    <row r="232" spans="1:5" ht="18" customHeight="1">
      <c r="D232" s="171"/>
    </row>
    <row r="233" spans="1:5" ht="18" customHeight="1">
      <c r="D233" s="56"/>
    </row>
    <row r="234" spans="1:5" ht="18" customHeight="1">
      <c r="D234" s="135"/>
    </row>
    <row r="235" spans="1:5" ht="18" customHeight="1">
      <c r="D235" s="135"/>
    </row>
    <row r="236" spans="1:5" s="4" customFormat="1" ht="18" customHeight="1">
      <c r="A236" s="193"/>
      <c r="B236" s="23"/>
      <c r="C236" s="22"/>
      <c r="D236" s="56"/>
      <c r="E236" s="168"/>
    </row>
    <row r="237" spans="1:5" s="4" customFormat="1" ht="18" customHeight="1">
      <c r="A237" s="193"/>
      <c r="B237" s="23"/>
      <c r="C237" s="22"/>
      <c r="D237" s="27"/>
      <c r="E237" s="168"/>
    </row>
    <row r="238" spans="1:5" s="4" customFormat="1" ht="18" customHeight="1">
      <c r="A238" s="193"/>
      <c r="B238" s="23"/>
      <c r="C238" s="22"/>
      <c r="D238" s="27"/>
      <c r="E238" s="168"/>
    </row>
    <row r="239" spans="1:5" s="4" customFormat="1" ht="18" customHeight="1">
      <c r="A239" s="193"/>
      <c r="B239" s="23"/>
      <c r="C239" s="22"/>
      <c r="D239" s="27"/>
      <c r="E239" s="168"/>
    </row>
    <row r="240" spans="1:5" s="4" customFormat="1" ht="18" customHeight="1">
      <c r="A240" s="193"/>
      <c r="B240" s="23"/>
      <c r="C240" s="22"/>
      <c r="D240" s="27"/>
      <c r="E240" s="168"/>
    </row>
    <row r="241" spans="1:5" s="4" customFormat="1" ht="18" customHeight="1">
      <c r="A241" s="193"/>
      <c r="B241" s="23"/>
      <c r="C241" s="22"/>
      <c r="D241" s="27"/>
      <c r="E241" s="168"/>
    </row>
    <row r="242" spans="1:5" s="4" customFormat="1" ht="18" customHeight="1">
      <c r="A242" s="193"/>
      <c r="B242" s="23"/>
      <c r="C242" s="22"/>
      <c r="D242" s="168"/>
      <c r="E242" s="168"/>
    </row>
    <row r="243" spans="1:5" s="4" customFormat="1" ht="18" customHeight="1">
      <c r="A243" s="193"/>
      <c r="B243" s="23"/>
      <c r="C243" s="22"/>
      <c r="D243" s="168"/>
      <c r="E243" s="168"/>
    </row>
    <row r="244" spans="1:5" s="4" customFormat="1" ht="18" customHeight="1">
      <c r="A244" s="193"/>
      <c r="B244" s="23"/>
      <c r="C244" s="22"/>
      <c r="D244" s="56"/>
      <c r="E244" s="168"/>
    </row>
    <row r="245" spans="1:5" s="4" customFormat="1" ht="18" customHeight="1">
      <c r="A245" s="193"/>
      <c r="B245" s="23"/>
      <c r="C245" s="22"/>
      <c r="D245" s="160"/>
      <c r="E245" s="168"/>
    </row>
    <row r="246" spans="1:5" s="4" customFormat="1" ht="27" customHeight="1">
      <c r="A246" s="193"/>
      <c r="B246" s="23"/>
      <c r="C246" s="22"/>
      <c r="D246" s="56"/>
      <c r="E246" s="168"/>
    </row>
    <row r="247" spans="1:5" s="4" customFormat="1" ht="18" customHeight="1">
      <c r="A247" s="193"/>
      <c r="B247" s="23"/>
      <c r="C247" s="22"/>
      <c r="D247" s="155"/>
      <c r="E247" s="168"/>
    </row>
    <row r="248" spans="1:5" s="4" customFormat="1" ht="18" customHeight="1">
      <c r="A248" s="193"/>
      <c r="B248" s="23"/>
      <c r="C248" s="22"/>
      <c r="D248" s="155"/>
      <c r="E248" s="168"/>
    </row>
    <row r="249" spans="1:5" s="4" customFormat="1" ht="18" customHeight="1">
      <c r="A249" s="193"/>
      <c r="B249" s="23"/>
      <c r="C249" s="22"/>
      <c r="D249" s="155"/>
      <c r="E249" s="168"/>
    </row>
    <row r="250" spans="1:5" s="4" customFormat="1" ht="18" customHeight="1">
      <c r="A250" s="193"/>
      <c r="B250" s="23"/>
      <c r="C250" s="22"/>
      <c r="D250" s="155"/>
      <c r="E250" s="168"/>
    </row>
    <row r="251" spans="1:5" s="4" customFormat="1" ht="27" customHeight="1">
      <c r="A251" s="193"/>
      <c r="B251" s="23"/>
      <c r="C251" s="22"/>
      <c r="D251" s="56"/>
      <c r="E251" s="168"/>
    </row>
    <row r="252" spans="1:5" s="4" customFormat="1" ht="18" customHeight="1">
      <c r="A252" s="193"/>
      <c r="B252" s="23"/>
      <c r="C252" s="22"/>
      <c r="D252" s="155"/>
      <c r="E252" s="168"/>
    </row>
    <row r="253" spans="1:5" s="4" customFormat="1" ht="18" customHeight="1">
      <c r="A253" s="193"/>
      <c r="B253" s="23"/>
      <c r="C253" s="22"/>
      <c r="D253" s="155"/>
      <c r="E253" s="168"/>
    </row>
    <row r="254" spans="1:5" s="4" customFormat="1" ht="27" customHeight="1">
      <c r="A254" s="193"/>
      <c r="B254" s="23"/>
      <c r="C254" s="22"/>
      <c r="D254" s="155"/>
      <c r="E254" s="168"/>
    </row>
    <row r="255" spans="1:5" s="4" customFormat="1" ht="18" customHeight="1">
      <c r="A255" s="193"/>
      <c r="B255" s="23"/>
      <c r="C255" s="22"/>
      <c r="D255" s="155"/>
      <c r="E255" s="168"/>
    </row>
    <row r="256" spans="1:5" s="4" customFormat="1" ht="18" customHeight="1">
      <c r="A256" s="193"/>
      <c r="B256" s="23"/>
      <c r="C256" s="22"/>
      <c r="D256" s="40"/>
      <c r="E256" s="168"/>
    </row>
    <row r="257" spans="1:5" s="4" customFormat="1" ht="18" customHeight="1">
      <c r="A257" s="193"/>
      <c r="B257" s="23"/>
      <c r="C257" s="22"/>
      <c r="D257" s="135"/>
      <c r="E257" s="168"/>
    </row>
    <row r="258" spans="1:5" s="4" customFormat="1" ht="18" customHeight="1">
      <c r="A258" s="193"/>
      <c r="B258" s="23"/>
      <c r="C258" s="22"/>
      <c r="D258" s="135"/>
      <c r="E258" s="168"/>
    </row>
    <row r="259" spans="1:5" s="4" customFormat="1" ht="18" customHeight="1">
      <c r="A259" s="193"/>
      <c r="B259" s="23"/>
      <c r="C259" s="22"/>
      <c r="D259" s="135"/>
      <c r="E259" s="168"/>
    </row>
    <row r="260" spans="1:5" s="4" customFormat="1" ht="18" customHeight="1">
      <c r="A260" s="193"/>
      <c r="B260" s="23"/>
      <c r="C260" s="22"/>
      <c r="D260" s="135"/>
      <c r="E260" s="168"/>
    </row>
    <row r="261" spans="1:5" s="4" customFormat="1" ht="18" customHeight="1">
      <c r="A261" s="193"/>
      <c r="B261" s="23"/>
      <c r="C261" s="22"/>
      <c r="D261" s="135"/>
      <c r="E261" s="168"/>
    </row>
    <row r="262" spans="1:5" s="54" customFormat="1" ht="18" customHeight="1">
      <c r="A262" s="193"/>
      <c r="B262" s="23"/>
      <c r="C262" s="22"/>
      <c r="D262" s="161"/>
      <c r="E262" s="160"/>
    </row>
    <row r="263" spans="1:5" ht="18" customHeight="1">
      <c r="D263" s="155"/>
    </row>
    <row r="264" spans="1:5" ht="18" customHeight="1">
      <c r="D264" s="155"/>
    </row>
    <row r="265" spans="1:5" ht="18" customHeight="1">
      <c r="D265" s="163"/>
    </row>
    <row r="266" spans="1:5" ht="18" customHeight="1">
      <c r="D266" s="56"/>
    </row>
    <row r="267" spans="1:5" ht="18" customHeight="1">
      <c r="D267" s="155"/>
    </row>
    <row r="268" spans="1:5" ht="18" customHeight="1">
      <c r="D268" s="164"/>
    </row>
    <row r="269" spans="1:5" ht="18" customHeight="1">
      <c r="D269" s="56"/>
    </row>
    <row r="270" spans="1:5" ht="18" customHeight="1">
      <c r="D270" s="135"/>
    </row>
    <row r="271" spans="1:5" ht="27" customHeight="1">
      <c r="D271" s="135"/>
    </row>
    <row r="272" spans="1:5" ht="18" customHeight="1">
      <c r="D272" s="56"/>
    </row>
    <row r="273" spans="4:4" ht="27" customHeight="1">
      <c r="D273" s="40"/>
    </row>
    <row r="274" spans="4:4" ht="18" customHeight="1">
      <c r="D274" s="168"/>
    </row>
    <row r="275" spans="4:4" ht="18" customHeight="1">
      <c r="D275" s="168"/>
    </row>
    <row r="276" spans="4:4" ht="27" customHeight="1">
      <c r="D276" s="168"/>
    </row>
    <row r="277" spans="4:4" ht="18" customHeight="1">
      <c r="D277" s="168"/>
    </row>
    <row r="278" spans="4:4" ht="27" customHeight="1">
      <c r="D278" s="168"/>
    </row>
    <row r="279" spans="4:4" ht="18" customHeight="1">
      <c r="D279" s="168"/>
    </row>
    <row r="280" spans="4:4" ht="18" customHeight="1">
      <c r="D280" s="168"/>
    </row>
    <row r="281" spans="4:4" ht="18" customHeight="1">
      <c r="D281" s="168"/>
    </row>
    <row r="282" spans="4:4" ht="27" customHeight="1">
      <c r="D282" s="24"/>
    </row>
    <row r="283" spans="4:4" ht="27" customHeight="1">
      <c r="D283" s="155"/>
    </row>
    <row r="284" spans="4:4" ht="27" customHeight="1">
      <c r="D284" s="155"/>
    </row>
    <row r="285" spans="4:4" ht="18" customHeight="1">
      <c r="D285" s="56"/>
    </row>
    <row r="286" spans="4:4" ht="18" customHeight="1">
      <c r="D286" s="155"/>
    </row>
    <row r="287" spans="4:4" ht="18" customHeight="1">
      <c r="D287" s="155"/>
    </row>
    <row r="288" spans="4:4" ht="18" customHeight="1">
      <c r="D288" s="155"/>
    </row>
    <row r="289" spans="4:4" ht="18" customHeight="1">
      <c r="D289" s="155"/>
    </row>
    <row r="290" spans="4:4" ht="27" customHeight="1">
      <c r="D290" s="155"/>
    </row>
    <row r="291" spans="4:4" ht="18" customHeight="1">
      <c r="D291" s="155"/>
    </row>
    <row r="292" spans="4:4" ht="18" customHeight="1">
      <c r="D292" s="155"/>
    </row>
    <row r="293" spans="4:4" ht="18" customHeight="1">
      <c r="D293" s="163"/>
    </row>
    <row r="294" spans="4:4" ht="18" customHeight="1">
      <c r="D294" s="15"/>
    </row>
    <row r="295" spans="4:4" ht="18" customHeight="1">
      <c r="D295" s="175"/>
    </row>
    <row r="296" spans="4:4" ht="18" customHeight="1">
      <c r="D296" s="156"/>
    </row>
    <row r="297" spans="4:4" ht="18" customHeight="1">
      <c r="D297" s="135"/>
    </row>
    <row r="298" spans="4:4" ht="18" customHeight="1">
      <c r="D298" s="56"/>
    </row>
    <row r="299" spans="4:4" ht="18" customHeight="1">
      <c r="D299" s="135"/>
    </row>
    <row r="300" spans="4:4" ht="18" customHeight="1">
      <c r="D300" s="176"/>
    </row>
    <row r="301" spans="4:4" ht="18" customHeight="1">
      <c r="D301" s="135"/>
    </row>
    <row r="302" spans="4:4" ht="18" customHeight="1">
      <c r="D302" s="56"/>
    </row>
    <row r="303" spans="4:4" ht="18" customHeight="1">
      <c r="D303" s="135"/>
    </row>
    <row r="304" spans="4:4" ht="18" customHeight="1">
      <c r="D304" s="135"/>
    </row>
    <row r="305" spans="1:5" ht="18" customHeight="1">
      <c r="D305" s="135"/>
    </row>
    <row r="306" spans="1:5" ht="18" customHeight="1">
      <c r="D306" s="135"/>
    </row>
    <row r="307" spans="1:5" ht="18" customHeight="1">
      <c r="D307" s="135"/>
    </row>
    <row r="308" spans="1:5" ht="18" customHeight="1">
      <c r="D308" s="135"/>
    </row>
    <row r="309" spans="1:5" ht="18" customHeight="1">
      <c r="D309" s="135"/>
    </row>
    <row r="310" spans="1:5" ht="18" customHeight="1">
      <c r="D310" s="56"/>
    </row>
    <row r="311" spans="1:5" ht="18" customHeight="1">
      <c r="D311" s="135"/>
    </row>
    <row r="312" spans="1:5" ht="18" customHeight="1">
      <c r="D312" s="25"/>
    </row>
    <row r="313" spans="1:5" ht="18" customHeight="1">
      <c r="D313" s="135"/>
    </row>
    <row r="314" spans="1:5" ht="18" customHeight="1">
      <c r="D314" s="135"/>
    </row>
    <row r="315" spans="1:5" ht="18" customHeight="1">
      <c r="D315" s="135"/>
    </row>
    <row r="316" spans="1:5" ht="18" customHeight="1">
      <c r="D316" s="135"/>
    </row>
    <row r="317" spans="1:5" ht="27" customHeight="1">
      <c r="D317" s="135"/>
    </row>
    <row r="318" spans="1:5" ht="18" customHeight="1">
      <c r="D318" s="56"/>
    </row>
    <row r="319" spans="1:5" ht="18" customHeight="1">
      <c r="D319" s="135"/>
    </row>
    <row r="320" spans="1:5" s="4" customFormat="1" ht="18" customHeight="1">
      <c r="A320" s="193"/>
      <c r="B320" s="23"/>
      <c r="C320" s="22"/>
      <c r="D320" s="135"/>
      <c r="E320" s="168"/>
    </row>
    <row r="321" spans="1:5" s="4" customFormat="1" ht="27" customHeight="1">
      <c r="A321" s="193"/>
      <c r="B321" s="23"/>
      <c r="C321" s="22"/>
      <c r="D321" s="135"/>
      <c r="E321" s="168"/>
    </row>
    <row r="322" spans="1:5" s="4" customFormat="1" ht="18" customHeight="1">
      <c r="A322" s="193"/>
      <c r="B322" s="23"/>
      <c r="C322" s="22"/>
      <c r="D322" s="56"/>
      <c r="E322" s="168"/>
    </row>
    <row r="323" spans="1:5" s="4" customFormat="1" ht="18" customHeight="1">
      <c r="A323" s="193"/>
      <c r="B323" s="23"/>
      <c r="C323" s="22"/>
      <c r="D323" s="135"/>
      <c r="E323" s="168"/>
    </row>
    <row r="324" spans="1:5" s="4" customFormat="1" ht="18" customHeight="1">
      <c r="A324" s="193"/>
      <c r="B324" s="23"/>
      <c r="C324" s="22"/>
      <c r="D324" s="135"/>
      <c r="E324" s="168"/>
    </row>
    <row r="325" spans="1:5" s="4" customFormat="1" ht="18" customHeight="1">
      <c r="A325" s="193"/>
      <c r="B325" s="23"/>
      <c r="C325" s="22"/>
      <c r="D325" s="40"/>
      <c r="E325" s="168"/>
    </row>
    <row r="326" spans="1:5" s="4" customFormat="1" ht="18" customHeight="1">
      <c r="A326" s="193"/>
      <c r="B326" s="23"/>
      <c r="C326" s="22"/>
      <c r="D326" s="168"/>
      <c r="E326" s="168"/>
    </row>
    <row r="327" spans="1:5" s="4" customFormat="1" ht="18" customHeight="1">
      <c r="A327" s="193"/>
      <c r="B327" s="23"/>
      <c r="C327" s="22"/>
      <c r="D327" s="168"/>
      <c r="E327" s="168"/>
    </row>
    <row r="328" spans="1:5" s="4" customFormat="1" ht="18" customHeight="1">
      <c r="A328" s="193"/>
      <c r="B328" s="23"/>
      <c r="C328" s="22"/>
      <c r="D328" s="168"/>
      <c r="E328" s="168"/>
    </row>
    <row r="329" spans="1:5" s="4" customFormat="1" ht="18" customHeight="1">
      <c r="A329" s="193"/>
      <c r="B329" s="23"/>
      <c r="C329" s="22"/>
      <c r="D329" s="168"/>
      <c r="E329" s="168"/>
    </row>
    <row r="330" spans="1:5" s="4" customFormat="1" ht="27" customHeight="1">
      <c r="A330" s="193"/>
      <c r="B330" s="23"/>
      <c r="C330" s="22"/>
      <c r="D330" s="168"/>
      <c r="E330" s="168"/>
    </row>
    <row r="331" spans="1:5" s="4" customFormat="1" ht="18" customHeight="1">
      <c r="A331" s="193"/>
      <c r="B331" s="23"/>
      <c r="C331" s="22"/>
      <c r="D331" s="168"/>
      <c r="E331" s="168"/>
    </row>
    <row r="332" spans="1:5" s="4" customFormat="1" ht="18" customHeight="1">
      <c r="A332" s="193"/>
      <c r="B332" s="23"/>
      <c r="C332" s="22"/>
      <c r="D332" s="168"/>
      <c r="E332" s="168"/>
    </row>
    <row r="333" spans="1:5" s="4" customFormat="1" ht="18" customHeight="1">
      <c r="A333" s="193"/>
      <c r="B333" s="23"/>
      <c r="C333" s="22"/>
      <c r="D333" s="168"/>
      <c r="E333" s="168"/>
    </row>
    <row r="334" spans="1:5" s="4" customFormat="1" ht="18" customHeight="1">
      <c r="A334" s="193"/>
      <c r="B334" s="23"/>
      <c r="C334" s="22"/>
      <c r="D334" s="168"/>
      <c r="E334" s="168"/>
    </row>
    <row r="335" spans="1:5" s="4" customFormat="1" ht="18" customHeight="1">
      <c r="A335" s="193"/>
      <c r="B335" s="23"/>
      <c r="C335" s="22"/>
      <c r="D335" s="56"/>
      <c r="E335" s="168"/>
    </row>
    <row r="336" spans="1:5" s="4" customFormat="1" ht="18" customHeight="1">
      <c r="A336" s="193"/>
      <c r="B336" s="23"/>
      <c r="C336" s="22"/>
      <c r="D336" s="155"/>
      <c r="E336" s="168"/>
    </row>
    <row r="337" spans="1:5" s="4" customFormat="1" ht="18" customHeight="1">
      <c r="A337" s="193"/>
      <c r="B337" s="23"/>
      <c r="C337" s="22"/>
      <c r="D337" s="155"/>
      <c r="E337" s="168"/>
    </row>
    <row r="338" spans="1:5" s="4" customFormat="1" ht="18" customHeight="1">
      <c r="A338" s="193"/>
      <c r="B338" s="23"/>
      <c r="C338" s="22"/>
      <c r="D338" s="155"/>
      <c r="E338" s="168"/>
    </row>
    <row r="339" spans="1:5" s="4" customFormat="1" ht="18" customHeight="1">
      <c r="A339" s="193"/>
      <c r="B339" s="23"/>
      <c r="C339" s="22"/>
      <c r="D339" s="155"/>
      <c r="E339" s="168"/>
    </row>
    <row r="340" spans="1:5" s="4" customFormat="1" ht="18" customHeight="1">
      <c r="A340" s="193"/>
      <c r="B340" s="23"/>
      <c r="C340" s="22"/>
      <c r="D340" s="155"/>
      <c r="E340" s="168"/>
    </row>
    <row r="341" spans="1:5" s="4" customFormat="1" ht="18" customHeight="1">
      <c r="A341" s="193"/>
      <c r="B341" s="23"/>
      <c r="C341" s="22"/>
      <c r="D341" s="155"/>
      <c r="E341" s="168"/>
    </row>
    <row r="342" spans="1:5" s="4" customFormat="1" ht="18" customHeight="1">
      <c r="A342" s="193"/>
      <c r="B342" s="23"/>
      <c r="C342" s="22"/>
      <c r="D342" s="56"/>
      <c r="E342" s="168"/>
    </row>
    <row r="343" spans="1:5" s="4" customFormat="1" ht="18" customHeight="1">
      <c r="A343" s="193"/>
      <c r="B343" s="23"/>
      <c r="C343" s="22"/>
      <c r="D343" s="155"/>
      <c r="E343" s="168"/>
    </row>
    <row r="344" spans="1:5" ht="18" customHeight="1">
      <c r="D344" s="161"/>
    </row>
    <row r="345" spans="1:5" s="4" customFormat="1" ht="18" customHeight="1">
      <c r="A345" s="193"/>
      <c r="B345" s="23"/>
      <c r="C345" s="22"/>
      <c r="D345" s="155"/>
      <c r="E345" s="168"/>
    </row>
    <row r="346" spans="1:5" ht="18" customHeight="1">
      <c r="D346" s="155"/>
    </row>
    <row r="347" spans="1:5" ht="18" customHeight="1">
      <c r="D347" s="161"/>
    </row>
    <row r="348" spans="1:5" ht="18" customHeight="1">
      <c r="D348" s="163"/>
    </row>
    <row r="349" spans="1:5" ht="18" customHeight="1">
      <c r="D349" s="161"/>
    </row>
    <row r="350" spans="1:5" ht="38.1" customHeight="1">
      <c r="D350" s="155"/>
    </row>
    <row r="351" spans="1:5" ht="18" customHeight="1">
      <c r="D351" s="177"/>
    </row>
    <row r="352" spans="1:5" s="54" customFormat="1" ht="18" customHeight="1">
      <c r="A352" s="193"/>
      <c r="B352" s="23"/>
      <c r="C352" s="22"/>
      <c r="D352" s="156"/>
      <c r="E352" s="160"/>
    </row>
    <row r="353" spans="1:5" s="54" customFormat="1" ht="18" customHeight="1">
      <c r="A353" s="193"/>
      <c r="B353" s="23"/>
      <c r="C353" s="22"/>
      <c r="D353" s="135"/>
      <c r="E353" s="160"/>
    </row>
    <row r="354" spans="1:5" ht="18" customHeight="1">
      <c r="D354" s="135"/>
    </row>
    <row r="355" spans="1:5" ht="27" customHeight="1">
      <c r="D355" s="135"/>
    </row>
    <row r="356" spans="1:5" ht="18" customHeight="1">
      <c r="D356" s="34"/>
    </row>
    <row r="357" spans="1:5" ht="50.1" customHeight="1">
      <c r="D357" s="56"/>
    </row>
    <row r="358" spans="1:5" ht="18" customHeight="1">
      <c r="D358" s="155"/>
    </row>
    <row r="359" spans="1:5" ht="18" customHeight="1">
      <c r="D359" s="171"/>
    </row>
    <row r="360" spans="1:5" ht="18" customHeight="1">
      <c r="D360" s="155"/>
    </row>
    <row r="361" spans="1:5" ht="27" customHeight="1">
      <c r="D361" s="155"/>
    </row>
    <row r="362" spans="1:5" ht="27" customHeight="1">
      <c r="D362" s="155"/>
    </row>
    <row r="363" spans="1:5" ht="18" customHeight="1">
      <c r="D363" s="155"/>
    </row>
    <row r="364" spans="1:5" ht="18" customHeight="1">
      <c r="D364" s="161"/>
    </row>
    <row r="365" spans="1:5" ht="18" customHeight="1">
      <c r="D365" s="161"/>
    </row>
    <row r="366" spans="1:5" ht="18" customHeight="1">
      <c r="D366" s="161"/>
    </row>
    <row r="367" spans="1:5" ht="18" customHeight="1">
      <c r="D367" s="155"/>
    </row>
    <row r="368" spans="1:5" ht="18" customHeight="1">
      <c r="D368" s="56"/>
    </row>
    <row r="369" spans="4:4" ht="18" customHeight="1">
      <c r="D369" s="161"/>
    </row>
    <row r="370" spans="4:4" ht="18" customHeight="1">
      <c r="D370" s="161"/>
    </row>
    <row r="371" spans="4:4" ht="18" customHeight="1">
      <c r="D371" s="170"/>
    </row>
    <row r="372" spans="4:4" ht="18" customHeight="1">
      <c r="D372" s="156"/>
    </row>
    <row r="373" spans="4:4" ht="18" customHeight="1">
      <c r="D373" s="135"/>
    </row>
    <row r="374" spans="4:4" ht="18" customHeight="1">
      <c r="D374" s="135"/>
    </row>
    <row r="375" spans="4:4" ht="18" customHeight="1">
      <c r="D375" s="135"/>
    </row>
    <row r="376" spans="4:4" ht="18" customHeight="1">
      <c r="D376" s="24"/>
    </row>
    <row r="377" spans="4:4" ht="27" customHeight="1">
      <c r="D377" s="135"/>
    </row>
    <row r="378" spans="4:4" ht="18" customHeight="1">
      <c r="D378" s="135"/>
    </row>
    <row r="379" spans="4:4" ht="18" customHeight="1">
      <c r="D379" s="135"/>
    </row>
    <row r="380" spans="4:4" ht="18" customHeight="1">
      <c r="D380" s="56"/>
    </row>
    <row r="381" spans="4:4" ht="18" customHeight="1">
      <c r="D381" s="135"/>
    </row>
    <row r="382" spans="4:4" ht="18" customHeight="1">
      <c r="D382" s="135"/>
    </row>
    <row r="383" spans="4:4" ht="18" customHeight="1">
      <c r="D383" s="135"/>
    </row>
    <row r="384" spans="4:4" ht="18" customHeight="1">
      <c r="D384" s="135"/>
    </row>
    <row r="385" spans="4:4" ht="18" customHeight="1">
      <c r="D385" s="56"/>
    </row>
    <row r="386" spans="4:4" ht="18" customHeight="1">
      <c r="D386" s="163"/>
    </row>
    <row r="387" spans="4:4" ht="18" customHeight="1">
      <c r="D387" s="56"/>
    </row>
    <row r="388" spans="4:4" ht="27" customHeight="1">
      <c r="D388" s="157"/>
    </row>
    <row r="389" spans="4:4" ht="18" customHeight="1">
      <c r="D389" s="155"/>
    </row>
    <row r="390" spans="4:4" ht="18" customHeight="1">
      <c r="D390" s="155"/>
    </row>
    <row r="391" spans="4:4" ht="27" customHeight="1">
      <c r="D391" s="155"/>
    </row>
    <row r="392" spans="4:4" ht="18" customHeight="1">
      <c r="D392" s="155"/>
    </row>
    <row r="393" spans="4:4" ht="18" customHeight="1">
      <c r="D393" s="163"/>
    </row>
    <row r="394" spans="4:4" ht="18" customHeight="1">
      <c r="D394" s="155"/>
    </row>
    <row r="395" spans="4:4" ht="18" customHeight="1">
      <c r="D395" s="155"/>
    </row>
    <row r="396" spans="4:4" ht="18" customHeight="1">
      <c r="D396" s="56"/>
    </row>
    <row r="397" spans="4:4" ht="27" customHeight="1">
      <c r="D397" s="155"/>
    </row>
    <row r="398" spans="4:4" ht="18" customHeight="1">
      <c r="D398" s="155"/>
    </row>
    <row r="399" spans="4:4" ht="18" customHeight="1">
      <c r="D399" s="155"/>
    </row>
    <row r="400" spans="4:4" ht="18" customHeight="1">
      <c r="D400" s="56"/>
    </row>
    <row r="401" spans="4:4" ht="18" customHeight="1">
      <c r="D401" s="155"/>
    </row>
    <row r="402" spans="4:4" ht="18" customHeight="1">
      <c r="D402" s="155"/>
    </row>
    <row r="403" spans="4:4" ht="18" customHeight="1">
      <c r="D403" s="155"/>
    </row>
    <row r="404" spans="4:4" ht="18" customHeight="1">
      <c r="D404" s="155"/>
    </row>
    <row r="405" spans="4:4" ht="18" customHeight="1">
      <c r="D405" s="155"/>
    </row>
    <row r="406" spans="4:4" ht="18" customHeight="1">
      <c r="D406" s="155"/>
    </row>
    <row r="407" spans="4:4" ht="27" customHeight="1">
      <c r="D407" s="155"/>
    </row>
    <row r="408" spans="4:4" ht="38.1" customHeight="1">
      <c r="D408" s="155"/>
    </row>
    <row r="409" spans="4:4" ht="18" customHeight="1">
      <c r="D409" s="161"/>
    </row>
    <row r="410" spans="4:4" ht="18" customHeight="1">
      <c r="D410" s="56"/>
    </row>
    <row r="411" spans="4:4" ht="18" customHeight="1">
      <c r="D411" s="161"/>
    </row>
    <row r="412" spans="4:4" ht="18" customHeight="1">
      <c r="D412" s="155"/>
    </row>
    <row r="413" spans="4:4" ht="18" customHeight="1">
      <c r="D413" s="164"/>
    </row>
    <row r="414" spans="4:4" ht="18" customHeight="1">
      <c r="D414" s="155"/>
    </row>
    <row r="415" spans="4:4" ht="18" customHeight="1">
      <c r="D415" s="155"/>
    </row>
    <row r="416" spans="4:4" ht="18" customHeight="1">
      <c r="D416" s="155"/>
    </row>
    <row r="417" spans="4:4" ht="18" customHeight="1">
      <c r="D417" s="155"/>
    </row>
    <row r="418" spans="4:4" ht="18" customHeight="1">
      <c r="D418" s="155"/>
    </row>
    <row r="419" spans="4:4" ht="18" customHeight="1">
      <c r="D419" s="155"/>
    </row>
    <row r="420" spans="4:4" ht="18" customHeight="1">
      <c r="D420" s="155"/>
    </row>
    <row r="421" spans="4:4" ht="38.1" customHeight="1">
      <c r="D421" s="155"/>
    </row>
    <row r="422" spans="4:4" ht="18" customHeight="1">
      <c r="D422" s="155"/>
    </row>
    <row r="423" spans="4:4" ht="18" customHeight="1">
      <c r="D423" s="155"/>
    </row>
    <row r="424" spans="4:4" ht="18" customHeight="1">
      <c r="D424" s="155"/>
    </row>
    <row r="425" spans="4:4" ht="18" customHeight="1">
      <c r="D425" s="155"/>
    </row>
    <row r="426" spans="4:4" ht="18" customHeight="1">
      <c r="D426" s="155"/>
    </row>
    <row r="427" spans="4:4" ht="18" customHeight="1">
      <c r="D427" s="155"/>
    </row>
    <row r="428" spans="4:4" ht="18" customHeight="1">
      <c r="D428" s="155"/>
    </row>
    <row r="429" spans="4:4" ht="18" customHeight="1">
      <c r="D429" s="56"/>
    </row>
    <row r="430" spans="4:4" ht="18" customHeight="1">
      <c r="D430" s="155"/>
    </row>
    <row r="431" spans="4:4" ht="18" customHeight="1">
      <c r="D431" s="155"/>
    </row>
    <row r="432" spans="4:4" ht="18" customHeight="1">
      <c r="D432" s="155"/>
    </row>
    <row r="433" spans="4:4" ht="18" customHeight="1">
      <c r="D433" s="155"/>
    </row>
    <row r="434" spans="4:4" ht="18" customHeight="1">
      <c r="D434" s="155"/>
    </row>
    <row r="435" spans="4:4" ht="18" customHeight="1">
      <c r="D435" s="155"/>
    </row>
    <row r="436" spans="4:4" ht="18" customHeight="1">
      <c r="D436" s="155"/>
    </row>
    <row r="437" spans="4:4" ht="38.1" customHeight="1">
      <c r="D437" s="155"/>
    </row>
    <row r="438" spans="4:4" ht="18" customHeight="1">
      <c r="D438" s="155"/>
    </row>
    <row r="439" spans="4:4" ht="18" customHeight="1">
      <c r="D439" s="155"/>
    </row>
    <row r="440" spans="4:4" ht="18" customHeight="1">
      <c r="D440" s="155"/>
    </row>
    <row r="441" spans="4:4" ht="18" customHeight="1">
      <c r="D441" s="155"/>
    </row>
    <row r="442" spans="4:4" ht="18" customHeight="1">
      <c r="D442" s="56"/>
    </row>
    <row r="443" spans="4:4" ht="18" customHeight="1">
      <c r="D443" s="155"/>
    </row>
    <row r="444" spans="4:4" ht="18" customHeight="1">
      <c r="D444" s="155"/>
    </row>
    <row r="445" spans="4:4" ht="18" customHeight="1">
      <c r="D445" s="155"/>
    </row>
    <row r="446" spans="4:4" ht="18" customHeight="1">
      <c r="D446" s="155"/>
    </row>
    <row r="447" spans="4:4" ht="27" customHeight="1">
      <c r="D447" s="155"/>
    </row>
    <row r="448" spans="4:4" ht="18" customHeight="1">
      <c r="D448" s="155"/>
    </row>
    <row r="449" spans="4:4" ht="18" customHeight="1">
      <c r="D449" s="56"/>
    </row>
    <row r="450" spans="4:4" ht="18" customHeight="1">
      <c r="D450" s="155"/>
    </row>
    <row r="451" spans="4:4" ht="27" customHeight="1">
      <c r="D451" s="155"/>
    </row>
    <row r="452" spans="4:4" ht="27" customHeight="1">
      <c r="D452" s="155"/>
    </row>
    <row r="453" spans="4:4" ht="18" customHeight="1">
      <c r="D453" s="56"/>
    </row>
    <row r="454" spans="4:4" ht="18" customHeight="1">
      <c r="D454" s="155"/>
    </row>
    <row r="455" spans="4:4" ht="18" customHeight="1">
      <c r="D455" s="155"/>
    </row>
    <row r="456" spans="4:4" ht="18" customHeight="1">
      <c r="D456" s="155"/>
    </row>
    <row r="457" spans="4:4" ht="18" customHeight="1">
      <c r="D457" s="155"/>
    </row>
    <row r="458" spans="4:4" ht="18" customHeight="1">
      <c r="D458" s="155"/>
    </row>
    <row r="459" spans="4:4" ht="18" customHeight="1">
      <c r="D459" s="155"/>
    </row>
    <row r="460" spans="4:4" ht="38.1" customHeight="1">
      <c r="D460" s="155"/>
    </row>
    <row r="461" spans="4:4" ht="18" customHeight="1">
      <c r="D461" s="155"/>
    </row>
    <row r="462" spans="4:4" ht="18" customHeight="1">
      <c r="D462" s="155"/>
    </row>
    <row r="463" spans="4:4" ht="18" customHeight="1">
      <c r="D463" s="155"/>
    </row>
    <row r="464" spans="4:4" ht="18" customHeight="1">
      <c r="D464" s="155"/>
    </row>
    <row r="465" spans="4:4" ht="18" customHeight="1">
      <c r="D465" s="155"/>
    </row>
    <row r="466" spans="4:4" ht="18" customHeight="1">
      <c r="D466" s="56"/>
    </row>
    <row r="467" spans="4:4" ht="18" customHeight="1">
      <c r="D467" s="155"/>
    </row>
    <row r="468" spans="4:4" ht="18" customHeight="1">
      <c r="D468" s="155"/>
    </row>
    <row r="469" spans="4:4" ht="18" customHeight="1">
      <c r="D469" s="155"/>
    </row>
    <row r="470" spans="4:4" ht="18" customHeight="1">
      <c r="D470" s="155"/>
    </row>
    <row r="471" spans="4:4" ht="18" customHeight="1">
      <c r="D471" s="155"/>
    </row>
    <row r="472" spans="4:4" ht="18" customHeight="1">
      <c r="D472" s="155"/>
    </row>
    <row r="473" spans="4:4" ht="18" customHeight="1">
      <c r="D473" s="155"/>
    </row>
    <row r="474" spans="4:4" ht="18" customHeight="1">
      <c r="D474" s="155"/>
    </row>
    <row r="475" spans="4:4" ht="18" customHeight="1">
      <c r="D475" s="155"/>
    </row>
    <row r="476" spans="4:4" ht="18" customHeight="1">
      <c r="D476" s="155"/>
    </row>
    <row r="477" spans="4:4" ht="18" customHeight="1">
      <c r="D477" s="155"/>
    </row>
    <row r="478" spans="4:4" ht="18" customHeight="1">
      <c r="D478" s="155"/>
    </row>
    <row r="479" spans="4:4" ht="18" customHeight="1">
      <c r="D479" s="155"/>
    </row>
    <row r="480" spans="4:4" ht="27" customHeight="1">
      <c r="D480" s="155"/>
    </row>
    <row r="481" spans="4:4" ht="18" customHeight="1">
      <c r="D481" s="155"/>
    </row>
    <row r="482" spans="4:4" ht="18" customHeight="1">
      <c r="D482" s="56"/>
    </row>
    <row r="483" spans="4:4" ht="18" customHeight="1">
      <c r="D483" s="155"/>
    </row>
    <row r="484" spans="4:4" ht="18" customHeight="1">
      <c r="D484" s="155"/>
    </row>
    <row r="485" spans="4:4" ht="18" customHeight="1">
      <c r="D485" s="155"/>
    </row>
    <row r="486" spans="4:4" ht="18" customHeight="1">
      <c r="D486" s="155"/>
    </row>
    <row r="487" spans="4:4" ht="18" customHeight="1">
      <c r="D487" s="155"/>
    </row>
    <row r="488" spans="4:4" ht="18" customHeight="1">
      <c r="D488" s="155"/>
    </row>
    <row r="489" spans="4:4" ht="18" customHeight="1">
      <c r="D489" s="155"/>
    </row>
    <row r="490" spans="4:4" ht="18" customHeight="1">
      <c r="D490" s="155"/>
    </row>
    <row r="491" spans="4:4" ht="18" customHeight="1">
      <c r="D491" s="155"/>
    </row>
    <row r="492" spans="4:4" ht="18" customHeight="1">
      <c r="D492" s="155"/>
    </row>
    <row r="493" spans="4:4" ht="38.1" customHeight="1">
      <c r="D493" s="155"/>
    </row>
    <row r="494" spans="4:4" ht="18" customHeight="1">
      <c r="D494" s="155"/>
    </row>
    <row r="495" spans="4:4" ht="18" customHeight="1">
      <c r="D495" s="155"/>
    </row>
    <row r="496" spans="4:4" ht="18" customHeight="1">
      <c r="D496" s="155"/>
    </row>
    <row r="497" spans="4:4" ht="18" customHeight="1">
      <c r="D497" s="56"/>
    </row>
    <row r="498" spans="4:4" ht="18" customHeight="1">
      <c r="D498" s="155"/>
    </row>
    <row r="499" spans="4:4" ht="27" customHeight="1">
      <c r="D499" s="155"/>
    </row>
    <row r="500" spans="4:4" ht="27" customHeight="1">
      <c r="D500" s="155"/>
    </row>
    <row r="501" spans="4:4" ht="18" customHeight="1">
      <c r="D501" s="155"/>
    </row>
    <row r="502" spans="4:4" ht="18" customHeight="1">
      <c r="D502" s="155"/>
    </row>
    <row r="503" spans="4:4" ht="18" customHeight="1">
      <c r="D503" s="155"/>
    </row>
    <row r="504" spans="4:4" ht="18" customHeight="1">
      <c r="D504" s="155"/>
    </row>
    <row r="505" spans="4:4" ht="18" customHeight="1">
      <c r="D505" s="155"/>
    </row>
    <row r="506" spans="4:4" ht="27" customHeight="1">
      <c r="D506" s="155"/>
    </row>
    <row r="507" spans="4:4" ht="18" customHeight="1">
      <c r="D507" s="56"/>
    </row>
    <row r="508" spans="4:4" ht="18" customHeight="1">
      <c r="D508" s="155"/>
    </row>
    <row r="509" spans="4:4" ht="18" customHeight="1">
      <c r="D509" s="155"/>
    </row>
    <row r="510" spans="4:4" ht="18" customHeight="1">
      <c r="D510" s="155"/>
    </row>
    <row r="511" spans="4:4" ht="18" customHeight="1">
      <c r="D511" s="155"/>
    </row>
    <row r="512" spans="4:4" ht="18" customHeight="1">
      <c r="D512" s="155"/>
    </row>
    <row r="513" spans="4:4" ht="18" customHeight="1">
      <c r="D513" s="155"/>
    </row>
    <row r="514" spans="4:4" ht="27" customHeight="1">
      <c r="D514" s="155"/>
    </row>
    <row r="515" spans="4:4" ht="27" customHeight="1">
      <c r="D515" s="155"/>
    </row>
    <row r="516" spans="4:4" ht="18" customHeight="1">
      <c r="D516" s="155"/>
    </row>
    <row r="517" spans="4:4" ht="18" customHeight="1">
      <c r="D517" s="155"/>
    </row>
    <row r="518" spans="4:4" ht="18" customHeight="1">
      <c r="D518" s="155"/>
    </row>
    <row r="519" spans="4:4" ht="38.1" customHeight="1">
      <c r="D519" s="155"/>
    </row>
    <row r="520" spans="4:4" ht="18" customHeight="1">
      <c r="D520" s="155"/>
    </row>
    <row r="521" spans="4:4" ht="18" customHeight="1">
      <c r="D521" s="155"/>
    </row>
    <row r="522" spans="4:4" ht="18" customHeight="1">
      <c r="D522" s="155"/>
    </row>
    <row r="523" spans="4:4" ht="18" customHeight="1">
      <c r="D523" s="155"/>
    </row>
    <row r="524" spans="4:4" ht="18" customHeight="1">
      <c r="D524" s="155"/>
    </row>
    <row r="525" spans="4:4" ht="18" customHeight="1">
      <c r="D525" s="155"/>
    </row>
    <row r="526" spans="4:4" ht="18" customHeight="1">
      <c r="D526" s="155"/>
    </row>
    <row r="527" spans="4:4" ht="18" customHeight="1">
      <c r="D527" s="155"/>
    </row>
    <row r="528" spans="4:4" ht="18" customHeight="1">
      <c r="D528" s="155"/>
    </row>
    <row r="529" spans="4:4" ht="18" customHeight="1">
      <c r="D529" s="155"/>
    </row>
    <row r="530" spans="4:4" ht="18" customHeight="1">
      <c r="D530" s="155"/>
    </row>
    <row r="531" spans="4:4" ht="27" customHeight="1">
      <c r="D531" s="155"/>
    </row>
    <row r="532" spans="4:4" ht="18" customHeight="1">
      <c r="D532" s="155"/>
    </row>
    <row r="533" spans="4:4" ht="18" customHeight="1">
      <c r="D533" s="155"/>
    </row>
    <row r="534" spans="4:4" ht="50.1" customHeight="1">
      <c r="D534" s="155"/>
    </row>
    <row r="535" spans="4:4" ht="18" customHeight="1">
      <c r="D535" s="155"/>
    </row>
    <row r="536" spans="4:4" ht="18" customHeight="1">
      <c r="D536" s="155"/>
    </row>
    <row r="537" spans="4:4" ht="18" customHeight="1">
      <c r="D537" s="155"/>
    </row>
    <row r="538" spans="4:4" ht="18" customHeight="1"/>
    <row r="539" spans="4:4" ht="18" customHeight="1"/>
    <row r="540" spans="4:4" ht="27" customHeight="1"/>
    <row r="541" spans="4:4" ht="27" customHeight="1"/>
    <row r="542" spans="4:4" ht="35.1" customHeight="1"/>
    <row r="543" spans="4:4" ht="27" customHeight="1"/>
    <row r="544" spans="4:4" ht="27" customHeight="1"/>
    <row r="545" ht="18" customHeight="1"/>
    <row r="546" ht="18" customHeight="1"/>
    <row r="547" ht="21.75" customHeight="1"/>
    <row r="548" ht="34.5" customHeight="1"/>
    <row r="549" ht="28.5" customHeight="1"/>
    <row r="550" ht="17.100000000000001" customHeight="1"/>
    <row r="551" ht="23.25" customHeight="1"/>
    <row r="552" ht="17.100000000000001" customHeight="1"/>
    <row r="553" ht="17.100000000000001" customHeight="1"/>
    <row r="554" ht="17.100000000000001" customHeight="1"/>
    <row r="555" ht="17.25" customHeight="1"/>
    <row r="556" ht="22.5" customHeight="1"/>
    <row r="557" ht="17.25" customHeight="1"/>
    <row r="558" ht="22.5" customHeight="1"/>
    <row r="559" ht="27" customHeight="1"/>
    <row r="560" ht="25.5" customHeight="1"/>
    <row r="561" ht="44.25" customHeight="1"/>
    <row r="562" ht="24.75" customHeight="1"/>
    <row r="563" ht="20.25" customHeight="1"/>
    <row r="564" ht="27.75" customHeight="1"/>
    <row r="565" ht="20.25" customHeight="1"/>
    <row r="566" ht="27.75" customHeight="1"/>
    <row r="567" ht="21" customHeight="1"/>
    <row r="568" ht="15.95" customHeight="1"/>
    <row r="569" ht="15.95" customHeight="1"/>
    <row r="570" ht="26.25" customHeight="1"/>
    <row r="571" ht="18.75" customHeight="1"/>
    <row r="572" ht="23.25" customHeight="1"/>
    <row r="573" ht="27" customHeight="1"/>
    <row r="574" ht="25.5" customHeight="1"/>
    <row r="575" ht="21" customHeight="1"/>
    <row r="576" ht="20.25" customHeight="1"/>
    <row r="577" ht="18.75" customHeight="1"/>
    <row r="578" ht="23.25" customHeight="1"/>
    <row r="579" ht="15.95" customHeight="1"/>
    <row r="580" ht="24" customHeight="1"/>
    <row r="581" ht="23.25" customHeight="1"/>
    <row r="582" ht="25.5" customHeight="1"/>
    <row r="583" ht="22.5" customHeight="1"/>
    <row r="584" ht="15.95" customHeight="1"/>
    <row r="585" ht="15.95" customHeight="1"/>
    <row r="586" ht="15.95" customHeight="1"/>
    <row r="587" ht="15.95" customHeight="1"/>
    <row r="588" ht="21.75" customHeight="1"/>
    <row r="589" ht="18.75" customHeight="1"/>
    <row r="590" ht="22.5" customHeight="1"/>
    <row r="591" ht="32.25" customHeight="1"/>
    <row r="592" ht="18.75" customHeight="1"/>
    <row r="593" ht="16.5" customHeight="1"/>
    <row r="594" ht="16.5" customHeight="1"/>
    <row r="595" ht="21.75" customHeight="1"/>
    <row r="596" ht="31.5" customHeight="1"/>
    <row r="597" ht="22.5" customHeight="1"/>
    <row r="598" ht="23.25" customHeight="1"/>
  </sheetData>
  <mergeCells count="20">
    <mergeCell ref="A1:C1"/>
    <mergeCell ref="A3:C3"/>
    <mergeCell ref="A4:C4"/>
    <mergeCell ref="A5:A7"/>
    <mergeCell ref="B5:B7"/>
    <mergeCell ref="C5:C7"/>
    <mergeCell ref="A38:A40"/>
    <mergeCell ref="C29:C31"/>
    <mergeCell ref="A29:A31"/>
    <mergeCell ref="B29:B31"/>
    <mergeCell ref="A18:C18"/>
    <mergeCell ref="A19:A21"/>
    <mergeCell ref="B19:B21"/>
    <mergeCell ref="C19:C21"/>
    <mergeCell ref="A60:A62"/>
    <mergeCell ref="A50:A52"/>
    <mergeCell ref="A109:A111"/>
    <mergeCell ref="A96:A98"/>
    <mergeCell ref="A83:A85"/>
    <mergeCell ref="A70:A72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2:AF321"/>
  <sheetViews>
    <sheetView view="pageBreakPreview" zoomScale="75" zoomScaleNormal="75" workbookViewId="0">
      <selection sqref="A1:IV65536"/>
    </sheetView>
  </sheetViews>
  <sheetFormatPr defaultRowHeight="12.75"/>
  <cols>
    <col min="1" max="1" width="3.7109375" customWidth="1"/>
    <col min="2" max="2" width="4.7109375" customWidth="1"/>
    <col min="3" max="3" width="37" style="6" customWidth="1"/>
    <col min="4" max="4" width="6.42578125" style="201" customWidth="1"/>
    <col min="5" max="5" width="7.85546875" customWidth="1"/>
    <col min="6" max="32" width="4.7109375" customWidth="1"/>
  </cols>
  <sheetData>
    <row r="2" spans="2:32" ht="13.5" thickBot="1">
      <c r="B2" s="1009" t="s">
        <v>693</v>
      </c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  <c r="Q2" s="1010"/>
      <c r="R2" s="1010"/>
      <c r="S2" s="1010"/>
      <c r="T2" s="1010"/>
      <c r="U2" s="1010"/>
      <c r="V2" s="1010"/>
      <c r="W2" s="1010"/>
      <c r="X2" s="1010"/>
      <c r="Y2" s="1010"/>
      <c r="Z2" s="1010"/>
      <c r="AA2" s="1010"/>
      <c r="AB2" s="1010"/>
      <c r="AC2" s="1010"/>
      <c r="AD2" s="1010"/>
      <c r="AE2" s="1010"/>
      <c r="AF2" s="1011"/>
    </row>
    <row r="3" spans="2:32" ht="18" customHeight="1">
      <c r="B3" s="1012" t="s">
        <v>645</v>
      </c>
      <c r="C3" s="1013"/>
      <c r="D3" s="1016" t="s">
        <v>646</v>
      </c>
      <c r="E3" s="1018" t="s">
        <v>597</v>
      </c>
      <c r="F3" s="1020" t="s">
        <v>3</v>
      </c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1"/>
      <c r="Z3" s="1021"/>
      <c r="AA3" s="1021"/>
      <c r="AB3" s="1021"/>
      <c r="AC3" s="1021"/>
      <c r="AD3" s="1021"/>
      <c r="AE3" s="1021"/>
      <c r="AF3" s="1022"/>
    </row>
    <row r="4" spans="2:32" ht="69" customHeight="1">
      <c r="B4" s="1014"/>
      <c r="C4" s="1015"/>
      <c r="D4" s="1017"/>
      <c r="E4" s="1019"/>
      <c r="F4" s="215" t="s">
        <v>768</v>
      </c>
      <c r="G4" s="215" t="s">
        <v>222</v>
      </c>
      <c r="H4" s="194" t="s">
        <v>513</v>
      </c>
      <c r="I4" s="194" t="s">
        <v>682</v>
      </c>
      <c r="J4" s="215" t="s">
        <v>260</v>
      </c>
      <c r="K4" s="216" t="s">
        <v>419</v>
      </c>
      <c r="L4" s="216" t="s">
        <v>420</v>
      </c>
      <c r="M4" s="217" t="s">
        <v>699</v>
      </c>
      <c r="N4" s="216" t="s">
        <v>418</v>
      </c>
      <c r="O4" s="216" t="s">
        <v>456</v>
      </c>
      <c r="P4" s="216" t="s">
        <v>457</v>
      </c>
      <c r="Q4" s="195" t="s">
        <v>65</v>
      </c>
      <c r="R4" s="216" t="s">
        <v>458</v>
      </c>
      <c r="S4" s="195" t="s">
        <v>699</v>
      </c>
      <c r="T4" s="216" t="s">
        <v>54</v>
      </c>
      <c r="U4" s="216" t="s">
        <v>374</v>
      </c>
      <c r="V4" s="195" t="s">
        <v>433</v>
      </c>
      <c r="W4" s="195" t="s">
        <v>654</v>
      </c>
      <c r="X4" s="195" t="s">
        <v>659</v>
      </c>
      <c r="Y4" s="195"/>
      <c r="Z4" s="195"/>
      <c r="AA4" s="195"/>
      <c r="AB4" s="195"/>
      <c r="AC4" s="195"/>
      <c r="AD4" s="195"/>
      <c r="AE4" s="195"/>
      <c r="AF4" s="220"/>
    </row>
    <row r="5" spans="2:32" ht="24" customHeight="1">
      <c r="B5" s="1023" t="s">
        <v>661</v>
      </c>
      <c r="C5" s="230"/>
      <c r="D5" s="28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221"/>
    </row>
    <row r="6" spans="2:32" ht="27.75" customHeight="1">
      <c r="B6" s="1024"/>
      <c r="C6" s="228" t="s">
        <v>268</v>
      </c>
      <c r="D6" s="28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221"/>
    </row>
    <row r="7" spans="2:32" ht="27" customHeight="1">
      <c r="B7" s="1024"/>
      <c r="C7" s="236" t="s">
        <v>289</v>
      </c>
      <c r="D7" s="28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221"/>
    </row>
    <row r="8" spans="2:32" ht="18" customHeight="1">
      <c r="B8" s="1024"/>
      <c r="C8" s="236" t="s">
        <v>662</v>
      </c>
      <c r="D8" s="28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221"/>
    </row>
    <row r="9" spans="2:32" ht="25.5" customHeight="1">
      <c r="B9" s="1024"/>
      <c r="C9" s="228" t="s">
        <v>498</v>
      </c>
      <c r="D9" s="28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221"/>
    </row>
    <row r="10" spans="2:32" ht="18" customHeight="1">
      <c r="B10" s="1024"/>
      <c r="C10" s="228" t="s">
        <v>91</v>
      </c>
      <c r="D10" s="28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221"/>
    </row>
    <row r="11" spans="2:32" ht="18" customHeight="1">
      <c r="B11" s="1024"/>
      <c r="C11" s="249" t="s">
        <v>655</v>
      </c>
      <c r="D11" s="28">
        <v>200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221"/>
    </row>
    <row r="12" spans="2:32" ht="18" customHeight="1">
      <c r="B12" s="1024"/>
      <c r="C12" s="244" t="s">
        <v>84</v>
      </c>
      <c r="D12" s="28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221"/>
    </row>
    <row r="13" spans="2:32" ht="18" customHeight="1">
      <c r="B13" s="1024"/>
      <c r="C13" s="248" t="s">
        <v>667</v>
      </c>
      <c r="D13" s="28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221"/>
    </row>
    <row r="14" spans="2:32" ht="18" customHeight="1">
      <c r="B14" s="1024"/>
      <c r="C14" s="231" t="s">
        <v>422</v>
      </c>
      <c r="D14" s="28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221"/>
    </row>
    <row r="15" spans="2:32" ht="18" customHeight="1">
      <c r="B15" s="1024"/>
      <c r="C15" s="231"/>
      <c r="D15" s="28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221"/>
    </row>
    <row r="16" spans="2:32" ht="18" customHeight="1">
      <c r="B16" s="1025"/>
      <c r="C16" s="231"/>
      <c r="D16" s="28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221"/>
    </row>
    <row r="17" spans="2:32" ht="18" customHeight="1">
      <c r="B17" s="1007" t="s">
        <v>616</v>
      </c>
      <c r="C17" s="1008"/>
      <c r="D17" s="198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221"/>
    </row>
    <row r="18" spans="2:32" ht="18" customHeight="1">
      <c r="B18" s="1007" t="s">
        <v>575</v>
      </c>
      <c r="C18" s="1008"/>
      <c r="D18" s="198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221"/>
    </row>
    <row r="19" spans="2:32" ht="24" customHeight="1">
      <c r="B19" s="1026" t="s">
        <v>313</v>
      </c>
      <c r="C19" s="69" t="s">
        <v>257</v>
      </c>
      <c r="D19" s="199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221"/>
    </row>
    <row r="20" spans="2:32" ht="35.25" customHeight="1">
      <c r="B20" s="1027"/>
      <c r="C20" s="69" t="s">
        <v>268</v>
      </c>
      <c r="D20" s="246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221"/>
    </row>
    <row r="21" spans="2:32" ht="24" customHeight="1">
      <c r="B21" s="1027"/>
      <c r="C21" s="16" t="s">
        <v>315</v>
      </c>
      <c r="D21" s="246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221"/>
    </row>
    <row r="22" spans="2:32" ht="18" customHeight="1">
      <c r="B22" s="1027"/>
      <c r="C22" s="16" t="s">
        <v>144</v>
      </c>
      <c r="D22" s="28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221"/>
    </row>
    <row r="23" spans="2:32" ht="24" customHeight="1">
      <c r="B23" s="1027"/>
      <c r="C23" s="69" t="s">
        <v>47</v>
      </c>
      <c r="D23" s="13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221"/>
    </row>
    <row r="24" spans="2:32" ht="18" customHeight="1">
      <c r="B24" s="1027"/>
      <c r="C24" s="69" t="s">
        <v>91</v>
      </c>
      <c r="D24" s="246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221"/>
    </row>
    <row r="25" spans="2:32" ht="18" customHeight="1">
      <c r="B25" s="1027"/>
      <c r="C25" s="69" t="s">
        <v>655</v>
      </c>
      <c r="D25" s="246">
        <v>200</v>
      </c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221"/>
    </row>
    <row r="26" spans="2:32" ht="18" customHeight="1">
      <c r="B26" s="1027"/>
      <c r="C26" s="72" t="s">
        <v>84</v>
      </c>
      <c r="D26" s="246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221"/>
    </row>
    <row r="27" spans="2:32" ht="18" customHeight="1">
      <c r="B27" s="1027"/>
      <c r="C27" s="16" t="s">
        <v>667</v>
      </c>
      <c r="D27" s="246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221"/>
    </row>
    <row r="28" spans="2:32" ht="18" customHeight="1">
      <c r="B28" s="1027"/>
      <c r="C28" s="69" t="s">
        <v>518</v>
      </c>
      <c r="D28" s="246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221"/>
    </row>
    <row r="29" spans="2:32" ht="18" customHeight="1">
      <c r="B29" s="1007" t="s">
        <v>57</v>
      </c>
      <c r="C29" s="1008"/>
      <c r="D29" s="198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221"/>
    </row>
    <row r="30" spans="2:32" ht="18" customHeight="1">
      <c r="B30" s="1007" t="s">
        <v>759</v>
      </c>
      <c r="C30" s="1008"/>
      <c r="D30" s="198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221"/>
    </row>
    <row r="31" spans="2:32" ht="18" customHeight="1">
      <c r="B31" s="1033" t="s">
        <v>722</v>
      </c>
      <c r="C31" s="1034"/>
      <c r="D31" s="198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221"/>
    </row>
    <row r="32" spans="2:32" ht="15">
      <c r="B32" s="1035" t="s">
        <v>760</v>
      </c>
      <c r="C32" s="1036"/>
      <c r="D32" s="1036"/>
      <c r="E32" s="1036"/>
      <c r="F32" s="1036"/>
      <c r="G32" s="1036"/>
      <c r="H32" s="1036"/>
      <c r="I32" s="1036"/>
      <c r="J32" s="1036"/>
      <c r="K32" s="1036"/>
      <c r="L32" s="1036"/>
      <c r="M32" s="1036"/>
      <c r="N32" s="1036"/>
      <c r="O32" s="1036"/>
      <c r="P32" s="1036"/>
      <c r="Q32" s="1036"/>
      <c r="R32" s="1036"/>
      <c r="S32" s="1036"/>
      <c r="T32" s="1036"/>
      <c r="U32" s="1036"/>
      <c r="V32" s="1036"/>
      <c r="W32" s="1036"/>
      <c r="X32" s="1036"/>
      <c r="Y32" s="1036"/>
      <c r="Z32" s="1036"/>
      <c r="AA32" s="1036"/>
      <c r="AB32" s="1036"/>
      <c r="AC32" s="1036"/>
      <c r="AD32" s="1036"/>
      <c r="AE32" s="1036"/>
      <c r="AF32" s="1037"/>
    </row>
    <row r="33" spans="2:32" ht="27.75" customHeight="1">
      <c r="B33" s="222"/>
      <c r="C33" s="227"/>
      <c r="D33" s="224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5"/>
    </row>
    <row r="34" spans="2:32" ht="12.75" customHeight="1">
      <c r="B34" s="222"/>
      <c r="C34" s="227"/>
      <c r="D34" s="224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5"/>
    </row>
    <row r="35" spans="2:32">
      <c r="B35" s="1007" t="s">
        <v>761</v>
      </c>
      <c r="C35" s="1030"/>
      <c r="D35" s="1030"/>
      <c r="E35" s="1030"/>
      <c r="F35" s="1030"/>
      <c r="G35" s="1030"/>
      <c r="H35" s="1030"/>
      <c r="I35" s="1030"/>
      <c r="J35" s="1030"/>
      <c r="K35" s="1030"/>
      <c r="L35" s="1030"/>
      <c r="M35" s="1030"/>
      <c r="N35" s="1030"/>
      <c r="O35" s="1030"/>
      <c r="P35" s="1030"/>
      <c r="Q35" s="1030"/>
      <c r="R35" s="1030"/>
      <c r="S35" s="1030"/>
      <c r="T35" s="1030"/>
      <c r="U35" s="1030"/>
      <c r="V35" s="1030"/>
      <c r="W35" s="1030"/>
      <c r="X35" s="1030"/>
      <c r="Y35" s="1030"/>
      <c r="Z35" s="1030"/>
      <c r="AA35" s="1030"/>
      <c r="AB35" s="1030"/>
      <c r="AC35" s="1030"/>
      <c r="AD35" s="1030"/>
      <c r="AE35" s="1030"/>
      <c r="AF35" s="1031"/>
    </row>
    <row r="36" spans="2:32" ht="18" customHeight="1">
      <c r="B36" s="1035" t="s">
        <v>645</v>
      </c>
      <c r="C36" s="1040"/>
      <c r="D36" s="1032" t="s">
        <v>646</v>
      </c>
      <c r="E36" s="1038" t="s">
        <v>597</v>
      </c>
      <c r="F36" s="1020" t="s">
        <v>3</v>
      </c>
      <c r="G36" s="1021"/>
      <c r="H36" s="1021"/>
      <c r="I36" s="1021"/>
      <c r="J36" s="1021"/>
      <c r="K36" s="1021"/>
      <c r="L36" s="1021"/>
      <c r="M36" s="1021"/>
      <c r="N36" s="1021"/>
      <c r="O36" s="1021"/>
      <c r="P36" s="1021"/>
      <c r="Q36" s="1021"/>
      <c r="R36" s="1021"/>
      <c r="S36" s="1021"/>
      <c r="T36" s="1021"/>
      <c r="U36" s="1021"/>
      <c r="V36" s="1021"/>
      <c r="W36" s="1021"/>
      <c r="X36" s="1021"/>
      <c r="Y36" s="1021"/>
      <c r="Z36" s="1021"/>
      <c r="AA36" s="1021"/>
      <c r="AB36" s="1021"/>
      <c r="AC36" s="1021"/>
      <c r="AD36" s="1021"/>
      <c r="AE36" s="1021"/>
      <c r="AF36" s="1022"/>
    </row>
    <row r="37" spans="2:32" ht="99" customHeight="1" thickBot="1">
      <c r="B37" s="1041"/>
      <c r="C37" s="1015"/>
      <c r="D37" s="1017"/>
      <c r="E37" s="1019"/>
      <c r="F37" s="216" t="s">
        <v>418</v>
      </c>
      <c r="G37" s="195" t="s">
        <v>762</v>
      </c>
      <c r="H37" s="195" t="s">
        <v>373</v>
      </c>
      <c r="I37" s="216" t="s">
        <v>393</v>
      </c>
      <c r="J37" s="195" t="s">
        <v>753</v>
      </c>
      <c r="K37" s="216" t="s">
        <v>345</v>
      </c>
      <c r="L37" s="195" t="s">
        <v>513</v>
      </c>
      <c r="M37" s="216" t="s">
        <v>208</v>
      </c>
      <c r="N37" s="195" t="s">
        <v>659</v>
      </c>
      <c r="O37" s="195"/>
      <c r="P37" s="195"/>
      <c r="Q37" s="195"/>
      <c r="R37" s="195"/>
      <c r="S37" s="195"/>
      <c r="T37" s="195"/>
      <c r="U37" s="223"/>
      <c r="V37" s="195" t="s">
        <v>755</v>
      </c>
      <c r="W37" s="195" t="s">
        <v>660</v>
      </c>
      <c r="X37" s="195"/>
      <c r="Y37" s="195"/>
      <c r="Z37" s="195"/>
      <c r="AA37" s="195"/>
      <c r="AB37" s="195"/>
      <c r="AC37" s="195"/>
      <c r="AD37" s="195"/>
      <c r="AE37" s="195"/>
      <c r="AF37" s="220"/>
    </row>
    <row r="38" spans="2:32" ht="18" customHeight="1">
      <c r="B38" s="1004" t="s">
        <v>661</v>
      </c>
      <c r="C38" s="231" t="s">
        <v>553</v>
      </c>
      <c r="D38" s="28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221"/>
    </row>
    <row r="39" spans="2:32" ht="18" customHeight="1">
      <c r="B39" s="1005"/>
      <c r="C39" s="235" t="s">
        <v>311</v>
      </c>
      <c r="D39" s="28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221"/>
    </row>
    <row r="40" spans="2:32" ht="18" customHeight="1">
      <c r="B40" s="1005"/>
      <c r="C40" s="230" t="s">
        <v>205</v>
      </c>
      <c r="D40" s="28">
        <v>200</v>
      </c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221"/>
    </row>
    <row r="41" spans="2:32" ht="18" customHeight="1">
      <c r="B41" s="1005"/>
      <c r="C41" s="228" t="s">
        <v>148</v>
      </c>
      <c r="D41" s="28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221"/>
    </row>
    <row r="42" spans="2:32" ht="18" customHeight="1">
      <c r="B42" s="1005"/>
      <c r="C42" s="249" t="s">
        <v>667</v>
      </c>
      <c r="D42" s="28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221"/>
    </row>
    <row r="43" spans="2:32" ht="18" customHeight="1">
      <c r="B43" s="1005"/>
      <c r="C43" s="231" t="s">
        <v>422</v>
      </c>
      <c r="D43" s="202"/>
      <c r="E43" s="202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221"/>
    </row>
    <row r="44" spans="2:32" ht="18" customHeight="1">
      <c r="B44" s="1005"/>
      <c r="C44" s="231"/>
      <c r="D44" s="202"/>
      <c r="E44" s="202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221"/>
    </row>
    <row r="45" spans="2:32" ht="18" customHeight="1">
      <c r="B45" s="1005"/>
      <c r="C45" s="231"/>
      <c r="D45" s="202"/>
      <c r="E45" s="202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221"/>
    </row>
    <row r="46" spans="2:32" ht="18" customHeight="1" thickBot="1">
      <c r="B46" s="1006"/>
      <c r="C46" s="231"/>
      <c r="D46" s="202"/>
      <c r="E46" s="202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221"/>
    </row>
    <row r="47" spans="2:32" ht="18" customHeight="1">
      <c r="B47" s="1039" t="s">
        <v>616</v>
      </c>
      <c r="C47" s="1008"/>
      <c r="D47" s="198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221"/>
    </row>
    <row r="48" spans="2:32" ht="18" customHeight="1">
      <c r="B48" s="1007" t="s">
        <v>575</v>
      </c>
      <c r="C48" s="1008"/>
      <c r="D48" s="198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221"/>
    </row>
    <row r="49" spans="2:32" ht="18.75" customHeight="1">
      <c r="B49" s="1026" t="s">
        <v>313</v>
      </c>
      <c r="C49" s="136" t="s">
        <v>312</v>
      </c>
      <c r="D49" s="203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221"/>
    </row>
    <row r="50" spans="2:32" ht="18" customHeight="1">
      <c r="B50" s="1027"/>
      <c r="C50" s="136" t="s">
        <v>311</v>
      </c>
      <c r="D50" s="204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221"/>
    </row>
    <row r="51" spans="2:32" ht="18" customHeight="1">
      <c r="B51" s="1027"/>
      <c r="C51" s="69" t="s">
        <v>149</v>
      </c>
      <c r="D51" s="205">
        <v>200</v>
      </c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221"/>
    </row>
    <row r="52" spans="2:32" ht="18" customHeight="1">
      <c r="B52" s="1027"/>
      <c r="C52" s="69" t="s">
        <v>148</v>
      </c>
      <c r="D52" s="205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221"/>
    </row>
    <row r="53" spans="2:32" ht="18" customHeight="1">
      <c r="B53" s="1027"/>
      <c r="C53" s="16" t="s">
        <v>667</v>
      </c>
      <c r="D53" s="205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221"/>
    </row>
    <row r="54" spans="2:32" ht="18" customHeight="1">
      <c r="B54" s="1027"/>
      <c r="C54" s="69" t="s">
        <v>518</v>
      </c>
      <c r="D54" s="205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221"/>
    </row>
    <row r="55" spans="2:32" ht="18" customHeight="1">
      <c r="B55" s="1027"/>
      <c r="C55" s="69"/>
      <c r="D55" s="205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221"/>
    </row>
    <row r="56" spans="2:32" ht="18" customHeight="1">
      <c r="B56" s="1027"/>
      <c r="C56" s="69"/>
      <c r="D56" s="205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221"/>
    </row>
    <row r="57" spans="2:32" ht="18" customHeight="1" thickBot="1">
      <c r="B57" s="1027"/>
      <c r="C57" s="69"/>
      <c r="D57" s="205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221"/>
    </row>
    <row r="58" spans="2:32" ht="18" customHeight="1">
      <c r="B58" s="1004" t="s">
        <v>723</v>
      </c>
      <c r="C58" s="250"/>
      <c r="D58" s="200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221"/>
    </row>
    <row r="59" spans="2:32" ht="18" customHeight="1">
      <c r="B59" s="1005"/>
      <c r="C59" s="242"/>
      <c r="D59" s="24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221"/>
    </row>
    <row r="60" spans="2:32" ht="18" customHeight="1" thickBot="1">
      <c r="B60" s="1006"/>
      <c r="C60" s="242"/>
      <c r="D60" s="24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221"/>
    </row>
    <row r="61" spans="2:32" ht="18" customHeight="1">
      <c r="B61" s="1028"/>
      <c r="C61" s="1029"/>
      <c r="D61" s="198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221"/>
    </row>
    <row r="62" spans="2:32" ht="18" customHeight="1">
      <c r="B62" s="1007" t="s">
        <v>57</v>
      </c>
      <c r="C62" s="1008"/>
      <c r="D62" s="198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221"/>
    </row>
    <row r="63" spans="2:32" ht="18" customHeight="1">
      <c r="B63" s="1007" t="s">
        <v>759</v>
      </c>
      <c r="C63" s="1008"/>
      <c r="D63" s="198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221"/>
    </row>
    <row r="64" spans="2:32" ht="18" customHeight="1">
      <c r="B64" s="1033" t="s">
        <v>722</v>
      </c>
      <c r="C64" s="1034"/>
      <c r="D64" s="198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221"/>
    </row>
    <row r="65" spans="2:32" ht="15">
      <c r="B65" s="1035" t="s">
        <v>760</v>
      </c>
      <c r="C65" s="1036"/>
      <c r="D65" s="1036"/>
      <c r="E65" s="1036"/>
      <c r="F65" s="1036"/>
      <c r="G65" s="1036"/>
      <c r="H65" s="1036"/>
      <c r="I65" s="1036"/>
      <c r="J65" s="1036"/>
      <c r="K65" s="1036"/>
      <c r="L65" s="1036"/>
      <c r="M65" s="1036"/>
      <c r="N65" s="1036"/>
      <c r="O65" s="1036"/>
      <c r="P65" s="1036"/>
      <c r="Q65" s="1036"/>
      <c r="R65" s="1036"/>
      <c r="S65" s="1036"/>
      <c r="T65" s="1036"/>
      <c r="U65" s="1036"/>
      <c r="V65" s="1036"/>
      <c r="W65" s="1036"/>
      <c r="X65" s="1036"/>
      <c r="Y65" s="1036"/>
      <c r="Z65" s="1036"/>
      <c r="AA65" s="1036"/>
      <c r="AB65" s="1036"/>
      <c r="AC65" s="1036"/>
      <c r="AD65" s="1036"/>
      <c r="AE65" s="1036"/>
      <c r="AF65" s="1037"/>
    </row>
    <row r="66" spans="2:32" ht="31.5" customHeight="1">
      <c r="B66" s="233"/>
      <c r="C66" s="234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</row>
    <row r="67" spans="2:32" ht="12.75" customHeight="1">
      <c r="B67" s="233"/>
      <c r="C67" s="234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</row>
    <row r="68" spans="2:32">
      <c r="B68" s="1043" t="s">
        <v>283</v>
      </c>
      <c r="C68" s="1030"/>
      <c r="D68" s="1030"/>
      <c r="E68" s="1030"/>
      <c r="F68" s="1030"/>
      <c r="G68" s="1030"/>
      <c r="H68" s="1030"/>
      <c r="I68" s="1030"/>
      <c r="J68" s="1030"/>
      <c r="K68" s="1030"/>
      <c r="L68" s="1030"/>
      <c r="M68" s="1030"/>
      <c r="N68" s="1030"/>
      <c r="O68" s="1030"/>
      <c r="P68" s="1030"/>
      <c r="Q68" s="1030"/>
      <c r="R68" s="1030"/>
      <c r="S68" s="1030"/>
      <c r="T68" s="1030"/>
      <c r="U68" s="1030"/>
      <c r="V68" s="1030"/>
      <c r="W68" s="1030"/>
      <c r="X68" s="1030"/>
      <c r="Y68" s="1030"/>
      <c r="Z68" s="1030"/>
      <c r="AA68" s="1030"/>
      <c r="AB68" s="1030"/>
      <c r="AC68" s="1030"/>
      <c r="AD68" s="1030"/>
      <c r="AE68" s="1030"/>
      <c r="AF68" s="1008"/>
    </row>
    <row r="69" spans="2:32" ht="18" customHeight="1">
      <c r="B69" s="1035" t="s">
        <v>645</v>
      </c>
      <c r="C69" s="1040"/>
      <c r="D69" s="1032" t="s">
        <v>646</v>
      </c>
      <c r="E69" s="1038" t="s">
        <v>597</v>
      </c>
      <c r="F69" s="1020" t="s">
        <v>3</v>
      </c>
      <c r="G69" s="1021"/>
      <c r="H69" s="1021"/>
      <c r="I69" s="1021"/>
      <c r="J69" s="1021"/>
      <c r="K69" s="1021"/>
      <c r="L69" s="1021"/>
      <c r="M69" s="1021"/>
      <c r="N69" s="1021"/>
      <c r="O69" s="1021"/>
      <c r="P69" s="1021"/>
      <c r="Q69" s="1021"/>
      <c r="R69" s="1021"/>
      <c r="S69" s="1021"/>
      <c r="T69" s="1021"/>
      <c r="U69" s="1021"/>
      <c r="V69" s="1021"/>
      <c r="W69" s="1021"/>
      <c r="X69" s="1021"/>
      <c r="Y69" s="1021"/>
      <c r="Z69" s="1021"/>
      <c r="AA69" s="1021"/>
      <c r="AB69" s="1021"/>
      <c r="AC69" s="1021"/>
      <c r="AD69" s="1021"/>
      <c r="AE69" s="1021"/>
      <c r="AF69" s="1022"/>
    </row>
    <row r="70" spans="2:32" ht="81" customHeight="1" thickBot="1">
      <c r="B70" s="1041"/>
      <c r="C70" s="1015"/>
      <c r="D70" s="1017"/>
      <c r="E70" s="1019"/>
      <c r="F70" s="219" t="s">
        <v>561</v>
      </c>
      <c r="G70" s="219" t="s">
        <v>218</v>
      </c>
      <c r="H70" s="219" t="s">
        <v>513</v>
      </c>
      <c r="I70" s="195" t="s">
        <v>418</v>
      </c>
      <c r="J70" s="195" t="s">
        <v>753</v>
      </c>
      <c r="K70" s="195" t="s">
        <v>654</v>
      </c>
      <c r="L70" s="195" t="s">
        <v>699</v>
      </c>
      <c r="M70" s="196" t="s">
        <v>219</v>
      </c>
      <c r="N70" s="195" t="s">
        <v>660</v>
      </c>
      <c r="O70" s="216" t="s">
        <v>677</v>
      </c>
      <c r="P70" s="195" t="s">
        <v>208</v>
      </c>
      <c r="Q70" s="195" t="s">
        <v>433</v>
      </c>
      <c r="R70" s="216" t="s">
        <v>14</v>
      </c>
      <c r="S70" s="195"/>
      <c r="T70" s="195"/>
      <c r="U70" s="195"/>
      <c r="V70" s="195"/>
      <c r="W70" s="223"/>
      <c r="X70" s="195"/>
      <c r="Y70" s="195"/>
      <c r="Z70" s="195"/>
      <c r="AA70" s="195"/>
      <c r="AB70" s="195"/>
      <c r="AC70" s="195"/>
      <c r="AD70" s="195"/>
      <c r="AE70" s="195"/>
      <c r="AF70" s="220"/>
    </row>
    <row r="71" spans="2:32" ht="27.75" customHeight="1">
      <c r="B71" s="1004" t="s">
        <v>661</v>
      </c>
      <c r="C71" s="228" t="s">
        <v>133</v>
      </c>
      <c r="D71" s="206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221"/>
    </row>
    <row r="72" spans="2:32" ht="31.5" customHeight="1">
      <c r="B72" s="1005"/>
      <c r="C72" s="228" t="s">
        <v>196</v>
      </c>
      <c r="D72" s="206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221"/>
    </row>
    <row r="73" spans="2:32" ht="18" customHeight="1">
      <c r="B73" s="1005"/>
      <c r="C73" s="230" t="s">
        <v>282</v>
      </c>
      <c r="D73" s="206">
        <v>200</v>
      </c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221"/>
    </row>
    <row r="74" spans="2:32" ht="18" customHeight="1">
      <c r="B74" s="1005"/>
      <c r="C74" s="248" t="s">
        <v>667</v>
      </c>
      <c r="D74" s="206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221"/>
    </row>
    <row r="75" spans="2:32" ht="18" customHeight="1">
      <c r="B75" s="1005"/>
      <c r="C75" s="231" t="s">
        <v>422</v>
      </c>
      <c r="D75" s="206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221"/>
    </row>
    <row r="76" spans="2:32" ht="18" customHeight="1">
      <c r="B76" s="1005"/>
      <c r="C76" s="248"/>
      <c r="D76" s="206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221"/>
    </row>
    <row r="77" spans="2:32" ht="18" customHeight="1" thickBot="1">
      <c r="B77" s="1006"/>
      <c r="C77" s="248"/>
      <c r="D77" s="206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221"/>
    </row>
    <row r="78" spans="2:32" ht="18" customHeight="1">
      <c r="B78" s="1039" t="s">
        <v>616</v>
      </c>
      <c r="C78" s="1008"/>
      <c r="D78" s="198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221"/>
    </row>
    <row r="79" spans="2:32" ht="18" customHeight="1" thickBot="1">
      <c r="B79" s="1042" t="s">
        <v>575</v>
      </c>
      <c r="C79" s="1008"/>
      <c r="D79" s="198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221"/>
    </row>
    <row r="80" spans="2:32" ht="27.75" customHeight="1">
      <c r="B80" s="1004" t="s">
        <v>313</v>
      </c>
      <c r="C80" s="228" t="s">
        <v>683</v>
      </c>
      <c r="D80" s="20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221"/>
    </row>
    <row r="81" spans="2:32" ht="40.5" customHeight="1">
      <c r="B81" s="1005"/>
      <c r="C81" s="228" t="s">
        <v>263</v>
      </c>
      <c r="D81" s="200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221"/>
    </row>
    <row r="82" spans="2:32" ht="18" customHeight="1">
      <c r="B82" s="1005"/>
      <c r="C82" s="229" t="s">
        <v>603</v>
      </c>
      <c r="D82" s="200">
        <v>200</v>
      </c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221"/>
    </row>
    <row r="83" spans="2:32" ht="18" customHeight="1">
      <c r="B83" s="1005"/>
      <c r="C83" s="236" t="s">
        <v>667</v>
      </c>
      <c r="D83" s="24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221"/>
    </row>
    <row r="84" spans="2:32" ht="18" customHeight="1">
      <c r="B84" s="1005"/>
      <c r="C84" s="229" t="s">
        <v>518</v>
      </c>
      <c r="D84" s="24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221"/>
    </row>
    <row r="85" spans="2:32" ht="18" customHeight="1">
      <c r="B85" s="1005"/>
      <c r="C85" s="236"/>
      <c r="D85" s="24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221"/>
    </row>
    <row r="86" spans="2:32" ht="18" customHeight="1" thickBot="1">
      <c r="B86" s="1006"/>
      <c r="C86" s="236"/>
      <c r="D86" s="208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221"/>
    </row>
    <row r="87" spans="2:32" ht="18" customHeight="1">
      <c r="B87" s="1004" t="s">
        <v>723</v>
      </c>
      <c r="C87" s="242"/>
      <c r="D87" s="24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221"/>
    </row>
    <row r="88" spans="2:32" ht="18" customHeight="1">
      <c r="B88" s="1005"/>
      <c r="C88" s="252"/>
      <c r="D88" s="198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221"/>
    </row>
    <row r="89" spans="2:32" ht="18" customHeight="1" thickBot="1">
      <c r="B89" s="1006"/>
      <c r="C89" s="252"/>
      <c r="D89" s="198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221"/>
    </row>
    <row r="90" spans="2:32" ht="18" customHeight="1">
      <c r="B90" s="1039" t="s">
        <v>57</v>
      </c>
      <c r="C90" s="1008"/>
      <c r="D90" s="198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221"/>
    </row>
    <row r="91" spans="2:32" ht="18" customHeight="1">
      <c r="B91" s="1007" t="s">
        <v>759</v>
      </c>
      <c r="C91" s="1008"/>
      <c r="D91" s="198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221"/>
    </row>
    <row r="92" spans="2:32" ht="18" customHeight="1">
      <c r="B92" s="1033" t="s">
        <v>722</v>
      </c>
      <c r="C92" s="1034"/>
      <c r="D92" s="198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221"/>
    </row>
    <row r="93" spans="2:32" ht="15">
      <c r="B93" s="1035" t="s">
        <v>760</v>
      </c>
      <c r="C93" s="1036"/>
      <c r="D93" s="1036"/>
      <c r="E93" s="1036"/>
      <c r="F93" s="1036"/>
      <c r="G93" s="1036"/>
      <c r="H93" s="1036"/>
      <c r="I93" s="1036"/>
      <c r="J93" s="1036"/>
      <c r="K93" s="1036"/>
      <c r="L93" s="1036"/>
      <c r="M93" s="1036"/>
      <c r="N93" s="1036"/>
      <c r="O93" s="1036"/>
      <c r="P93" s="1036"/>
      <c r="Q93" s="1036"/>
      <c r="R93" s="1036"/>
      <c r="S93" s="1036"/>
      <c r="T93" s="1036"/>
      <c r="U93" s="1036"/>
      <c r="V93" s="1036"/>
      <c r="W93" s="1036"/>
      <c r="X93" s="1036"/>
      <c r="Y93" s="1036"/>
      <c r="Z93" s="1036"/>
      <c r="AA93" s="1036"/>
      <c r="AB93" s="1036"/>
      <c r="AC93" s="1036"/>
      <c r="AD93" s="1036"/>
      <c r="AE93" s="1036"/>
      <c r="AF93" s="1037"/>
    </row>
    <row r="94" spans="2:32" ht="11.25" customHeight="1">
      <c r="B94" s="222"/>
      <c r="C94" s="227"/>
      <c r="D94" s="224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5"/>
    </row>
    <row r="95" spans="2:32" ht="2.25" hidden="1" customHeight="1">
      <c r="B95" s="222"/>
      <c r="C95" s="227"/>
      <c r="D95" s="224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5"/>
    </row>
    <row r="96" spans="2:32" ht="22.5" hidden="1" customHeight="1">
      <c r="B96" s="222"/>
      <c r="C96" s="227"/>
      <c r="D96" s="224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5"/>
    </row>
    <row r="97" spans="2:32" ht="43.5" customHeight="1">
      <c r="B97" s="1007" t="s">
        <v>303</v>
      </c>
      <c r="C97" s="1030"/>
      <c r="D97" s="1030"/>
      <c r="E97" s="1030"/>
      <c r="F97" s="1030"/>
      <c r="G97" s="1030"/>
      <c r="H97" s="1030"/>
      <c r="I97" s="1030"/>
      <c r="J97" s="1030"/>
      <c r="K97" s="1030"/>
      <c r="L97" s="1030"/>
      <c r="M97" s="1030"/>
      <c r="N97" s="1030"/>
      <c r="O97" s="1030"/>
      <c r="P97" s="1030"/>
      <c r="Q97" s="1030"/>
      <c r="R97" s="1030"/>
      <c r="S97" s="1030"/>
      <c r="T97" s="1030"/>
      <c r="U97" s="1030"/>
      <c r="V97" s="1030"/>
      <c r="W97" s="1030"/>
      <c r="X97" s="1030"/>
      <c r="Y97" s="1030"/>
      <c r="Z97" s="1030"/>
      <c r="AA97" s="1030"/>
      <c r="AB97" s="1030"/>
      <c r="AC97" s="1030"/>
      <c r="AD97" s="1030"/>
      <c r="AE97" s="1030"/>
      <c r="AF97" s="1031"/>
    </row>
    <row r="98" spans="2:32" ht="18" customHeight="1">
      <c r="B98" s="1035" t="s">
        <v>645</v>
      </c>
      <c r="C98" s="1040"/>
      <c r="D98" s="1032" t="s">
        <v>646</v>
      </c>
      <c r="E98" s="1038" t="s">
        <v>597</v>
      </c>
      <c r="F98" s="1020" t="s">
        <v>3</v>
      </c>
      <c r="G98" s="1021"/>
      <c r="H98" s="1021"/>
      <c r="I98" s="1021"/>
      <c r="J98" s="1021"/>
      <c r="K98" s="1021"/>
      <c r="L98" s="1021"/>
      <c r="M98" s="1021"/>
      <c r="N98" s="1021"/>
      <c r="O98" s="1021"/>
      <c r="P98" s="1021"/>
      <c r="Q98" s="1021"/>
      <c r="R98" s="1021"/>
      <c r="S98" s="1021"/>
      <c r="T98" s="1021"/>
      <c r="U98" s="1021"/>
      <c r="V98" s="1021"/>
      <c r="W98" s="1021"/>
      <c r="X98" s="1021"/>
      <c r="Y98" s="1021"/>
      <c r="Z98" s="1021"/>
      <c r="AA98" s="1021"/>
      <c r="AB98" s="1021"/>
      <c r="AC98" s="1021"/>
      <c r="AD98" s="1021"/>
      <c r="AE98" s="1021"/>
      <c r="AF98" s="1022"/>
    </row>
    <row r="99" spans="2:32" ht="101.25" customHeight="1" thickBot="1">
      <c r="B99" s="1041"/>
      <c r="C99" s="1015"/>
      <c r="D99" s="1017"/>
      <c r="E99" s="1019"/>
      <c r="F99" s="218" t="s">
        <v>394</v>
      </c>
      <c r="G99" s="218" t="s">
        <v>678</v>
      </c>
      <c r="H99" s="218" t="s">
        <v>64</v>
      </c>
      <c r="I99" s="195" t="s">
        <v>659</v>
      </c>
      <c r="J99" s="216" t="s">
        <v>679</v>
      </c>
      <c r="K99" s="216" t="s">
        <v>657</v>
      </c>
      <c r="L99" s="216" t="s">
        <v>658</v>
      </c>
      <c r="M99" s="217" t="s">
        <v>418</v>
      </c>
      <c r="N99" s="216" t="s">
        <v>666</v>
      </c>
      <c r="O99" s="216" t="s">
        <v>375</v>
      </c>
      <c r="P99" s="216" t="s">
        <v>762</v>
      </c>
      <c r="Q99" s="216" t="s">
        <v>754</v>
      </c>
      <c r="R99" s="216" t="s">
        <v>208</v>
      </c>
      <c r="S99" s="216" t="s">
        <v>374</v>
      </c>
      <c r="T99" s="216" t="s">
        <v>481</v>
      </c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220"/>
    </row>
    <row r="100" spans="2:32" ht="18" customHeight="1">
      <c r="B100" s="1004" t="s">
        <v>661</v>
      </c>
      <c r="C100" s="228" t="s">
        <v>295</v>
      </c>
      <c r="D100" s="204">
        <v>200</v>
      </c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221"/>
    </row>
    <row r="101" spans="2:32" ht="24" customHeight="1">
      <c r="B101" s="1005"/>
      <c r="C101" s="228" t="s">
        <v>361</v>
      </c>
      <c r="D101" s="24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221"/>
    </row>
    <row r="102" spans="2:32" ht="18" customHeight="1">
      <c r="B102" s="1005"/>
      <c r="C102" s="237" t="s">
        <v>398</v>
      </c>
      <c r="D102" s="24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221"/>
    </row>
    <row r="103" spans="2:32" ht="18" customHeight="1">
      <c r="B103" s="1005"/>
      <c r="C103" s="238" t="s">
        <v>454</v>
      </c>
      <c r="D103" s="24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221"/>
    </row>
    <row r="104" spans="2:32" ht="18" customHeight="1">
      <c r="B104" s="1005"/>
      <c r="C104" s="235" t="s">
        <v>7</v>
      </c>
      <c r="D104" s="24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221"/>
    </row>
    <row r="105" spans="2:32" ht="18" customHeight="1">
      <c r="B105" s="1005"/>
      <c r="C105" s="249" t="s">
        <v>667</v>
      </c>
      <c r="D105" s="24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221"/>
    </row>
    <row r="106" spans="2:32" ht="18" customHeight="1">
      <c r="B106" s="1005"/>
      <c r="C106" s="231" t="s">
        <v>422</v>
      </c>
      <c r="D106" s="28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221"/>
    </row>
    <row r="107" spans="2:32" ht="18" customHeight="1">
      <c r="B107" s="1005"/>
      <c r="C107" s="244" t="s">
        <v>84</v>
      </c>
      <c r="D107" s="208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26"/>
    </row>
    <row r="108" spans="2:32" ht="18" customHeight="1">
      <c r="B108" s="1005"/>
      <c r="C108" s="244"/>
      <c r="D108" s="208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26"/>
    </row>
    <row r="109" spans="2:32" ht="18" customHeight="1" thickBot="1">
      <c r="B109" s="1006"/>
      <c r="C109" s="244"/>
      <c r="D109" s="208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26"/>
    </row>
    <row r="110" spans="2:32" ht="18" customHeight="1">
      <c r="B110" s="1039" t="s">
        <v>616</v>
      </c>
      <c r="C110" s="1008"/>
      <c r="D110" s="198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221"/>
    </row>
    <row r="111" spans="2:32" ht="18" customHeight="1">
      <c r="B111" s="1007" t="s">
        <v>575</v>
      </c>
      <c r="C111" s="1008"/>
      <c r="D111" s="198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221"/>
    </row>
    <row r="112" spans="2:32" ht="18" customHeight="1" thickBot="1">
      <c r="B112" s="253"/>
      <c r="C112" s="232"/>
      <c r="D112" s="198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221"/>
    </row>
    <row r="113" spans="2:32" ht="18" customHeight="1">
      <c r="B113" s="1004" t="s">
        <v>313</v>
      </c>
      <c r="C113" s="229" t="s">
        <v>295</v>
      </c>
      <c r="D113" s="206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221"/>
    </row>
    <row r="114" spans="2:32" ht="24" customHeight="1">
      <c r="B114" s="1005"/>
      <c r="C114" s="229" t="s">
        <v>343</v>
      </c>
      <c r="D114" s="210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221"/>
    </row>
    <row r="115" spans="2:32" ht="18" customHeight="1">
      <c r="B115" s="1005"/>
      <c r="C115" s="236" t="s">
        <v>464</v>
      </c>
      <c r="D115" s="205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221"/>
    </row>
    <row r="116" spans="2:32" ht="18" customHeight="1">
      <c r="B116" s="1005"/>
      <c r="C116" s="229" t="s">
        <v>454</v>
      </c>
      <c r="D116" s="205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221"/>
    </row>
    <row r="117" spans="2:32" ht="18" customHeight="1">
      <c r="B117" s="1005"/>
      <c r="C117" s="235" t="s">
        <v>7</v>
      </c>
      <c r="D117" s="205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221"/>
    </row>
    <row r="118" spans="2:32" ht="18" customHeight="1">
      <c r="B118" s="1005"/>
      <c r="C118" s="237" t="s">
        <v>667</v>
      </c>
      <c r="D118" s="205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221"/>
    </row>
    <row r="119" spans="2:32" ht="18" customHeight="1">
      <c r="B119" s="1005"/>
      <c r="C119" s="229" t="s">
        <v>422</v>
      </c>
      <c r="D119" s="13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221"/>
    </row>
    <row r="120" spans="2:32" ht="18" customHeight="1">
      <c r="B120" s="1005"/>
      <c r="C120" s="244" t="s">
        <v>126</v>
      </c>
      <c r="D120" s="246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221"/>
    </row>
    <row r="121" spans="2:32" ht="18" customHeight="1">
      <c r="B121" s="1005"/>
      <c r="C121" s="244"/>
      <c r="D121" s="246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221"/>
    </row>
    <row r="122" spans="2:32" ht="18" customHeight="1" thickBot="1">
      <c r="B122" s="1006"/>
      <c r="C122" s="244"/>
      <c r="D122" s="246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221"/>
    </row>
    <row r="123" spans="2:32" ht="12.75" customHeight="1">
      <c r="B123" s="1004" t="s">
        <v>723</v>
      </c>
      <c r="C123" s="242"/>
      <c r="D123" s="24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221"/>
    </row>
    <row r="124" spans="2:32">
      <c r="B124" s="1005"/>
      <c r="C124" s="252"/>
      <c r="D124" s="198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221"/>
    </row>
    <row r="125" spans="2:32" ht="13.5" thickBot="1">
      <c r="B125" s="1006"/>
      <c r="C125" s="252"/>
      <c r="D125" s="198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221"/>
    </row>
    <row r="126" spans="2:32">
      <c r="B126" s="251"/>
      <c r="C126" s="232"/>
      <c r="D126" s="198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221"/>
    </row>
    <row r="127" spans="2:32">
      <c r="B127" s="1007" t="s">
        <v>57</v>
      </c>
      <c r="C127" s="1008"/>
      <c r="D127" s="198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221"/>
    </row>
    <row r="128" spans="2:32">
      <c r="B128" s="1007" t="s">
        <v>759</v>
      </c>
      <c r="C128" s="1008"/>
      <c r="D128" s="198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221"/>
    </row>
    <row r="129" spans="2:32" ht="15">
      <c r="B129" s="1033" t="s">
        <v>722</v>
      </c>
      <c r="C129" s="1034"/>
      <c r="D129" s="198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221"/>
    </row>
    <row r="130" spans="2:32" ht="15">
      <c r="B130" s="1035" t="s">
        <v>760</v>
      </c>
      <c r="C130" s="1036"/>
      <c r="D130" s="1036"/>
      <c r="E130" s="1036"/>
      <c r="F130" s="1036"/>
      <c r="G130" s="1036"/>
      <c r="H130" s="1036"/>
      <c r="I130" s="1036"/>
      <c r="J130" s="1036"/>
      <c r="K130" s="1036"/>
      <c r="L130" s="1036"/>
      <c r="M130" s="1036"/>
      <c r="N130" s="1036"/>
      <c r="O130" s="1036"/>
      <c r="P130" s="1036"/>
      <c r="Q130" s="1036"/>
      <c r="R130" s="1036"/>
      <c r="S130" s="1036"/>
      <c r="T130" s="1036"/>
      <c r="U130" s="1036"/>
      <c r="V130" s="1036"/>
      <c r="W130" s="1036"/>
      <c r="X130" s="1036"/>
      <c r="Y130" s="1036"/>
      <c r="Z130" s="1036"/>
      <c r="AA130" s="1036"/>
      <c r="AB130" s="1036"/>
      <c r="AC130" s="1036"/>
      <c r="AD130" s="1036"/>
      <c r="AE130" s="1036"/>
      <c r="AF130" s="1037"/>
    </row>
    <row r="131" spans="2:32" ht="25.5" customHeight="1">
      <c r="B131" s="222"/>
      <c r="C131" s="227"/>
      <c r="D131" s="224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5"/>
    </row>
    <row r="132" spans="2:32" ht="36.75" customHeight="1">
      <c r="B132" s="1007" t="s">
        <v>399</v>
      </c>
      <c r="C132" s="1030"/>
      <c r="D132" s="1030"/>
      <c r="E132" s="1030"/>
      <c r="F132" s="1030"/>
      <c r="G132" s="1030"/>
      <c r="H132" s="1030"/>
      <c r="I132" s="1030"/>
      <c r="J132" s="1030"/>
      <c r="K132" s="1030"/>
      <c r="L132" s="1030"/>
      <c r="M132" s="1030"/>
      <c r="N132" s="1030"/>
      <c r="O132" s="1030"/>
      <c r="P132" s="1030"/>
      <c r="Q132" s="1030"/>
      <c r="R132" s="1030"/>
      <c r="S132" s="1030"/>
      <c r="T132" s="1030"/>
      <c r="U132" s="1030"/>
      <c r="V132" s="1030"/>
      <c r="W132" s="1030"/>
      <c r="X132" s="1030"/>
      <c r="Y132" s="1030"/>
      <c r="Z132" s="1030"/>
      <c r="AA132" s="1030"/>
      <c r="AB132" s="1030"/>
      <c r="AC132" s="1030"/>
      <c r="AD132" s="1030"/>
      <c r="AE132" s="1030"/>
      <c r="AF132" s="1031"/>
    </row>
    <row r="133" spans="2:32" ht="18" customHeight="1">
      <c r="B133" s="1035" t="s">
        <v>645</v>
      </c>
      <c r="C133" s="1040"/>
      <c r="D133" s="1032" t="s">
        <v>646</v>
      </c>
      <c r="E133" s="1038" t="s">
        <v>597</v>
      </c>
      <c r="F133" s="1020" t="s">
        <v>3</v>
      </c>
      <c r="G133" s="1021"/>
      <c r="H133" s="1021"/>
      <c r="I133" s="1021"/>
      <c r="J133" s="1021"/>
      <c r="K133" s="1021"/>
      <c r="L133" s="1021"/>
      <c r="M133" s="1021"/>
      <c r="N133" s="1021"/>
      <c r="O133" s="1021"/>
      <c r="P133" s="1021"/>
      <c r="Q133" s="1021"/>
      <c r="R133" s="1021"/>
      <c r="S133" s="1021"/>
      <c r="T133" s="1021"/>
      <c r="U133" s="1021"/>
      <c r="V133" s="1021"/>
      <c r="W133" s="1021"/>
      <c r="X133" s="1021"/>
      <c r="Y133" s="1021"/>
      <c r="Z133" s="1021"/>
      <c r="AA133" s="1021"/>
      <c r="AB133" s="1021"/>
      <c r="AC133" s="1021"/>
      <c r="AD133" s="1021"/>
      <c r="AE133" s="1021"/>
      <c r="AF133" s="1022"/>
    </row>
    <row r="134" spans="2:32" ht="107.25" customHeight="1" thickBot="1">
      <c r="B134" s="1041"/>
      <c r="C134" s="1015"/>
      <c r="D134" s="1017"/>
      <c r="E134" s="1019"/>
      <c r="F134" s="218" t="s">
        <v>482</v>
      </c>
      <c r="G134" s="218" t="s">
        <v>483</v>
      </c>
      <c r="H134" s="218" t="s">
        <v>161</v>
      </c>
      <c r="I134" s="195" t="s">
        <v>666</v>
      </c>
      <c r="J134" s="216" t="s">
        <v>375</v>
      </c>
      <c r="K134" s="216" t="s">
        <v>65</v>
      </c>
      <c r="L134" s="216" t="s">
        <v>64</v>
      </c>
      <c r="M134" s="217" t="s">
        <v>758</v>
      </c>
      <c r="N134" s="216" t="s">
        <v>513</v>
      </c>
      <c r="O134" s="216" t="s">
        <v>704</v>
      </c>
      <c r="P134" s="216" t="s">
        <v>208</v>
      </c>
      <c r="Q134" s="216" t="s">
        <v>678</v>
      </c>
      <c r="R134" s="216" t="s">
        <v>147</v>
      </c>
      <c r="S134" s="216" t="s">
        <v>353</v>
      </c>
      <c r="T134" s="216" t="s">
        <v>481</v>
      </c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220"/>
    </row>
    <row r="135" spans="2:32" ht="27" customHeight="1">
      <c r="B135" s="1004" t="s">
        <v>661</v>
      </c>
      <c r="C135" s="245" t="s">
        <v>289</v>
      </c>
      <c r="D135" s="24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221"/>
    </row>
    <row r="136" spans="2:32" ht="18" customHeight="1">
      <c r="B136" s="1005"/>
      <c r="C136" s="228" t="s">
        <v>371</v>
      </c>
      <c r="D136" s="204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221"/>
    </row>
    <row r="137" spans="2:32" ht="18" customHeight="1">
      <c r="B137" s="1005"/>
      <c r="C137" s="239" t="s">
        <v>439</v>
      </c>
      <c r="D137" s="204">
        <v>200</v>
      </c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221"/>
    </row>
    <row r="138" spans="2:32" ht="18" customHeight="1">
      <c r="B138" s="1005"/>
      <c r="C138" s="249" t="s">
        <v>667</v>
      </c>
      <c r="D138" s="204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221"/>
    </row>
    <row r="139" spans="2:32" ht="18" customHeight="1">
      <c r="B139" s="1005"/>
      <c r="C139" s="231" t="s">
        <v>422</v>
      </c>
      <c r="D139" s="204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221"/>
    </row>
    <row r="140" spans="2:32" ht="18" customHeight="1">
      <c r="B140" s="1005"/>
      <c r="C140" s="228" t="s">
        <v>138</v>
      </c>
      <c r="D140" s="24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26"/>
    </row>
    <row r="141" spans="2:32" ht="18" customHeight="1">
      <c r="B141" s="1005"/>
      <c r="C141" s="228"/>
      <c r="D141" s="24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26"/>
    </row>
    <row r="142" spans="2:32" ht="18" customHeight="1" thickBot="1">
      <c r="B142" s="1006"/>
      <c r="C142" s="228"/>
      <c r="D142" s="24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26"/>
    </row>
    <row r="143" spans="2:32" ht="18" customHeight="1">
      <c r="B143" s="1039" t="s">
        <v>616</v>
      </c>
      <c r="C143" s="1008"/>
      <c r="D143" s="198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221"/>
    </row>
    <row r="144" spans="2:32" ht="18" customHeight="1" thickBot="1">
      <c r="B144" s="1042" t="s">
        <v>575</v>
      </c>
      <c r="C144" s="1008"/>
      <c r="D144" s="198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221"/>
    </row>
    <row r="145" spans="2:32" ht="26.25" customHeight="1">
      <c r="B145" s="1004" t="s">
        <v>313</v>
      </c>
      <c r="C145" s="245" t="s">
        <v>289</v>
      </c>
      <c r="D145" s="204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221"/>
    </row>
    <row r="146" spans="2:32" ht="18" customHeight="1">
      <c r="B146" s="1005"/>
      <c r="C146" s="229" t="s">
        <v>440</v>
      </c>
      <c r="D146" s="204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221"/>
    </row>
    <row r="147" spans="2:32" ht="18" customHeight="1">
      <c r="B147" s="1005"/>
      <c r="C147" s="229" t="s">
        <v>439</v>
      </c>
      <c r="D147" s="24">
        <v>200</v>
      </c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221"/>
    </row>
    <row r="148" spans="2:32" ht="18" customHeight="1">
      <c r="B148" s="1005"/>
      <c r="C148" s="245" t="s">
        <v>667</v>
      </c>
      <c r="D148" s="208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221"/>
    </row>
    <row r="149" spans="2:32" ht="18" customHeight="1">
      <c r="B149" s="1005"/>
      <c r="C149" s="229" t="s">
        <v>422</v>
      </c>
      <c r="D149" s="246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221"/>
    </row>
    <row r="150" spans="2:32" ht="18" customHeight="1">
      <c r="B150" s="1005"/>
      <c r="C150" s="228" t="s">
        <v>352</v>
      </c>
      <c r="D150" s="246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221"/>
    </row>
    <row r="151" spans="2:32" ht="18" customHeight="1">
      <c r="B151" s="1005"/>
      <c r="C151" s="228"/>
      <c r="D151" s="246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221"/>
    </row>
    <row r="152" spans="2:32" ht="18" customHeight="1" thickBot="1">
      <c r="B152" s="1006"/>
      <c r="C152" s="228"/>
      <c r="D152" s="246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221"/>
    </row>
    <row r="153" spans="2:32" ht="18" customHeight="1">
      <c r="B153" s="1004" t="s">
        <v>723</v>
      </c>
      <c r="C153" s="242"/>
      <c r="D153" s="24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221"/>
    </row>
    <row r="154" spans="2:32" ht="18" customHeight="1">
      <c r="B154" s="1005"/>
      <c r="C154" s="252"/>
      <c r="D154" s="198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221"/>
    </row>
    <row r="155" spans="2:32" ht="18" customHeight="1" thickBot="1">
      <c r="B155" s="1006"/>
      <c r="C155" s="252"/>
      <c r="D155" s="198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221"/>
    </row>
    <row r="156" spans="2:32" ht="18" customHeight="1">
      <c r="B156" s="1039" t="s">
        <v>57</v>
      </c>
      <c r="C156" s="1008"/>
      <c r="D156" s="198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221"/>
    </row>
    <row r="157" spans="2:32" ht="18" customHeight="1">
      <c r="B157" s="1007" t="s">
        <v>759</v>
      </c>
      <c r="C157" s="1008"/>
      <c r="D157" s="198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221"/>
    </row>
    <row r="158" spans="2:32" ht="18" customHeight="1">
      <c r="B158" s="1033" t="s">
        <v>722</v>
      </c>
      <c r="C158" s="1034"/>
      <c r="D158" s="198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221"/>
    </row>
    <row r="159" spans="2:32" ht="15">
      <c r="B159" s="1035" t="s">
        <v>760</v>
      </c>
      <c r="C159" s="1036"/>
      <c r="D159" s="1036"/>
      <c r="E159" s="1036"/>
      <c r="F159" s="1036"/>
      <c r="G159" s="1036"/>
      <c r="H159" s="1036"/>
      <c r="I159" s="1036"/>
      <c r="J159" s="1036"/>
      <c r="K159" s="1036"/>
      <c r="L159" s="1036"/>
      <c r="M159" s="1036"/>
      <c r="N159" s="1036"/>
      <c r="O159" s="1036"/>
      <c r="P159" s="1036"/>
      <c r="Q159" s="1036"/>
      <c r="R159" s="1036"/>
      <c r="S159" s="1036"/>
      <c r="T159" s="1036"/>
      <c r="U159" s="1036"/>
      <c r="V159" s="1036"/>
      <c r="W159" s="1036"/>
      <c r="X159" s="1036"/>
      <c r="Y159" s="1036"/>
      <c r="Z159" s="1036"/>
      <c r="AA159" s="1036"/>
      <c r="AB159" s="1036"/>
      <c r="AC159" s="1036"/>
      <c r="AD159" s="1036"/>
      <c r="AE159" s="1036"/>
      <c r="AF159" s="1037"/>
    </row>
    <row r="160" spans="2:32" ht="18" customHeight="1">
      <c r="B160" s="222"/>
      <c r="C160" s="227"/>
      <c r="D160" s="224"/>
      <c r="E160" s="223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5"/>
    </row>
    <row r="161" spans="2:32" ht="39" customHeight="1">
      <c r="B161" s="1007" t="s">
        <v>139</v>
      </c>
      <c r="C161" s="1030"/>
      <c r="D161" s="1030"/>
      <c r="E161" s="1030"/>
      <c r="F161" s="1030"/>
      <c r="G161" s="1030"/>
      <c r="H161" s="1030"/>
      <c r="I161" s="1030"/>
      <c r="J161" s="1030"/>
      <c r="K161" s="1030"/>
      <c r="L161" s="1030"/>
      <c r="M161" s="1030"/>
      <c r="N161" s="1030"/>
      <c r="O161" s="1030"/>
      <c r="P161" s="1030"/>
      <c r="Q161" s="1030"/>
      <c r="R161" s="1030"/>
      <c r="S161" s="1030"/>
      <c r="T161" s="1030"/>
      <c r="U161" s="1030"/>
      <c r="V161" s="1030"/>
      <c r="W161" s="1030"/>
      <c r="X161" s="1030"/>
      <c r="Y161" s="1030"/>
      <c r="Z161" s="1030"/>
      <c r="AA161" s="1030"/>
      <c r="AB161" s="1030"/>
      <c r="AC161" s="1030"/>
      <c r="AD161" s="1030"/>
      <c r="AE161" s="1030"/>
      <c r="AF161" s="1031"/>
    </row>
    <row r="162" spans="2:32" ht="18" customHeight="1">
      <c r="B162" s="1035" t="s">
        <v>645</v>
      </c>
      <c r="C162" s="1040"/>
      <c r="D162" s="1032" t="s">
        <v>646</v>
      </c>
      <c r="E162" s="1038" t="s">
        <v>597</v>
      </c>
      <c r="F162" s="1020" t="s">
        <v>3</v>
      </c>
      <c r="G162" s="1021"/>
      <c r="H162" s="1021"/>
      <c r="I162" s="1021"/>
      <c r="J162" s="1021"/>
      <c r="K162" s="1021"/>
      <c r="L162" s="1021"/>
      <c r="M162" s="1021"/>
      <c r="N162" s="1021"/>
      <c r="O162" s="1021"/>
      <c r="P162" s="1021"/>
      <c r="Q162" s="1021"/>
      <c r="R162" s="1021"/>
      <c r="S162" s="1021"/>
      <c r="T162" s="1021"/>
      <c r="U162" s="1021"/>
      <c r="V162" s="1021"/>
      <c r="W162" s="1021"/>
      <c r="X162" s="1021"/>
      <c r="Y162" s="1021"/>
      <c r="Z162" s="1021"/>
      <c r="AA162" s="1021"/>
      <c r="AB162" s="1021"/>
      <c r="AC162" s="1021"/>
      <c r="AD162" s="1021"/>
      <c r="AE162" s="1021"/>
      <c r="AF162" s="1022"/>
    </row>
    <row r="163" spans="2:32" ht="72.75" customHeight="1" thickBot="1">
      <c r="B163" s="1041"/>
      <c r="C163" s="1015"/>
      <c r="D163" s="1017"/>
      <c r="E163" s="1019"/>
      <c r="F163" s="218" t="s">
        <v>55</v>
      </c>
      <c r="G163" s="218" t="s">
        <v>375</v>
      </c>
      <c r="H163" s="218" t="s">
        <v>65</v>
      </c>
      <c r="I163" s="216" t="s">
        <v>64</v>
      </c>
      <c r="J163" s="216" t="s">
        <v>458</v>
      </c>
      <c r="K163" s="216" t="s">
        <v>502</v>
      </c>
      <c r="L163" s="216" t="s">
        <v>748</v>
      </c>
      <c r="M163" s="217" t="s">
        <v>393</v>
      </c>
      <c r="N163" s="216" t="s">
        <v>513</v>
      </c>
      <c r="O163" s="216" t="s">
        <v>762</v>
      </c>
      <c r="P163" s="216" t="s">
        <v>208</v>
      </c>
      <c r="Q163" s="216" t="s">
        <v>374</v>
      </c>
      <c r="R163" s="216" t="s">
        <v>143</v>
      </c>
      <c r="S163" s="216" t="s">
        <v>457</v>
      </c>
      <c r="T163" s="195"/>
      <c r="U163" s="195"/>
      <c r="V163" s="195"/>
      <c r="W163" s="195"/>
      <c r="X163" s="195"/>
      <c r="Y163" s="195"/>
      <c r="Z163" s="195"/>
      <c r="AA163" s="195"/>
      <c r="AB163" s="195"/>
      <c r="AC163" s="195"/>
      <c r="AD163" s="195"/>
      <c r="AE163" s="195"/>
      <c r="AF163" s="220"/>
    </row>
    <row r="164" spans="2:32" ht="18" customHeight="1">
      <c r="B164" s="1004" t="s">
        <v>661</v>
      </c>
      <c r="C164" s="240" t="s">
        <v>290</v>
      </c>
      <c r="D164" s="211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221"/>
    </row>
    <row r="165" spans="2:32" ht="18" customHeight="1">
      <c r="B165" s="1005"/>
      <c r="C165" s="238" t="s">
        <v>151</v>
      </c>
      <c r="D165" s="24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221"/>
    </row>
    <row r="166" spans="2:32" ht="18" customHeight="1">
      <c r="B166" s="1005"/>
      <c r="C166" s="230" t="s">
        <v>149</v>
      </c>
      <c r="D166" s="24">
        <v>200</v>
      </c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221"/>
    </row>
    <row r="167" spans="2:32" ht="18" customHeight="1">
      <c r="B167" s="1005"/>
      <c r="C167" s="249" t="s">
        <v>667</v>
      </c>
      <c r="D167" s="24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221"/>
    </row>
    <row r="168" spans="2:32" ht="18" customHeight="1">
      <c r="B168" s="1005"/>
      <c r="C168" s="231" t="s">
        <v>422</v>
      </c>
      <c r="D168" s="28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221"/>
    </row>
    <row r="169" spans="2:32" ht="18" customHeight="1">
      <c r="B169" s="1005"/>
      <c r="C169" s="244" t="s">
        <v>84</v>
      </c>
      <c r="D169" s="212"/>
      <c r="E169" s="209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26"/>
    </row>
    <row r="170" spans="2:32" ht="18" customHeight="1">
      <c r="B170" s="1005"/>
      <c r="C170" s="244"/>
      <c r="D170" s="212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26"/>
    </row>
    <row r="171" spans="2:32" ht="18" customHeight="1" thickBot="1">
      <c r="B171" s="1006"/>
      <c r="C171" s="244"/>
      <c r="D171" s="212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26"/>
    </row>
    <row r="172" spans="2:32" ht="18" customHeight="1">
      <c r="B172" s="1039" t="s">
        <v>616</v>
      </c>
      <c r="C172" s="1008"/>
      <c r="D172" s="198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221"/>
    </row>
    <row r="173" spans="2:32" ht="18" customHeight="1" thickBot="1">
      <c r="B173" s="1042" t="s">
        <v>575</v>
      </c>
      <c r="C173" s="1008"/>
      <c r="D173" s="198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221"/>
    </row>
    <row r="174" spans="2:32" ht="18" customHeight="1">
      <c r="B174" s="1004" t="s">
        <v>313</v>
      </c>
      <c r="C174" s="229" t="s">
        <v>290</v>
      </c>
      <c r="D174" s="213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221"/>
    </row>
    <row r="175" spans="2:32" ht="18" customHeight="1">
      <c r="B175" s="1005"/>
      <c r="C175" s="229" t="s">
        <v>206</v>
      </c>
      <c r="D175" s="24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221"/>
    </row>
    <row r="176" spans="2:32" ht="18" customHeight="1">
      <c r="B176" s="1005"/>
      <c r="C176" s="229" t="s">
        <v>205</v>
      </c>
      <c r="D176" s="24">
        <v>200</v>
      </c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221"/>
    </row>
    <row r="177" spans="2:32" ht="18" customHeight="1">
      <c r="B177" s="1005"/>
      <c r="C177" s="245" t="s">
        <v>667</v>
      </c>
      <c r="D177" s="205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221"/>
    </row>
    <row r="178" spans="2:32" ht="18" customHeight="1">
      <c r="B178" s="1005"/>
      <c r="C178" s="229" t="s">
        <v>518</v>
      </c>
      <c r="D178" s="13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221"/>
    </row>
    <row r="179" spans="2:32" ht="18" customHeight="1">
      <c r="B179" s="1005"/>
      <c r="C179" s="244" t="s">
        <v>126</v>
      </c>
      <c r="D179" s="246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221"/>
    </row>
    <row r="180" spans="2:32" ht="18" customHeight="1">
      <c r="B180" s="1005"/>
      <c r="C180" s="244"/>
      <c r="D180" s="246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221"/>
    </row>
    <row r="181" spans="2:32" ht="18" customHeight="1" thickBot="1">
      <c r="B181" s="1006"/>
      <c r="C181" s="244"/>
      <c r="D181" s="246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221"/>
    </row>
    <row r="182" spans="2:32" ht="18" customHeight="1">
      <c r="B182" s="1004" t="s">
        <v>723</v>
      </c>
      <c r="C182" s="242"/>
      <c r="D182" s="24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  <c r="AA182" s="197"/>
      <c r="AB182" s="197"/>
      <c r="AC182" s="197"/>
      <c r="AD182" s="197"/>
      <c r="AE182" s="197"/>
      <c r="AF182" s="221"/>
    </row>
    <row r="183" spans="2:32" ht="18" customHeight="1">
      <c r="B183" s="1005"/>
      <c r="C183" s="252"/>
      <c r="D183" s="198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  <c r="AA183" s="197"/>
      <c r="AB183" s="197"/>
      <c r="AC183" s="197"/>
      <c r="AD183" s="197"/>
      <c r="AE183" s="197"/>
      <c r="AF183" s="221"/>
    </row>
    <row r="184" spans="2:32" ht="18" customHeight="1" thickBot="1">
      <c r="B184" s="1006"/>
      <c r="C184" s="252"/>
      <c r="D184" s="198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221"/>
    </row>
    <row r="185" spans="2:32" ht="18" customHeight="1">
      <c r="B185" s="1039" t="s">
        <v>616</v>
      </c>
      <c r="C185" s="1008"/>
      <c r="D185" s="198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221"/>
    </row>
    <row r="186" spans="2:32" ht="18" customHeight="1">
      <c r="B186" s="1007" t="s">
        <v>575</v>
      </c>
      <c r="C186" s="1008"/>
      <c r="D186" s="198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221"/>
    </row>
    <row r="187" spans="2:32" ht="18" customHeight="1">
      <c r="B187" s="1033" t="s">
        <v>722</v>
      </c>
      <c r="C187" s="1034"/>
      <c r="D187" s="198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221"/>
    </row>
    <row r="188" spans="2:32" ht="15">
      <c r="B188" s="1035" t="s">
        <v>760</v>
      </c>
      <c r="C188" s="1036"/>
      <c r="D188" s="1036"/>
      <c r="E188" s="1036"/>
      <c r="F188" s="1036"/>
      <c r="G188" s="1036"/>
      <c r="H188" s="1036"/>
      <c r="I188" s="1036"/>
      <c r="J188" s="1036"/>
      <c r="K188" s="1036"/>
      <c r="L188" s="1036"/>
      <c r="M188" s="1036"/>
      <c r="N188" s="1036"/>
      <c r="O188" s="1036"/>
      <c r="P188" s="1036"/>
      <c r="Q188" s="1036"/>
      <c r="R188" s="1036"/>
      <c r="S188" s="1036"/>
      <c r="T188" s="1036"/>
      <c r="U188" s="1036"/>
      <c r="V188" s="1036"/>
      <c r="W188" s="1036"/>
      <c r="X188" s="1036"/>
      <c r="Y188" s="1036"/>
      <c r="Z188" s="1036"/>
      <c r="AA188" s="1036"/>
      <c r="AB188" s="1036"/>
      <c r="AC188" s="1036"/>
      <c r="AD188" s="1036"/>
      <c r="AE188" s="1036"/>
      <c r="AF188" s="1037"/>
    </row>
    <row r="189" spans="2:32" ht="24" customHeight="1">
      <c r="B189" s="222"/>
      <c r="C189" s="227"/>
      <c r="D189" s="224"/>
      <c r="E189" s="223"/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  <c r="AA189" s="223"/>
      <c r="AB189" s="223"/>
      <c r="AC189" s="223"/>
      <c r="AD189" s="223"/>
      <c r="AE189" s="223"/>
      <c r="AF189" s="225"/>
    </row>
    <row r="190" spans="2:32" ht="41.25" customHeight="1">
      <c r="B190" s="1007" t="s">
        <v>152</v>
      </c>
      <c r="C190" s="1030"/>
      <c r="D190" s="1030"/>
      <c r="E190" s="1030"/>
      <c r="F190" s="1030"/>
      <c r="G190" s="1030"/>
      <c r="H190" s="1030"/>
      <c r="I190" s="1030"/>
      <c r="J190" s="1030"/>
      <c r="K190" s="1030"/>
      <c r="L190" s="1030"/>
      <c r="M190" s="1030"/>
      <c r="N190" s="1030"/>
      <c r="O190" s="1030"/>
      <c r="P190" s="1030"/>
      <c r="Q190" s="1030"/>
      <c r="R190" s="1030"/>
      <c r="S190" s="1030"/>
      <c r="T190" s="1030"/>
      <c r="U190" s="1030"/>
      <c r="V190" s="1030"/>
      <c r="W190" s="1030"/>
      <c r="X190" s="1030"/>
      <c r="Y190" s="1030"/>
      <c r="Z190" s="1030"/>
      <c r="AA190" s="1030"/>
      <c r="AB190" s="1030"/>
      <c r="AC190" s="1030"/>
      <c r="AD190" s="1030"/>
      <c r="AE190" s="1030"/>
      <c r="AF190" s="1031"/>
    </row>
    <row r="191" spans="2:32" ht="18" customHeight="1">
      <c r="B191" s="1035" t="s">
        <v>645</v>
      </c>
      <c r="C191" s="1040"/>
      <c r="D191" s="1032" t="s">
        <v>646</v>
      </c>
      <c r="E191" s="1038" t="s">
        <v>597</v>
      </c>
      <c r="F191" s="1020" t="s">
        <v>3</v>
      </c>
      <c r="G191" s="1021"/>
      <c r="H191" s="1021"/>
      <c r="I191" s="1021"/>
      <c r="J191" s="1021"/>
      <c r="K191" s="1021"/>
      <c r="L191" s="1021"/>
      <c r="M191" s="1021"/>
      <c r="N191" s="1021"/>
      <c r="O191" s="1021"/>
      <c r="P191" s="1021"/>
      <c r="Q191" s="1021"/>
      <c r="R191" s="1021"/>
      <c r="S191" s="1021"/>
      <c r="T191" s="1021"/>
      <c r="U191" s="1021"/>
      <c r="V191" s="1021"/>
      <c r="W191" s="1021"/>
      <c r="X191" s="1021"/>
      <c r="Y191" s="1021"/>
      <c r="Z191" s="1021"/>
      <c r="AA191" s="1021"/>
      <c r="AB191" s="1021"/>
      <c r="AC191" s="1021"/>
      <c r="AD191" s="1021"/>
      <c r="AE191" s="1021"/>
      <c r="AF191" s="1022"/>
    </row>
    <row r="192" spans="2:32" ht="101.25" customHeight="1" thickBot="1">
      <c r="B192" s="1041"/>
      <c r="C192" s="1015"/>
      <c r="D192" s="1017"/>
      <c r="E192" s="1019"/>
      <c r="F192" s="218" t="s">
        <v>653</v>
      </c>
      <c r="G192" s="218" t="s">
        <v>323</v>
      </c>
      <c r="H192" s="218" t="s">
        <v>618</v>
      </c>
      <c r="I192" s="216" t="s">
        <v>482</v>
      </c>
      <c r="J192" s="195" t="s">
        <v>544</v>
      </c>
      <c r="K192" s="195" t="s">
        <v>753</v>
      </c>
      <c r="L192" s="216" t="s">
        <v>324</v>
      </c>
      <c r="M192" s="217" t="s">
        <v>754</v>
      </c>
      <c r="N192" s="216" t="s">
        <v>208</v>
      </c>
      <c r="O192" s="216" t="s">
        <v>325</v>
      </c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5"/>
      <c r="AB192" s="195"/>
      <c r="AC192" s="195"/>
      <c r="AD192" s="195"/>
      <c r="AE192" s="195"/>
      <c r="AF192" s="220"/>
    </row>
    <row r="193" spans="2:32" ht="18" customHeight="1">
      <c r="B193" s="1004" t="s">
        <v>661</v>
      </c>
      <c r="C193" s="235" t="s">
        <v>204</v>
      </c>
      <c r="D193" s="206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221"/>
    </row>
    <row r="194" spans="2:32" ht="25.5" customHeight="1">
      <c r="B194" s="1005"/>
      <c r="C194" s="228" t="s">
        <v>443</v>
      </c>
      <c r="D194" s="28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221"/>
    </row>
    <row r="195" spans="2:32" ht="33" customHeight="1">
      <c r="B195" s="1005"/>
      <c r="C195" s="247" t="s">
        <v>650</v>
      </c>
      <c r="D195" s="28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7"/>
      <c r="AE195" s="197"/>
      <c r="AF195" s="221"/>
    </row>
    <row r="196" spans="2:32" ht="18" customHeight="1">
      <c r="B196" s="1005"/>
      <c r="C196" s="245" t="s">
        <v>289</v>
      </c>
      <c r="D196" s="28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197"/>
      <c r="AF196" s="221"/>
    </row>
    <row r="197" spans="2:32" ht="18" customHeight="1">
      <c r="B197" s="1005"/>
      <c r="C197" s="245" t="s">
        <v>735</v>
      </c>
      <c r="D197" s="28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  <c r="AC197" s="197"/>
      <c r="AD197" s="197"/>
      <c r="AE197" s="197"/>
      <c r="AF197" s="221"/>
    </row>
    <row r="198" spans="2:32" ht="18" customHeight="1">
      <c r="B198" s="1005"/>
      <c r="C198" s="235" t="s">
        <v>7</v>
      </c>
      <c r="D198" s="28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221"/>
    </row>
    <row r="199" spans="2:32" ht="18" customHeight="1">
      <c r="B199" s="1005"/>
      <c r="C199" s="249" t="s">
        <v>667</v>
      </c>
      <c r="D199" s="28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  <c r="AA199" s="197"/>
      <c r="AB199" s="197"/>
      <c r="AC199" s="197"/>
      <c r="AD199" s="197"/>
      <c r="AE199" s="197"/>
      <c r="AF199" s="221"/>
    </row>
    <row r="200" spans="2:32" ht="18" customHeight="1">
      <c r="B200" s="1005"/>
      <c r="C200" s="231" t="s">
        <v>518</v>
      </c>
      <c r="D200" s="28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  <c r="AA200" s="197"/>
      <c r="AB200" s="197"/>
      <c r="AC200" s="197"/>
      <c r="AD200" s="197"/>
      <c r="AE200" s="197"/>
      <c r="AF200" s="221"/>
    </row>
    <row r="201" spans="2:32">
      <c r="B201" s="1005"/>
      <c r="C201" s="228" t="s">
        <v>724</v>
      </c>
      <c r="D201" s="212"/>
      <c r="E201" s="209"/>
      <c r="F201" s="209"/>
      <c r="G201" s="209"/>
      <c r="H201" s="209"/>
      <c r="I201" s="209"/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  <c r="W201" s="209"/>
      <c r="X201" s="209"/>
      <c r="Y201" s="209"/>
      <c r="Z201" s="209"/>
      <c r="AA201" s="209"/>
      <c r="AB201" s="209"/>
      <c r="AC201" s="209"/>
      <c r="AD201" s="209"/>
      <c r="AE201" s="209"/>
      <c r="AF201" s="226"/>
    </row>
    <row r="202" spans="2:32" ht="20.25" customHeight="1">
      <c r="B202" s="1005"/>
      <c r="C202" s="228"/>
      <c r="D202" s="212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  <c r="AA202" s="209"/>
      <c r="AB202" s="209"/>
      <c r="AC202" s="209"/>
      <c r="AD202" s="209"/>
      <c r="AE202" s="209"/>
      <c r="AF202" s="226"/>
    </row>
    <row r="203" spans="2:32" ht="19.5" customHeight="1" thickBot="1">
      <c r="B203" s="1006"/>
      <c r="C203" s="228"/>
      <c r="D203" s="212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9"/>
      <c r="AB203" s="209"/>
      <c r="AC203" s="209"/>
      <c r="AD203" s="209"/>
      <c r="AE203" s="209"/>
      <c r="AF203" s="226"/>
    </row>
    <row r="204" spans="2:32" ht="18" customHeight="1">
      <c r="B204" s="1039" t="s">
        <v>616</v>
      </c>
      <c r="C204" s="1008"/>
      <c r="D204" s="198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221"/>
    </row>
    <row r="205" spans="2:32" ht="18" customHeight="1" thickBot="1">
      <c r="B205" s="1042" t="s">
        <v>575</v>
      </c>
      <c r="C205" s="1008"/>
      <c r="D205" s="198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  <c r="AA205" s="197"/>
      <c r="AB205" s="197"/>
      <c r="AC205" s="197"/>
      <c r="AD205" s="197"/>
      <c r="AE205" s="197"/>
      <c r="AF205" s="221"/>
    </row>
    <row r="206" spans="2:32" ht="18" customHeight="1">
      <c r="B206" s="1004" t="s">
        <v>313</v>
      </c>
      <c r="C206" s="254" t="s">
        <v>204</v>
      </c>
      <c r="D206" s="204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221"/>
    </row>
    <row r="207" spans="2:32" ht="27" customHeight="1">
      <c r="B207" s="1005"/>
      <c r="C207" s="229" t="s">
        <v>664</v>
      </c>
      <c r="D207" s="200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221"/>
    </row>
    <row r="208" spans="2:32" ht="36.75" customHeight="1">
      <c r="B208" s="1005"/>
      <c r="C208" s="244" t="s">
        <v>314</v>
      </c>
      <c r="D208" s="204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221"/>
    </row>
    <row r="209" spans="2:32" ht="18" customHeight="1">
      <c r="B209" s="1005"/>
      <c r="C209" s="245" t="s">
        <v>289</v>
      </c>
      <c r="D209" s="24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221"/>
    </row>
    <row r="210" spans="2:32" ht="18" customHeight="1">
      <c r="B210" s="1005"/>
      <c r="C210" s="245" t="s">
        <v>735</v>
      </c>
      <c r="D210" s="24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221"/>
    </row>
    <row r="211" spans="2:32" ht="18" customHeight="1">
      <c r="B211" s="1005"/>
      <c r="C211" s="235" t="s">
        <v>288</v>
      </c>
      <c r="D211" s="24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221"/>
    </row>
    <row r="212" spans="2:32" ht="18" customHeight="1">
      <c r="B212" s="1005"/>
      <c r="C212" s="237" t="s">
        <v>667</v>
      </c>
      <c r="D212" s="24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197"/>
      <c r="AF212" s="221"/>
    </row>
    <row r="213" spans="2:32" ht="18" customHeight="1">
      <c r="B213" s="1005"/>
      <c r="C213" s="229" t="s">
        <v>422</v>
      </c>
      <c r="D213" s="24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  <c r="AA213" s="197"/>
      <c r="AB213" s="197"/>
      <c r="AC213" s="197"/>
      <c r="AD213" s="197"/>
      <c r="AE213" s="197"/>
      <c r="AF213" s="221"/>
    </row>
    <row r="214" spans="2:32">
      <c r="B214" s="1005"/>
      <c r="C214" s="228" t="s">
        <v>140</v>
      </c>
      <c r="D214" s="208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  <c r="AA214" s="197"/>
      <c r="AB214" s="197"/>
      <c r="AC214" s="197"/>
      <c r="AD214" s="197"/>
      <c r="AE214" s="197"/>
      <c r="AF214" s="221"/>
    </row>
    <row r="215" spans="2:32">
      <c r="B215" s="1005"/>
      <c r="C215" s="228"/>
      <c r="D215" s="208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  <c r="Z215" s="197"/>
      <c r="AA215" s="197"/>
      <c r="AB215" s="197"/>
      <c r="AC215" s="197"/>
      <c r="AD215" s="197"/>
      <c r="AE215" s="197"/>
      <c r="AF215" s="221"/>
    </row>
    <row r="216" spans="2:32" ht="13.5" thickBot="1">
      <c r="B216" s="1006"/>
      <c r="C216" s="228"/>
      <c r="D216" s="208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221"/>
    </row>
    <row r="217" spans="2:32" ht="18" customHeight="1">
      <c r="B217" s="1004" t="s">
        <v>723</v>
      </c>
      <c r="C217" s="242"/>
      <c r="D217" s="24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  <c r="AA217" s="197"/>
      <c r="AB217" s="197"/>
      <c r="AC217" s="197"/>
      <c r="AD217" s="197"/>
      <c r="AE217" s="197"/>
      <c r="AF217" s="221"/>
    </row>
    <row r="218" spans="2:32" ht="18" customHeight="1">
      <c r="B218" s="1005"/>
      <c r="C218" s="252"/>
      <c r="D218" s="198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  <c r="AA218" s="197"/>
      <c r="AB218" s="197"/>
      <c r="AC218" s="197"/>
      <c r="AD218" s="197"/>
      <c r="AE218" s="197"/>
      <c r="AF218" s="221"/>
    </row>
    <row r="219" spans="2:32" ht="18" customHeight="1" thickBot="1">
      <c r="B219" s="1006"/>
      <c r="C219" s="252"/>
      <c r="D219" s="198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  <c r="Z219" s="197"/>
      <c r="AA219" s="197"/>
      <c r="AB219" s="197"/>
      <c r="AC219" s="197"/>
      <c r="AD219" s="197"/>
      <c r="AE219" s="197"/>
      <c r="AF219" s="221"/>
    </row>
    <row r="220" spans="2:32" ht="18" customHeight="1">
      <c r="B220" s="1039" t="s">
        <v>616</v>
      </c>
      <c r="C220" s="1008"/>
      <c r="D220" s="198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  <c r="AA220" s="197"/>
      <c r="AB220" s="197"/>
      <c r="AC220" s="197"/>
      <c r="AD220" s="197"/>
      <c r="AE220" s="197"/>
      <c r="AF220" s="221"/>
    </row>
    <row r="221" spans="2:32" ht="18" customHeight="1">
      <c r="B221" s="1007" t="s">
        <v>575</v>
      </c>
      <c r="C221" s="1008"/>
      <c r="D221" s="198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  <c r="AA221" s="197"/>
      <c r="AB221" s="197"/>
      <c r="AC221" s="197"/>
      <c r="AD221" s="197"/>
      <c r="AE221" s="197"/>
      <c r="AF221" s="221"/>
    </row>
    <row r="222" spans="2:32" ht="18" customHeight="1">
      <c r="B222" s="1033" t="s">
        <v>722</v>
      </c>
      <c r="C222" s="1034"/>
      <c r="D222" s="198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221"/>
    </row>
    <row r="223" spans="2:32" ht="15">
      <c r="B223" s="1035" t="s">
        <v>760</v>
      </c>
      <c r="C223" s="1036"/>
      <c r="D223" s="1036"/>
      <c r="E223" s="1036"/>
      <c r="F223" s="1036"/>
      <c r="G223" s="1036"/>
      <c r="H223" s="1036"/>
      <c r="I223" s="1036"/>
      <c r="J223" s="1036"/>
      <c r="K223" s="1036"/>
      <c r="L223" s="1036"/>
      <c r="M223" s="1036"/>
      <c r="N223" s="1036"/>
      <c r="O223" s="1036"/>
      <c r="P223" s="1036"/>
      <c r="Q223" s="1036"/>
      <c r="R223" s="1036"/>
      <c r="S223" s="1036"/>
      <c r="T223" s="1036"/>
      <c r="U223" s="1036"/>
      <c r="V223" s="1036"/>
      <c r="W223" s="1036"/>
      <c r="X223" s="1036"/>
      <c r="Y223" s="1036"/>
      <c r="Z223" s="1036"/>
      <c r="AA223" s="1036"/>
      <c r="AB223" s="1036"/>
      <c r="AC223" s="1036"/>
      <c r="AD223" s="1036"/>
      <c r="AE223" s="1036"/>
      <c r="AF223" s="1037"/>
    </row>
    <row r="224" spans="2:32" ht="26.25" customHeight="1">
      <c r="B224" s="222"/>
      <c r="C224" s="227"/>
      <c r="D224" s="224"/>
      <c r="E224" s="223"/>
      <c r="F224" s="223"/>
      <c r="G224" s="223"/>
      <c r="H224" s="223"/>
      <c r="I224" s="223"/>
      <c r="J224" s="223"/>
      <c r="K224" s="223"/>
      <c r="L224" s="223"/>
      <c r="M224" s="223"/>
      <c r="N224" s="223"/>
      <c r="O224" s="223"/>
      <c r="P224" s="223"/>
      <c r="Q224" s="223"/>
      <c r="R224" s="223"/>
      <c r="S224" s="223"/>
      <c r="T224" s="223"/>
      <c r="U224" s="223"/>
      <c r="V224" s="223"/>
      <c r="W224" s="223"/>
      <c r="X224" s="223"/>
      <c r="Y224" s="223"/>
      <c r="Z224" s="223"/>
      <c r="AA224" s="223"/>
      <c r="AB224" s="223"/>
      <c r="AC224" s="223"/>
      <c r="AD224" s="223"/>
      <c r="AE224" s="223"/>
      <c r="AF224" s="225"/>
    </row>
    <row r="225" spans="2:32" ht="39" customHeight="1">
      <c r="B225" s="1007" t="s">
        <v>1</v>
      </c>
      <c r="C225" s="1030"/>
      <c r="D225" s="1030"/>
      <c r="E225" s="1030"/>
      <c r="F225" s="1030"/>
      <c r="G225" s="1030"/>
      <c r="H225" s="1030"/>
      <c r="I225" s="1030"/>
      <c r="J225" s="1030"/>
      <c r="K225" s="1030"/>
      <c r="L225" s="1030"/>
      <c r="M225" s="1030"/>
      <c r="N225" s="1030"/>
      <c r="O225" s="1030"/>
      <c r="P225" s="1030"/>
      <c r="Q225" s="1030"/>
      <c r="R225" s="1030"/>
      <c r="S225" s="1030"/>
      <c r="T225" s="1030"/>
      <c r="U225" s="1030"/>
      <c r="V225" s="1030"/>
      <c r="W225" s="1030"/>
      <c r="X225" s="1030"/>
      <c r="Y225" s="1030"/>
      <c r="Z225" s="1030"/>
      <c r="AA225" s="1030"/>
      <c r="AB225" s="1030"/>
      <c r="AC225" s="1030"/>
      <c r="AD225" s="1030"/>
      <c r="AE225" s="1030"/>
      <c r="AF225" s="1031"/>
    </row>
    <row r="226" spans="2:32" ht="18" customHeight="1">
      <c r="B226" s="1035" t="s">
        <v>645</v>
      </c>
      <c r="C226" s="1040"/>
      <c r="D226" s="1032" t="s">
        <v>646</v>
      </c>
      <c r="E226" s="1038" t="s">
        <v>597</v>
      </c>
      <c r="F226" s="1020" t="s">
        <v>3</v>
      </c>
      <c r="G226" s="1021"/>
      <c r="H226" s="1021"/>
      <c r="I226" s="1021"/>
      <c r="J226" s="1021"/>
      <c r="K226" s="1021"/>
      <c r="L226" s="1021"/>
      <c r="M226" s="1021"/>
      <c r="N226" s="1021"/>
      <c r="O226" s="1021"/>
      <c r="P226" s="1021"/>
      <c r="Q226" s="1021"/>
      <c r="R226" s="1021"/>
      <c r="S226" s="1021"/>
      <c r="T226" s="1021"/>
      <c r="U226" s="1021"/>
      <c r="V226" s="1021"/>
      <c r="W226" s="1021"/>
      <c r="X226" s="1021"/>
      <c r="Y226" s="1021"/>
      <c r="Z226" s="1021"/>
      <c r="AA226" s="1021"/>
      <c r="AB226" s="1021"/>
      <c r="AC226" s="1021"/>
      <c r="AD226" s="1021"/>
      <c r="AE226" s="1021"/>
      <c r="AF226" s="1022"/>
    </row>
    <row r="227" spans="2:32" ht="91.5" customHeight="1" thickBot="1">
      <c r="B227" s="1041"/>
      <c r="C227" s="1015"/>
      <c r="D227" s="1017"/>
      <c r="E227" s="1019"/>
      <c r="F227" s="218" t="s">
        <v>220</v>
      </c>
      <c r="G227" s="218" t="s">
        <v>326</v>
      </c>
      <c r="H227" s="218" t="s">
        <v>678</v>
      </c>
      <c r="I227" s="195" t="s">
        <v>180</v>
      </c>
      <c r="J227" s="195" t="s">
        <v>442</v>
      </c>
      <c r="K227" s="216" t="s">
        <v>418</v>
      </c>
      <c r="L227" s="216" t="s">
        <v>420</v>
      </c>
      <c r="M227" s="196" t="s">
        <v>375</v>
      </c>
      <c r="N227" s="195" t="s">
        <v>64</v>
      </c>
      <c r="O227" s="195" t="s">
        <v>65</v>
      </c>
      <c r="P227" s="195" t="s">
        <v>573</v>
      </c>
      <c r="Q227" s="216" t="s">
        <v>302</v>
      </c>
      <c r="R227" s="195" t="s">
        <v>220</v>
      </c>
      <c r="S227" s="195" t="s">
        <v>433</v>
      </c>
      <c r="T227" s="216" t="s">
        <v>754</v>
      </c>
      <c r="U227" s="216" t="s">
        <v>208</v>
      </c>
      <c r="V227" s="195"/>
      <c r="W227" s="195"/>
      <c r="X227" s="195"/>
      <c r="Y227" s="195"/>
      <c r="Z227" s="195"/>
      <c r="AA227" s="195"/>
      <c r="AB227" s="195"/>
      <c r="AC227" s="195"/>
      <c r="AD227" s="195"/>
      <c r="AE227" s="195"/>
      <c r="AF227" s="220"/>
    </row>
    <row r="228" spans="2:32" ht="18" customHeight="1">
      <c r="B228" s="1004" t="s">
        <v>661</v>
      </c>
      <c r="C228" s="241" t="s">
        <v>766</v>
      </c>
      <c r="D228" s="24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  <c r="AA228" s="197"/>
      <c r="AB228" s="197"/>
      <c r="AC228" s="197"/>
      <c r="AD228" s="197"/>
      <c r="AE228" s="197"/>
      <c r="AF228" s="221"/>
    </row>
    <row r="229" spans="2:32" ht="38.25" customHeight="1">
      <c r="B229" s="1005"/>
      <c r="C229" s="228" t="s">
        <v>86</v>
      </c>
      <c r="D229" s="28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  <c r="AA229" s="197"/>
      <c r="AB229" s="197"/>
      <c r="AC229" s="197"/>
      <c r="AD229" s="197"/>
      <c r="AE229" s="197"/>
      <c r="AF229" s="221"/>
    </row>
    <row r="230" spans="2:32" ht="18" customHeight="1">
      <c r="B230" s="1005"/>
      <c r="C230" s="238" t="s">
        <v>454</v>
      </c>
      <c r="D230" s="28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  <c r="AA230" s="197"/>
      <c r="AB230" s="197"/>
      <c r="AC230" s="197"/>
      <c r="AD230" s="197"/>
      <c r="AE230" s="197"/>
      <c r="AF230" s="221"/>
    </row>
    <row r="231" spans="2:32" ht="18" customHeight="1">
      <c r="B231" s="1005"/>
      <c r="C231" s="235" t="s">
        <v>7</v>
      </c>
      <c r="D231" s="28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  <c r="AA231" s="197"/>
      <c r="AB231" s="197"/>
      <c r="AC231" s="197"/>
      <c r="AD231" s="197"/>
      <c r="AE231" s="197"/>
      <c r="AF231" s="221"/>
    </row>
    <row r="232" spans="2:32" ht="18" customHeight="1">
      <c r="B232" s="1005"/>
      <c r="C232" s="249" t="s">
        <v>667</v>
      </c>
      <c r="D232" s="28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7"/>
      <c r="AE232" s="197"/>
      <c r="AF232" s="221"/>
    </row>
    <row r="233" spans="2:32" ht="18" customHeight="1">
      <c r="B233" s="1005"/>
      <c r="C233" s="231" t="s">
        <v>422</v>
      </c>
      <c r="D233" s="212"/>
      <c r="E233" s="209"/>
      <c r="F233" s="209"/>
      <c r="G233" s="209"/>
      <c r="H233" s="209"/>
      <c r="I233" s="209"/>
      <c r="J233" s="209"/>
      <c r="K233" s="209"/>
      <c r="L233" s="209"/>
      <c r="M233" s="209"/>
      <c r="N233" s="209"/>
      <c r="O233" s="209"/>
      <c r="P233" s="209"/>
      <c r="Q233" s="209"/>
      <c r="R233" s="209"/>
      <c r="S233" s="209"/>
      <c r="T233" s="209"/>
      <c r="U233" s="209"/>
      <c r="V233" s="209"/>
      <c r="W233" s="209"/>
      <c r="X233" s="209"/>
      <c r="Y233" s="209"/>
      <c r="Z233" s="209"/>
      <c r="AA233" s="209"/>
      <c r="AB233" s="209"/>
      <c r="AC233" s="209"/>
      <c r="AD233" s="209"/>
      <c r="AE233" s="209"/>
      <c r="AF233" s="226"/>
    </row>
    <row r="234" spans="2:32" ht="18" customHeight="1">
      <c r="B234" s="1005"/>
      <c r="C234" s="231"/>
      <c r="D234" s="212"/>
      <c r="E234" s="209"/>
      <c r="F234" s="209"/>
      <c r="G234" s="209"/>
      <c r="H234" s="209"/>
      <c r="I234" s="209"/>
      <c r="J234" s="209"/>
      <c r="K234" s="209"/>
      <c r="L234" s="209"/>
      <c r="M234" s="209"/>
      <c r="N234" s="209"/>
      <c r="O234" s="209"/>
      <c r="P234" s="209"/>
      <c r="Q234" s="209"/>
      <c r="R234" s="209"/>
      <c r="S234" s="209"/>
      <c r="T234" s="209"/>
      <c r="U234" s="209"/>
      <c r="V234" s="209"/>
      <c r="W234" s="209"/>
      <c r="X234" s="209"/>
      <c r="Y234" s="209"/>
      <c r="Z234" s="209"/>
      <c r="AA234" s="209"/>
      <c r="AB234" s="209"/>
      <c r="AC234" s="209"/>
      <c r="AD234" s="209"/>
      <c r="AE234" s="209"/>
      <c r="AF234" s="226"/>
    </row>
    <row r="235" spans="2:32" ht="18" customHeight="1" thickBot="1">
      <c r="B235" s="1006"/>
      <c r="C235" s="231"/>
      <c r="D235" s="212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D235" s="209"/>
      <c r="AE235" s="209"/>
      <c r="AF235" s="226"/>
    </row>
    <row r="236" spans="2:32" ht="18" customHeight="1">
      <c r="B236" s="1039" t="s">
        <v>616</v>
      </c>
      <c r="C236" s="1008"/>
      <c r="D236" s="198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  <c r="AA236" s="197"/>
      <c r="AB236" s="197"/>
      <c r="AC236" s="197"/>
      <c r="AD236" s="197"/>
      <c r="AE236" s="197"/>
      <c r="AF236" s="221"/>
    </row>
    <row r="237" spans="2:32" ht="18" customHeight="1" thickBot="1">
      <c r="B237" s="1042" t="s">
        <v>575</v>
      </c>
      <c r="C237" s="1008"/>
      <c r="D237" s="198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  <c r="AA237" s="197"/>
      <c r="AB237" s="197"/>
      <c r="AC237" s="197"/>
      <c r="AD237" s="197"/>
      <c r="AE237" s="197"/>
      <c r="AF237" s="221"/>
    </row>
    <row r="238" spans="2:32" ht="18" customHeight="1">
      <c r="B238" s="1004" t="s">
        <v>313</v>
      </c>
      <c r="C238" s="255" t="s">
        <v>766</v>
      </c>
      <c r="D238" s="200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  <c r="AA238" s="197"/>
      <c r="AB238" s="197"/>
      <c r="AC238" s="197"/>
      <c r="AD238" s="197"/>
      <c r="AE238" s="197"/>
      <c r="AF238" s="221"/>
    </row>
    <row r="239" spans="2:32" ht="30.75" customHeight="1">
      <c r="B239" s="1005"/>
      <c r="C239" s="229" t="s">
        <v>33</v>
      </c>
      <c r="D239" s="204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7"/>
      <c r="AE239" s="197"/>
      <c r="AF239" s="221"/>
    </row>
    <row r="240" spans="2:32" ht="18" customHeight="1">
      <c r="B240" s="1005"/>
      <c r="C240" s="229" t="s">
        <v>454</v>
      </c>
      <c r="D240" s="24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221"/>
    </row>
    <row r="241" spans="2:32" ht="18" customHeight="1">
      <c r="B241" s="1005"/>
      <c r="C241" s="235" t="s">
        <v>7</v>
      </c>
      <c r="D241" s="205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  <c r="AA241" s="197"/>
      <c r="AB241" s="197"/>
      <c r="AC241" s="197"/>
      <c r="AD241" s="197"/>
      <c r="AE241" s="197"/>
      <c r="AF241" s="221"/>
    </row>
    <row r="242" spans="2:32" ht="18" customHeight="1">
      <c r="B242" s="1005"/>
      <c r="C242" s="245" t="s">
        <v>667</v>
      </c>
      <c r="D242" s="246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  <c r="AA242" s="197"/>
      <c r="AB242" s="197"/>
      <c r="AC242" s="197"/>
      <c r="AD242" s="197"/>
      <c r="AE242" s="197"/>
      <c r="AF242" s="221"/>
    </row>
    <row r="243" spans="2:32" ht="18" customHeight="1">
      <c r="B243" s="1005"/>
      <c r="C243" s="229" t="s">
        <v>422</v>
      </c>
      <c r="D243" s="246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221"/>
    </row>
    <row r="244" spans="2:32" ht="18" customHeight="1">
      <c r="B244" s="1005"/>
      <c r="C244" s="229"/>
      <c r="D244" s="246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221"/>
    </row>
    <row r="245" spans="2:32" ht="18" customHeight="1" thickBot="1">
      <c r="B245" s="1006"/>
      <c r="C245" s="229"/>
      <c r="D245" s="246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221"/>
    </row>
    <row r="246" spans="2:32" ht="18" customHeight="1">
      <c r="B246" s="1004" t="s">
        <v>723</v>
      </c>
      <c r="C246" s="242"/>
      <c r="D246" s="24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221"/>
    </row>
    <row r="247" spans="2:32" ht="18" customHeight="1">
      <c r="B247" s="1005"/>
      <c r="C247" s="252"/>
      <c r="D247" s="198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  <c r="AA247" s="197"/>
      <c r="AB247" s="197"/>
      <c r="AC247" s="197"/>
      <c r="AD247" s="197"/>
      <c r="AE247" s="197"/>
      <c r="AF247" s="221"/>
    </row>
    <row r="248" spans="2:32" ht="18" customHeight="1" thickBot="1">
      <c r="B248" s="1006"/>
      <c r="C248" s="252"/>
      <c r="D248" s="198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221"/>
    </row>
    <row r="249" spans="2:32" ht="18" customHeight="1">
      <c r="B249" s="1039" t="s">
        <v>616</v>
      </c>
      <c r="C249" s="1008"/>
      <c r="D249" s="198"/>
      <c r="E249" s="197"/>
      <c r="F249" s="197"/>
      <c r="G249" s="197"/>
      <c r="H249" s="197"/>
      <c r="I249" s="197"/>
      <c r="J249" s="197"/>
      <c r="K249" s="197"/>
      <c r="L249" s="197"/>
      <c r="M249" s="197"/>
      <c r="N249" s="197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221"/>
    </row>
    <row r="250" spans="2:32" ht="18" customHeight="1">
      <c r="B250" s="1007" t="s">
        <v>575</v>
      </c>
      <c r="C250" s="1008"/>
      <c r="D250" s="198"/>
      <c r="E250" s="197"/>
      <c r="F250" s="197"/>
      <c r="G250" s="197"/>
      <c r="H250" s="197"/>
      <c r="I250" s="197"/>
      <c r="J250" s="197"/>
      <c r="K250" s="197"/>
      <c r="L250" s="197"/>
      <c r="M250" s="197"/>
      <c r="N250" s="197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  <c r="AA250" s="197"/>
      <c r="AB250" s="197"/>
      <c r="AC250" s="197"/>
      <c r="AD250" s="197"/>
      <c r="AE250" s="197"/>
      <c r="AF250" s="221"/>
    </row>
    <row r="251" spans="2:32" ht="18" customHeight="1">
      <c r="B251" s="1033" t="s">
        <v>722</v>
      </c>
      <c r="C251" s="1034"/>
      <c r="D251" s="198"/>
      <c r="E251" s="197"/>
      <c r="F251" s="197"/>
      <c r="G251" s="197"/>
      <c r="H251" s="197"/>
      <c r="I251" s="197"/>
      <c r="J251" s="197"/>
      <c r="K251" s="197"/>
      <c r="L251" s="197"/>
      <c r="M251" s="197"/>
      <c r="N251" s="197"/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  <c r="AA251" s="197"/>
      <c r="AB251" s="197"/>
      <c r="AC251" s="197"/>
      <c r="AD251" s="197"/>
      <c r="AE251" s="197"/>
      <c r="AF251" s="221"/>
    </row>
    <row r="252" spans="2:32" ht="15">
      <c r="B252" s="1035" t="s">
        <v>760</v>
      </c>
      <c r="C252" s="1036"/>
      <c r="D252" s="1036"/>
      <c r="E252" s="1036"/>
      <c r="F252" s="1036"/>
      <c r="G252" s="1036"/>
      <c r="H252" s="1036"/>
      <c r="I252" s="1036"/>
      <c r="J252" s="1036"/>
      <c r="K252" s="1036"/>
      <c r="L252" s="1036"/>
      <c r="M252" s="1036"/>
      <c r="N252" s="1036"/>
      <c r="O252" s="1036"/>
      <c r="P252" s="1036"/>
      <c r="Q252" s="1036"/>
      <c r="R252" s="1036"/>
      <c r="S252" s="1036"/>
      <c r="T252" s="1036"/>
      <c r="U252" s="1036"/>
      <c r="V252" s="1036"/>
      <c r="W252" s="1036"/>
      <c r="X252" s="1036"/>
      <c r="Y252" s="1036"/>
      <c r="Z252" s="1036"/>
      <c r="AA252" s="1036"/>
      <c r="AB252" s="1036"/>
      <c r="AC252" s="1036"/>
      <c r="AD252" s="1036"/>
      <c r="AE252" s="1036"/>
      <c r="AF252" s="1037"/>
    </row>
    <row r="253" spans="2:32" ht="30" customHeight="1">
      <c r="B253" s="222"/>
      <c r="C253" s="227"/>
      <c r="D253" s="224"/>
      <c r="E253" s="223"/>
      <c r="F253" s="223"/>
      <c r="G253" s="223"/>
      <c r="H253" s="223"/>
      <c r="I253" s="223"/>
      <c r="J253" s="223"/>
      <c r="K253" s="223"/>
      <c r="L253" s="223"/>
      <c r="M253" s="223"/>
      <c r="N253" s="223"/>
      <c r="O253" s="223"/>
      <c r="P253" s="223"/>
      <c r="Q253" s="223"/>
      <c r="R253" s="223"/>
      <c r="S253" s="223"/>
      <c r="T253" s="223"/>
      <c r="U253" s="223"/>
      <c r="V253" s="223"/>
      <c r="W253" s="223"/>
      <c r="X253" s="223"/>
      <c r="Y253" s="223"/>
      <c r="Z253" s="223"/>
      <c r="AA253" s="223"/>
      <c r="AB253" s="223"/>
      <c r="AC253" s="223"/>
      <c r="AD253" s="223"/>
      <c r="AE253" s="223"/>
      <c r="AF253" s="225"/>
    </row>
    <row r="254" spans="2:32" ht="45" customHeight="1">
      <c r="B254" s="1007" t="s">
        <v>87</v>
      </c>
      <c r="C254" s="1030"/>
      <c r="D254" s="1030"/>
      <c r="E254" s="1030"/>
      <c r="F254" s="1030"/>
      <c r="G254" s="1030"/>
      <c r="H254" s="1030"/>
      <c r="I254" s="1030"/>
      <c r="J254" s="1030"/>
      <c r="K254" s="1030"/>
      <c r="L254" s="1030"/>
      <c r="M254" s="1030"/>
      <c r="N254" s="1030"/>
      <c r="O254" s="1030"/>
      <c r="P254" s="1030"/>
      <c r="Q254" s="1030"/>
      <c r="R254" s="1030"/>
      <c r="S254" s="1030"/>
      <c r="T254" s="1030"/>
      <c r="U254" s="1030"/>
      <c r="V254" s="1030"/>
      <c r="W254" s="1030"/>
      <c r="X254" s="1030"/>
      <c r="Y254" s="1030"/>
      <c r="Z254" s="1030"/>
      <c r="AA254" s="1030"/>
      <c r="AB254" s="1030"/>
      <c r="AC254" s="1030"/>
      <c r="AD254" s="1030"/>
      <c r="AE254" s="1030"/>
      <c r="AF254" s="1031"/>
    </row>
    <row r="255" spans="2:32" ht="18" customHeight="1">
      <c r="B255" s="1035" t="s">
        <v>645</v>
      </c>
      <c r="C255" s="1040"/>
      <c r="D255" s="1032" t="s">
        <v>646</v>
      </c>
      <c r="E255" s="1038" t="s">
        <v>597</v>
      </c>
      <c r="F255" s="1020" t="s">
        <v>3</v>
      </c>
      <c r="G255" s="1021"/>
      <c r="H255" s="1021"/>
      <c r="I255" s="1021"/>
      <c r="J255" s="1021"/>
      <c r="K255" s="1021"/>
      <c r="L255" s="1021"/>
      <c r="M255" s="1021"/>
      <c r="N255" s="1021"/>
      <c r="O255" s="1021"/>
      <c r="P255" s="1021"/>
      <c r="Q255" s="1021"/>
      <c r="R255" s="1021"/>
      <c r="S255" s="1021"/>
      <c r="T255" s="1021"/>
      <c r="U255" s="1021"/>
      <c r="V255" s="1021"/>
      <c r="W255" s="1021"/>
      <c r="X255" s="1021"/>
      <c r="Y255" s="1021"/>
      <c r="Z255" s="1021"/>
      <c r="AA255" s="1021"/>
      <c r="AB255" s="1021"/>
      <c r="AC255" s="1021"/>
      <c r="AD255" s="1021"/>
      <c r="AE255" s="1021"/>
      <c r="AF255" s="1022"/>
    </row>
    <row r="256" spans="2:32" ht="92.25" customHeight="1" thickBot="1">
      <c r="B256" s="1041"/>
      <c r="C256" s="1015"/>
      <c r="D256" s="1017"/>
      <c r="E256" s="1019"/>
      <c r="F256" s="219" t="s">
        <v>218</v>
      </c>
      <c r="G256" s="219" t="s">
        <v>0</v>
      </c>
      <c r="H256" s="219" t="s">
        <v>513</v>
      </c>
      <c r="I256" s="195" t="s">
        <v>666</v>
      </c>
      <c r="J256" s="195" t="s">
        <v>393</v>
      </c>
      <c r="K256" s="195" t="s">
        <v>754</v>
      </c>
      <c r="L256" s="195" t="s">
        <v>375</v>
      </c>
      <c r="M256" s="196" t="s">
        <v>64</v>
      </c>
      <c r="N256" s="195" t="s">
        <v>65</v>
      </c>
      <c r="O256" s="195" t="s">
        <v>418</v>
      </c>
      <c r="P256" s="195" t="s">
        <v>207</v>
      </c>
      <c r="Q256" s="195" t="s">
        <v>433</v>
      </c>
      <c r="R256" s="195" t="s">
        <v>71</v>
      </c>
      <c r="S256" s="195" t="s">
        <v>699</v>
      </c>
      <c r="T256" s="195" t="s">
        <v>221</v>
      </c>
      <c r="U256" s="195" t="s">
        <v>617</v>
      </c>
      <c r="V256" s="195" t="s">
        <v>72</v>
      </c>
      <c r="W256" s="195" t="s">
        <v>758</v>
      </c>
      <c r="X256" s="195" t="s">
        <v>704</v>
      </c>
      <c r="Y256" s="195" t="s">
        <v>208</v>
      </c>
      <c r="Z256" s="195" t="s">
        <v>574</v>
      </c>
      <c r="AA256" s="195" t="s">
        <v>660</v>
      </c>
      <c r="AB256" s="216" t="s">
        <v>481</v>
      </c>
      <c r="AC256" s="195"/>
      <c r="AD256" s="195"/>
      <c r="AE256" s="195"/>
      <c r="AF256" s="220"/>
    </row>
    <row r="257" spans="2:32" ht="18" customHeight="1">
      <c r="B257" s="1004" t="s">
        <v>661</v>
      </c>
      <c r="C257" s="229" t="s">
        <v>88</v>
      </c>
      <c r="D257" s="24"/>
      <c r="E257" s="197"/>
      <c r="F257" s="197"/>
      <c r="G257" s="19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  <c r="S257" s="197"/>
      <c r="T257" s="197"/>
      <c r="U257" s="197"/>
      <c r="V257" s="197"/>
      <c r="W257" s="197"/>
      <c r="X257" s="197"/>
      <c r="Y257" s="197"/>
      <c r="Z257" s="197"/>
      <c r="AA257" s="197"/>
      <c r="AB257" s="197"/>
      <c r="AC257" s="197"/>
      <c r="AD257" s="197"/>
      <c r="AE257" s="197"/>
      <c r="AF257" s="221"/>
    </row>
    <row r="258" spans="2:32" ht="18" customHeight="1">
      <c r="B258" s="1005"/>
      <c r="C258" s="242" t="s">
        <v>89</v>
      </c>
      <c r="D258" s="198"/>
      <c r="E258" s="197"/>
      <c r="F258" s="197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  <c r="AA258" s="197"/>
      <c r="AB258" s="197"/>
      <c r="AC258" s="197"/>
      <c r="AD258" s="197"/>
      <c r="AE258" s="197"/>
      <c r="AF258" s="221"/>
    </row>
    <row r="259" spans="2:32" ht="18" customHeight="1">
      <c r="B259" s="1005"/>
      <c r="C259" s="243" t="s">
        <v>466</v>
      </c>
      <c r="D259" s="198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221"/>
    </row>
    <row r="260" spans="2:32" ht="18" customHeight="1">
      <c r="B260" s="1005"/>
      <c r="C260" s="240" t="s">
        <v>102</v>
      </c>
      <c r="D260" s="198"/>
      <c r="E260" s="197"/>
      <c r="F260" s="197"/>
      <c r="G260" s="197"/>
      <c r="H260" s="197"/>
      <c r="I260" s="197"/>
      <c r="J260" s="197"/>
      <c r="K260" s="197"/>
      <c r="L260" s="197"/>
      <c r="M260" s="197"/>
      <c r="N260" s="197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  <c r="AA260" s="197"/>
      <c r="AB260" s="197"/>
      <c r="AC260" s="197"/>
      <c r="AD260" s="197"/>
      <c r="AE260" s="197"/>
      <c r="AF260" s="221"/>
    </row>
    <row r="261" spans="2:32" ht="18" customHeight="1">
      <c r="B261" s="1005"/>
      <c r="C261" s="230" t="s">
        <v>570</v>
      </c>
      <c r="D261" s="198"/>
      <c r="E261" s="197"/>
      <c r="F261" s="197"/>
      <c r="G261" s="197"/>
      <c r="H261" s="197"/>
      <c r="I261" s="197"/>
      <c r="J261" s="197"/>
      <c r="K261" s="197"/>
      <c r="L261" s="197"/>
      <c r="M261" s="197"/>
      <c r="N261" s="197"/>
      <c r="O261" s="197"/>
      <c r="P261" s="197"/>
      <c r="Q261" s="197"/>
      <c r="R261" s="197"/>
      <c r="S261" s="197"/>
      <c r="T261" s="197"/>
      <c r="U261" s="197"/>
      <c r="V261" s="197"/>
      <c r="W261" s="197"/>
      <c r="X261" s="197"/>
      <c r="Y261" s="197"/>
      <c r="Z261" s="197"/>
      <c r="AA261" s="197"/>
      <c r="AB261" s="197"/>
      <c r="AC261" s="197"/>
      <c r="AD261" s="197"/>
      <c r="AE261" s="197"/>
      <c r="AF261" s="221"/>
    </row>
    <row r="262" spans="2:32" ht="18" customHeight="1">
      <c r="B262" s="1005"/>
      <c r="C262" s="230" t="s">
        <v>12</v>
      </c>
      <c r="D262" s="198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7"/>
      <c r="AE262" s="197"/>
      <c r="AF262" s="221"/>
    </row>
    <row r="263" spans="2:32" ht="18" customHeight="1">
      <c r="B263" s="1005"/>
      <c r="C263" s="239" t="s">
        <v>569</v>
      </c>
      <c r="D263" s="198">
        <v>200</v>
      </c>
      <c r="E263" s="197"/>
      <c r="F263" s="197"/>
      <c r="G263" s="197"/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197"/>
      <c r="S263" s="197"/>
      <c r="T263" s="197"/>
      <c r="U263" s="197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221"/>
    </row>
    <row r="264" spans="2:32" ht="18" customHeight="1">
      <c r="B264" s="1005"/>
      <c r="C264" s="249" t="s">
        <v>667</v>
      </c>
      <c r="D264" s="198"/>
      <c r="E264" s="197"/>
      <c r="F264" s="197"/>
      <c r="G264" s="197"/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  <c r="Z264" s="197"/>
      <c r="AA264" s="197"/>
      <c r="AB264" s="197"/>
      <c r="AC264" s="197"/>
      <c r="AD264" s="197"/>
      <c r="AE264" s="197"/>
      <c r="AF264" s="221"/>
    </row>
    <row r="265" spans="2:32" ht="18" customHeight="1">
      <c r="B265" s="1005"/>
      <c r="C265" s="231" t="s">
        <v>518</v>
      </c>
      <c r="D265" s="24"/>
      <c r="E265" s="197"/>
      <c r="F265" s="197"/>
      <c r="G265" s="197"/>
      <c r="H265" s="197"/>
      <c r="I265" s="197"/>
      <c r="J265" s="197"/>
      <c r="K265" s="197"/>
      <c r="L265" s="197"/>
      <c r="M265" s="197"/>
      <c r="N265" s="197"/>
      <c r="O265" s="197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  <c r="AA265" s="197"/>
      <c r="AB265" s="197"/>
      <c r="AC265" s="197"/>
      <c r="AD265" s="197"/>
      <c r="AE265" s="197"/>
      <c r="AF265" s="221"/>
    </row>
    <row r="266" spans="2:32" ht="18" customHeight="1">
      <c r="B266" s="1005"/>
      <c r="C266" s="231"/>
      <c r="D266" s="24"/>
      <c r="E266" s="197"/>
      <c r="F266" s="197"/>
      <c r="G266" s="197"/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221"/>
    </row>
    <row r="267" spans="2:32" ht="18" customHeight="1" thickBot="1">
      <c r="B267" s="1006"/>
      <c r="C267" s="231"/>
      <c r="D267" s="24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  <c r="AA267" s="197"/>
      <c r="AB267" s="197"/>
      <c r="AC267" s="197"/>
      <c r="AD267" s="197"/>
      <c r="AE267" s="197"/>
      <c r="AF267" s="221"/>
    </row>
    <row r="268" spans="2:32" ht="18" customHeight="1">
      <c r="B268" s="1039" t="s">
        <v>616</v>
      </c>
      <c r="C268" s="1008"/>
      <c r="D268" s="198"/>
      <c r="E268" s="197"/>
      <c r="F268" s="197"/>
      <c r="G268" s="197"/>
      <c r="H268" s="197"/>
      <c r="I268" s="197"/>
      <c r="J268" s="197"/>
      <c r="K268" s="197"/>
      <c r="L268" s="197"/>
      <c r="M268" s="197"/>
      <c r="N268" s="197"/>
      <c r="O268" s="197"/>
      <c r="P268" s="197"/>
      <c r="Q268" s="197"/>
      <c r="R268" s="197"/>
      <c r="S268" s="197"/>
      <c r="T268" s="197"/>
      <c r="U268" s="197"/>
      <c r="V268" s="197"/>
      <c r="W268" s="197"/>
      <c r="X268" s="197"/>
      <c r="Y268" s="197"/>
      <c r="Z268" s="197"/>
      <c r="AA268" s="197"/>
      <c r="AB268" s="197"/>
      <c r="AC268" s="197"/>
      <c r="AD268" s="197"/>
      <c r="AE268" s="197"/>
      <c r="AF268" s="221"/>
    </row>
    <row r="269" spans="2:32" ht="18" customHeight="1" thickBot="1">
      <c r="B269" s="1042" t="s">
        <v>575</v>
      </c>
      <c r="C269" s="1008"/>
      <c r="D269" s="198"/>
      <c r="E269" s="197"/>
      <c r="F269" s="197"/>
      <c r="G269" s="197"/>
      <c r="H269" s="197"/>
      <c r="I269" s="197"/>
      <c r="J269" s="197"/>
      <c r="K269" s="197"/>
      <c r="L269" s="197"/>
      <c r="M269" s="197"/>
      <c r="N269" s="197"/>
      <c r="O269" s="197"/>
      <c r="P269" s="197"/>
      <c r="Q269" s="197"/>
      <c r="R269" s="197"/>
      <c r="S269" s="197"/>
      <c r="T269" s="197"/>
      <c r="U269" s="197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221"/>
    </row>
    <row r="270" spans="2:32" ht="18" customHeight="1">
      <c r="B270" s="1004" t="s">
        <v>313</v>
      </c>
      <c r="C270" s="229" t="s">
        <v>6</v>
      </c>
      <c r="D270" s="214"/>
      <c r="E270" s="197"/>
      <c r="F270" s="197"/>
      <c r="G270" s="197"/>
      <c r="H270" s="197"/>
      <c r="I270" s="197"/>
      <c r="J270" s="197"/>
      <c r="K270" s="197"/>
      <c r="L270" s="197"/>
      <c r="M270" s="197"/>
      <c r="N270" s="197"/>
      <c r="O270" s="197"/>
      <c r="P270" s="197"/>
      <c r="Q270" s="197"/>
      <c r="R270" s="197"/>
      <c r="S270" s="197"/>
      <c r="T270" s="197"/>
      <c r="U270" s="197"/>
      <c r="V270" s="197"/>
      <c r="W270" s="197"/>
      <c r="X270" s="197"/>
      <c r="Y270" s="197"/>
      <c r="Z270" s="197"/>
      <c r="AA270" s="197"/>
      <c r="AB270" s="197"/>
      <c r="AC270" s="197"/>
      <c r="AD270" s="197"/>
      <c r="AE270" s="197"/>
      <c r="AF270" s="221"/>
    </row>
    <row r="271" spans="2:32" ht="18" customHeight="1">
      <c r="B271" s="1005"/>
      <c r="C271" s="229" t="s">
        <v>36</v>
      </c>
      <c r="D271" s="205"/>
      <c r="E271" s="197"/>
      <c r="F271" s="197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  <c r="AA271" s="197"/>
      <c r="AB271" s="197"/>
      <c r="AC271" s="197"/>
      <c r="AD271" s="197"/>
      <c r="AE271" s="197"/>
      <c r="AF271" s="221"/>
    </row>
    <row r="272" spans="2:32" ht="18" customHeight="1">
      <c r="B272" s="1005"/>
      <c r="C272" s="245" t="s">
        <v>466</v>
      </c>
      <c r="D272" s="204"/>
      <c r="E272" s="197"/>
      <c r="F272" s="197"/>
      <c r="G272" s="197"/>
      <c r="H272" s="197"/>
      <c r="I272" s="197"/>
      <c r="J272" s="197"/>
      <c r="K272" s="197"/>
      <c r="L272" s="197"/>
      <c r="M272" s="197"/>
      <c r="N272" s="197"/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  <c r="AA272" s="197"/>
      <c r="AB272" s="197"/>
      <c r="AC272" s="197"/>
      <c r="AD272" s="197"/>
      <c r="AE272" s="197"/>
      <c r="AF272" s="221"/>
    </row>
    <row r="273" spans="2:32" ht="18" customHeight="1">
      <c r="B273" s="1005"/>
      <c r="C273" s="229" t="s">
        <v>35</v>
      </c>
      <c r="D273" s="205"/>
      <c r="E273" s="197"/>
      <c r="F273" s="197"/>
      <c r="G273" s="197"/>
      <c r="H273" s="197"/>
      <c r="I273" s="197"/>
      <c r="J273" s="197"/>
      <c r="K273" s="197"/>
      <c r="L273" s="197"/>
      <c r="M273" s="197"/>
      <c r="N273" s="197"/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  <c r="AA273" s="197"/>
      <c r="AB273" s="197"/>
      <c r="AC273" s="197"/>
      <c r="AD273" s="197"/>
      <c r="AE273" s="197"/>
      <c r="AF273" s="221"/>
    </row>
    <row r="274" spans="2:32" ht="18" customHeight="1">
      <c r="B274" s="1005"/>
      <c r="C274" s="228" t="s">
        <v>570</v>
      </c>
      <c r="D274" s="205"/>
      <c r="E274" s="197"/>
      <c r="F274" s="197"/>
      <c r="G274" s="197"/>
      <c r="H274" s="197"/>
      <c r="I274" s="197"/>
      <c r="J274" s="197"/>
      <c r="K274" s="197"/>
      <c r="L274" s="197"/>
      <c r="M274" s="197"/>
      <c r="N274" s="197"/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  <c r="AA274" s="197"/>
      <c r="AB274" s="197"/>
      <c r="AC274" s="197"/>
      <c r="AD274" s="197"/>
      <c r="AE274" s="197"/>
      <c r="AF274" s="221"/>
    </row>
    <row r="275" spans="2:32" ht="18" customHeight="1">
      <c r="B275" s="1005"/>
      <c r="C275" s="228" t="s">
        <v>449</v>
      </c>
      <c r="D275" s="205"/>
      <c r="E275" s="197"/>
      <c r="F275" s="197"/>
      <c r="G275" s="197"/>
      <c r="H275" s="197"/>
      <c r="I275" s="197"/>
      <c r="J275" s="197"/>
      <c r="K275" s="197"/>
      <c r="L275" s="197"/>
      <c r="M275" s="197"/>
      <c r="N275" s="197"/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97"/>
      <c r="Z275" s="197"/>
      <c r="AA275" s="197"/>
      <c r="AB275" s="197"/>
      <c r="AC275" s="197"/>
      <c r="AD275" s="197"/>
      <c r="AE275" s="197"/>
      <c r="AF275" s="221"/>
    </row>
    <row r="276" spans="2:32" ht="18" customHeight="1">
      <c r="B276" s="1005"/>
      <c r="C276" s="229" t="s">
        <v>569</v>
      </c>
      <c r="D276" s="205">
        <v>200</v>
      </c>
      <c r="E276" s="197"/>
      <c r="F276" s="197"/>
      <c r="G276" s="197"/>
      <c r="H276" s="197"/>
      <c r="I276" s="197"/>
      <c r="J276" s="197"/>
      <c r="K276" s="197"/>
      <c r="L276" s="197"/>
      <c r="M276" s="197"/>
      <c r="N276" s="197"/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7"/>
      <c r="AE276" s="197"/>
      <c r="AF276" s="221"/>
    </row>
    <row r="277" spans="2:32" ht="18" customHeight="1">
      <c r="B277" s="1005"/>
      <c r="C277" s="244" t="s">
        <v>667</v>
      </c>
      <c r="D277" s="246"/>
      <c r="E277" s="197"/>
      <c r="F277" s="197"/>
      <c r="G277" s="197"/>
      <c r="H277" s="197"/>
      <c r="I277" s="197"/>
      <c r="J277" s="197"/>
      <c r="K277" s="197"/>
      <c r="L277" s="197"/>
      <c r="M277" s="197"/>
      <c r="N277" s="197"/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  <c r="Z277" s="197"/>
      <c r="AA277" s="197"/>
      <c r="AB277" s="197"/>
      <c r="AC277" s="197"/>
      <c r="AD277" s="197"/>
      <c r="AE277" s="197"/>
      <c r="AF277" s="221"/>
    </row>
    <row r="278" spans="2:32" ht="18" customHeight="1">
      <c r="B278" s="1005"/>
      <c r="C278" s="229" t="s">
        <v>518</v>
      </c>
      <c r="D278" s="246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  <c r="AA278" s="197"/>
      <c r="AB278" s="197"/>
      <c r="AC278" s="197"/>
      <c r="AD278" s="197"/>
      <c r="AE278" s="197"/>
      <c r="AF278" s="221"/>
    </row>
    <row r="279" spans="2:32" ht="18" customHeight="1">
      <c r="B279" s="1005"/>
      <c r="C279" s="229"/>
      <c r="D279" s="246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  <c r="AA279" s="197"/>
      <c r="AB279" s="197"/>
      <c r="AC279" s="197"/>
      <c r="AD279" s="197"/>
      <c r="AE279" s="197"/>
      <c r="AF279" s="221"/>
    </row>
    <row r="280" spans="2:32" ht="18" customHeight="1" thickBot="1">
      <c r="B280" s="1006"/>
      <c r="C280" s="229"/>
      <c r="D280" s="246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  <c r="AA280" s="197"/>
      <c r="AB280" s="197"/>
      <c r="AC280" s="197"/>
      <c r="AD280" s="197"/>
      <c r="AE280" s="197"/>
      <c r="AF280" s="221"/>
    </row>
    <row r="281" spans="2:32" ht="18" customHeight="1">
      <c r="B281" s="1027" t="s">
        <v>723</v>
      </c>
      <c r="C281" s="246"/>
      <c r="D281" s="24"/>
      <c r="E281" s="197"/>
      <c r="F281" s="197"/>
      <c r="G281" s="197"/>
      <c r="H281" s="197"/>
      <c r="I281" s="197"/>
      <c r="J281" s="197"/>
      <c r="K281" s="197"/>
      <c r="L281" s="197"/>
      <c r="M281" s="197"/>
      <c r="N281" s="197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  <c r="AA281" s="197"/>
      <c r="AB281" s="197"/>
      <c r="AC281" s="197"/>
      <c r="AD281" s="197"/>
      <c r="AE281" s="197"/>
      <c r="AF281" s="221"/>
    </row>
    <row r="282" spans="2:32" ht="18" customHeight="1">
      <c r="B282" s="1027"/>
      <c r="C282" s="121"/>
      <c r="D282" s="198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  <c r="AA282" s="197"/>
      <c r="AB282" s="197"/>
      <c r="AC282" s="197"/>
      <c r="AD282" s="197"/>
      <c r="AE282" s="197"/>
      <c r="AF282" s="221"/>
    </row>
    <row r="283" spans="2:32" ht="18" customHeight="1">
      <c r="B283" s="1044"/>
      <c r="C283" s="121"/>
      <c r="D283" s="198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221"/>
    </row>
    <row r="284" spans="2:32" ht="18" customHeight="1">
      <c r="B284" s="1007" t="s">
        <v>616</v>
      </c>
      <c r="C284" s="1008"/>
      <c r="D284" s="198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  <c r="AA284" s="197"/>
      <c r="AB284" s="197"/>
      <c r="AC284" s="197"/>
      <c r="AD284" s="197"/>
      <c r="AE284" s="197"/>
      <c r="AF284" s="221"/>
    </row>
    <row r="285" spans="2:32" ht="18" customHeight="1">
      <c r="B285" s="1007" t="s">
        <v>575</v>
      </c>
      <c r="C285" s="1008"/>
      <c r="D285" s="198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  <c r="AA285" s="197"/>
      <c r="AB285" s="197"/>
      <c r="AC285" s="197"/>
      <c r="AD285" s="197"/>
      <c r="AE285" s="197"/>
      <c r="AF285" s="221"/>
    </row>
    <row r="286" spans="2:32" ht="18" customHeight="1">
      <c r="B286" s="1033" t="s">
        <v>722</v>
      </c>
      <c r="C286" s="1034"/>
      <c r="D286" s="198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7"/>
      <c r="AA286" s="197"/>
      <c r="AB286" s="197"/>
      <c r="AC286" s="197"/>
      <c r="AD286" s="197"/>
      <c r="AE286" s="197"/>
      <c r="AF286" s="221"/>
    </row>
    <row r="287" spans="2:32" ht="15">
      <c r="B287" s="1035" t="s">
        <v>760</v>
      </c>
      <c r="C287" s="1036"/>
      <c r="D287" s="1036"/>
      <c r="E287" s="1036"/>
      <c r="F287" s="1036"/>
      <c r="G287" s="1036"/>
      <c r="H287" s="1036"/>
      <c r="I287" s="1036"/>
      <c r="J287" s="1036"/>
      <c r="K287" s="1036"/>
      <c r="L287" s="1036"/>
      <c r="M287" s="1036"/>
      <c r="N287" s="1036"/>
      <c r="O287" s="1036"/>
      <c r="P287" s="1036"/>
      <c r="Q287" s="1036"/>
      <c r="R287" s="1036"/>
      <c r="S287" s="1036"/>
      <c r="T287" s="1036"/>
      <c r="U287" s="1036"/>
      <c r="V287" s="1036"/>
      <c r="W287" s="1036"/>
      <c r="X287" s="1036"/>
      <c r="Y287" s="1036"/>
      <c r="Z287" s="1036"/>
      <c r="AA287" s="1036"/>
      <c r="AB287" s="1036"/>
      <c r="AC287" s="1036"/>
      <c r="AD287" s="1036"/>
      <c r="AE287" s="1036"/>
      <c r="AF287" s="1037"/>
    </row>
    <row r="288" spans="2:32" ht="30" customHeight="1">
      <c r="B288" s="222"/>
      <c r="C288" s="227"/>
      <c r="D288" s="224"/>
      <c r="E288" s="223"/>
      <c r="F288" s="223"/>
      <c r="G288" s="223"/>
      <c r="H288" s="223"/>
      <c r="I288" s="223"/>
      <c r="J288" s="223"/>
      <c r="K288" s="223"/>
      <c r="L288" s="223"/>
      <c r="M288" s="223"/>
      <c r="N288" s="223"/>
      <c r="O288" s="223"/>
      <c r="P288" s="223"/>
      <c r="Q288" s="223"/>
      <c r="R288" s="223"/>
      <c r="S288" s="223"/>
      <c r="T288" s="223"/>
      <c r="U288" s="223"/>
      <c r="V288" s="223"/>
      <c r="W288" s="223"/>
      <c r="X288" s="223"/>
      <c r="Y288" s="223"/>
      <c r="Z288" s="223"/>
      <c r="AA288" s="223"/>
      <c r="AB288" s="223"/>
      <c r="AC288" s="223"/>
      <c r="AD288" s="223"/>
      <c r="AE288" s="223"/>
      <c r="AF288" s="225"/>
    </row>
    <row r="289" spans="2:32" ht="48" customHeight="1">
      <c r="B289" s="1007" t="s">
        <v>13</v>
      </c>
      <c r="C289" s="1030"/>
      <c r="D289" s="1030"/>
      <c r="E289" s="1030"/>
      <c r="F289" s="1030"/>
      <c r="G289" s="1030"/>
      <c r="H289" s="1030"/>
      <c r="I289" s="1030"/>
      <c r="J289" s="1030"/>
      <c r="K289" s="1030"/>
      <c r="L289" s="1030"/>
      <c r="M289" s="1030"/>
      <c r="N289" s="1030"/>
      <c r="O289" s="1030"/>
      <c r="P289" s="1030"/>
      <c r="Q289" s="1030"/>
      <c r="R289" s="1030"/>
      <c r="S289" s="1030"/>
      <c r="T289" s="1030"/>
      <c r="U289" s="1030"/>
      <c r="V289" s="1030"/>
      <c r="W289" s="1030"/>
      <c r="X289" s="1030"/>
      <c r="Y289" s="1030"/>
      <c r="Z289" s="1030"/>
      <c r="AA289" s="1030"/>
      <c r="AB289" s="1030"/>
      <c r="AC289" s="1030"/>
      <c r="AD289" s="1030"/>
      <c r="AE289" s="1030"/>
      <c r="AF289" s="1031"/>
    </row>
    <row r="290" spans="2:32" ht="18" customHeight="1">
      <c r="B290" s="1035" t="s">
        <v>645</v>
      </c>
      <c r="C290" s="1040"/>
      <c r="D290" s="1032" t="s">
        <v>646</v>
      </c>
      <c r="E290" s="1038" t="s">
        <v>597</v>
      </c>
      <c r="F290" s="1020" t="s">
        <v>3</v>
      </c>
      <c r="G290" s="1021"/>
      <c r="H290" s="1021"/>
      <c r="I290" s="1021"/>
      <c r="J290" s="1021"/>
      <c r="K290" s="1021"/>
      <c r="L290" s="1021"/>
      <c r="M290" s="1021"/>
      <c r="N290" s="1021"/>
      <c r="O290" s="1021"/>
      <c r="P290" s="1021"/>
      <c r="Q290" s="1021"/>
      <c r="R290" s="1021"/>
      <c r="S290" s="1021"/>
      <c r="T290" s="1021"/>
      <c r="U290" s="1021"/>
      <c r="V290" s="1021"/>
      <c r="W290" s="1021"/>
      <c r="X290" s="1021"/>
      <c r="Y290" s="1021"/>
      <c r="Z290" s="1021"/>
      <c r="AA290" s="1021"/>
      <c r="AB290" s="1021"/>
      <c r="AC290" s="1021"/>
      <c r="AD290" s="1021"/>
      <c r="AE290" s="1021"/>
      <c r="AF290" s="1022"/>
    </row>
    <row r="291" spans="2:32" ht="95.25" customHeight="1" thickBot="1">
      <c r="B291" s="1041"/>
      <c r="C291" s="1015"/>
      <c r="D291" s="1017"/>
      <c r="E291" s="1019"/>
      <c r="F291" s="218" t="s">
        <v>112</v>
      </c>
      <c r="G291" s="218" t="s">
        <v>677</v>
      </c>
      <c r="H291" s="218" t="s">
        <v>345</v>
      </c>
      <c r="I291" s="195" t="s">
        <v>513</v>
      </c>
      <c r="J291" s="195" t="s">
        <v>753</v>
      </c>
      <c r="K291" s="216" t="s">
        <v>762</v>
      </c>
      <c r="L291" s="216" t="s">
        <v>660</v>
      </c>
      <c r="M291" s="217" t="s">
        <v>217</v>
      </c>
      <c r="N291" s="195" t="s">
        <v>71</v>
      </c>
      <c r="O291" s="216" t="s">
        <v>147</v>
      </c>
      <c r="P291" s="195" t="s">
        <v>659</v>
      </c>
      <c r="Q291" s="195"/>
      <c r="R291" s="195"/>
      <c r="S291" s="195"/>
      <c r="T291" s="195"/>
      <c r="U291" s="195"/>
      <c r="V291" s="195"/>
      <c r="W291" s="195"/>
      <c r="X291" s="195"/>
      <c r="Y291" s="195"/>
      <c r="Z291" s="195"/>
      <c r="AA291" s="195"/>
      <c r="AB291" s="195"/>
      <c r="AC291" s="195"/>
      <c r="AD291" s="195"/>
      <c r="AE291" s="195"/>
      <c r="AF291" s="220"/>
    </row>
    <row r="292" spans="2:32" ht="27" customHeight="1">
      <c r="B292" s="1004" t="s">
        <v>661</v>
      </c>
      <c r="C292" s="228" t="s">
        <v>183</v>
      </c>
      <c r="D292" s="28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  <c r="AA292" s="197"/>
      <c r="AB292" s="197"/>
      <c r="AC292" s="197"/>
      <c r="AD292" s="197"/>
      <c r="AE292" s="197"/>
      <c r="AF292" s="221"/>
    </row>
    <row r="293" spans="2:32" ht="18" customHeight="1">
      <c r="B293" s="1005"/>
      <c r="C293" s="237" t="s">
        <v>607</v>
      </c>
      <c r="D293" s="28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  <c r="AA293" s="197"/>
      <c r="AB293" s="197"/>
      <c r="AC293" s="197"/>
      <c r="AD293" s="197"/>
      <c r="AE293" s="197"/>
      <c r="AF293" s="221"/>
    </row>
    <row r="294" spans="2:32" ht="18" customHeight="1">
      <c r="B294" s="1005"/>
      <c r="C294" s="230" t="s">
        <v>331</v>
      </c>
      <c r="D294" s="28" t="s">
        <v>15</v>
      </c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/>
      <c r="AE294" s="197"/>
      <c r="AF294" s="221"/>
    </row>
    <row r="295" spans="2:32" ht="18" customHeight="1">
      <c r="B295" s="1005"/>
      <c r="C295" s="228" t="s">
        <v>504</v>
      </c>
      <c r="D295" s="28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  <c r="AA295" s="197"/>
      <c r="AB295" s="197"/>
      <c r="AC295" s="197"/>
      <c r="AD295" s="197"/>
      <c r="AE295" s="197"/>
      <c r="AF295" s="221"/>
    </row>
    <row r="296" spans="2:32" ht="18" customHeight="1">
      <c r="B296" s="1005"/>
      <c r="C296" s="248" t="s">
        <v>667</v>
      </c>
      <c r="D296" s="28"/>
      <c r="E296" s="197"/>
      <c r="F296" s="197"/>
      <c r="G296" s="197"/>
      <c r="H296" s="197"/>
      <c r="I296" s="197"/>
      <c r="J296" s="197"/>
      <c r="K296" s="197"/>
      <c r="L296" s="197"/>
      <c r="M296" s="197"/>
      <c r="N296" s="197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221"/>
    </row>
    <row r="297" spans="2:32" ht="18" customHeight="1">
      <c r="B297" s="1005"/>
      <c r="C297" s="231" t="s">
        <v>422</v>
      </c>
      <c r="D297" s="212"/>
      <c r="E297" s="209"/>
      <c r="F297" s="209"/>
      <c r="G297" s="209"/>
      <c r="H297" s="209"/>
      <c r="I297" s="209"/>
      <c r="J297" s="209"/>
      <c r="K297" s="209"/>
      <c r="L297" s="209"/>
      <c r="M297" s="209"/>
      <c r="N297" s="209"/>
      <c r="O297" s="209"/>
      <c r="P297" s="209"/>
      <c r="Q297" s="209"/>
      <c r="R297" s="209"/>
      <c r="S297" s="209"/>
      <c r="T297" s="209"/>
      <c r="U297" s="209"/>
      <c r="V297" s="209"/>
      <c r="W297" s="209"/>
      <c r="X297" s="209"/>
      <c r="Y297" s="209"/>
      <c r="Z297" s="209"/>
      <c r="AA297" s="209"/>
      <c r="AB297" s="209"/>
      <c r="AC297" s="209"/>
      <c r="AD297" s="209"/>
      <c r="AE297" s="209"/>
      <c r="AF297" s="226"/>
    </row>
    <row r="298" spans="2:32" ht="18" customHeight="1">
      <c r="B298" s="1005"/>
      <c r="C298" s="231"/>
      <c r="D298" s="212"/>
      <c r="E298" s="209"/>
      <c r="F298" s="209"/>
      <c r="G298" s="209"/>
      <c r="H298" s="209"/>
      <c r="I298" s="209"/>
      <c r="J298" s="209"/>
      <c r="K298" s="209"/>
      <c r="L298" s="209"/>
      <c r="M298" s="209"/>
      <c r="N298" s="209"/>
      <c r="O298" s="209"/>
      <c r="P298" s="209"/>
      <c r="Q298" s="209"/>
      <c r="R298" s="209"/>
      <c r="S298" s="209"/>
      <c r="T298" s="209"/>
      <c r="U298" s="209"/>
      <c r="V298" s="209"/>
      <c r="W298" s="209"/>
      <c r="X298" s="209"/>
      <c r="Y298" s="209"/>
      <c r="Z298" s="209"/>
      <c r="AA298" s="209"/>
      <c r="AB298" s="209"/>
      <c r="AC298" s="209"/>
      <c r="AD298" s="209"/>
      <c r="AE298" s="209"/>
      <c r="AF298" s="226"/>
    </row>
    <row r="299" spans="2:32" ht="18" customHeight="1">
      <c r="B299" s="1005"/>
      <c r="C299" s="231"/>
      <c r="D299" s="212"/>
      <c r="E299" s="209"/>
      <c r="F299" s="209"/>
      <c r="G299" s="209"/>
      <c r="H299" s="209"/>
      <c r="I299" s="209"/>
      <c r="J299" s="209"/>
      <c r="K299" s="209"/>
      <c r="L299" s="209"/>
      <c r="M299" s="209"/>
      <c r="N299" s="209"/>
      <c r="O299" s="209"/>
      <c r="P299" s="209"/>
      <c r="Q299" s="209"/>
      <c r="R299" s="209"/>
      <c r="S299" s="209"/>
      <c r="T299" s="209"/>
      <c r="U299" s="209"/>
      <c r="V299" s="209"/>
      <c r="W299" s="209"/>
      <c r="X299" s="209"/>
      <c r="Y299" s="209"/>
      <c r="Z299" s="209"/>
      <c r="AA299" s="209"/>
      <c r="AB299" s="209"/>
      <c r="AC299" s="209"/>
      <c r="AD299" s="209"/>
      <c r="AE299" s="209"/>
      <c r="AF299" s="226"/>
    </row>
    <row r="300" spans="2:32" ht="18" customHeight="1" thickBot="1">
      <c r="B300" s="1006"/>
      <c r="C300" s="231"/>
      <c r="D300" s="212"/>
      <c r="E300" s="209"/>
      <c r="F300" s="209"/>
      <c r="G300" s="209"/>
      <c r="H300" s="209"/>
      <c r="I300" s="209"/>
      <c r="J300" s="209"/>
      <c r="K300" s="209"/>
      <c r="L300" s="209"/>
      <c r="M300" s="209"/>
      <c r="N300" s="209"/>
      <c r="O300" s="209"/>
      <c r="P300" s="209"/>
      <c r="Q300" s="209"/>
      <c r="R300" s="209"/>
      <c r="S300" s="209"/>
      <c r="T300" s="209"/>
      <c r="U300" s="209"/>
      <c r="V300" s="209"/>
      <c r="W300" s="209"/>
      <c r="X300" s="209"/>
      <c r="Y300" s="209"/>
      <c r="Z300" s="209"/>
      <c r="AA300" s="209"/>
      <c r="AB300" s="209"/>
      <c r="AC300" s="209"/>
      <c r="AD300" s="209"/>
      <c r="AE300" s="209"/>
      <c r="AF300" s="226"/>
    </row>
    <row r="301" spans="2:32" ht="18" customHeight="1">
      <c r="B301" s="1039" t="s">
        <v>616</v>
      </c>
      <c r="C301" s="1008"/>
      <c r="D301" s="198"/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  <c r="AA301" s="197"/>
      <c r="AB301" s="197"/>
      <c r="AC301" s="197"/>
      <c r="AD301" s="197"/>
      <c r="AE301" s="197"/>
      <c r="AF301" s="221"/>
    </row>
    <row r="302" spans="2:32" ht="18" customHeight="1" thickBot="1">
      <c r="B302" s="1042" t="s">
        <v>575</v>
      </c>
      <c r="C302" s="1008"/>
      <c r="D302" s="198"/>
      <c r="E302" s="197"/>
      <c r="F302" s="197"/>
      <c r="G302" s="197"/>
      <c r="H302" s="197"/>
      <c r="I302" s="197"/>
      <c r="J302" s="197"/>
      <c r="K302" s="197"/>
      <c r="L302" s="197"/>
      <c r="M302" s="197"/>
      <c r="N302" s="197"/>
      <c r="O302" s="197"/>
      <c r="P302" s="197"/>
      <c r="Q302" s="197"/>
      <c r="R302" s="197"/>
      <c r="S302" s="197"/>
      <c r="T302" s="197"/>
      <c r="U302" s="197"/>
      <c r="V302" s="197"/>
      <c r="W302" s="197"/>
      <c r="X302" s="197"/>
      <c r="Y302" s="197"/>
      <c r="Z302" s="197"/>
      <c r="AA302" s="197"/>
      <c r="AB302" s="197"/>
      <c r="AC302" s="197"/>
      <c r="AD302" s="197"/>
      <c r="AE302" s="197"/>
      <c r="AF302" s="221"/>
    </row>
    <row r="303" spans="2:32" ht="30.75" customHeight="1">
      <c r="B303" s="1004" t="s">
        <v>313</v>
      </c>
      <c r="C303" s="228" t="s">
        <v>683</v>
      </c>
      <c r="D303" s="204"/>
      <c r="E303" s="197"/>
      <c r="F303" s="197"/>
      <c r="G303" s="197"/>
      <c r="H303" s="197"/>
      <c r="I303" s="197"/>
      <c r="J303" s="197"/>
      <c r="K303" s="197"/>
      <c r="L303" s="197"/>
      <c r="M303" s="197"/>
      <c r="N303" s="197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  <c r="AA303" s="197"/>
      <c r="AB303" s="197"/>
      <c r="AC303" s="197"/>
      <c r="AD303" s="197"/>
      <c r="AE303" s="197"/>
      <c r="AF303" s="221"/>
    </row>
    <row r="304" spans="2:32" ht="18" customHeight="1">
      <c r="B304" s="1005"/>
      <c r="C304" s="236" t="s">
        <v>607</v>
      </c>
      <c r="D304" s="204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  <c r="O304" s="197"/>
      <c r="P304" s="197"/>
      <c r="Q304" s="197"/>
      <c r="R304" s="197"/>
      <c r="S304" s="197"/>
      <c r="T304" s="197"/>
      <c r="U304" s="197"/>
      <c r="V304" s="197"/>
      <c r="W304" s="197"/>
      <c r="X304" s="197"/>
      <c r="Y304" s="197"/>
      <c r="Z304" s="197"/>
      <c r="AA304" s="197"/>
      <c r="AB304" s="197"/>
      <c r="AC304" s="197"/>
      <c r="AD304" s="197"/>
      <c r="AE304" s="197"/>
      <c r="AF304" s="221"/>
    </row>
    <row r="305" spans="2:32" ht="18" customHeight="1">
      <c r="B305" s="1005"/>
      <c r="C305" s="229" t="s">
        <v>331</v>
      </c>
      <c r="D305" s="204" t="s">
        <v>15</v>
      </c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  <c r="O305" s="197"/>
      <c r="P305" s="197"/>
      <c r="Q305" s="197"/>
      <c r="R305" s="197"/>
      <c r="S305" s="197"/>
      <c r="T305" s="197"/>
      <c r="U305" s="197"/>
      <c r="V305" s="197"/>
      <c r="W305" s="197"/>
      <c r="X305" s="197"/>
      <c r="Y305" s="197"/>
      <c r="Z305" s="197"/>
      <c r="AA305" s="197"/>
      <c r="AB305" s="197"/>
      <c r="AC305" s="197"/>
      <c r="AD305" s="197"/>
      <c r="AE305" s="197"/>
      <c r="AF305" s="221"/>
    </row>
    <row r="306" spans="2:32" ht="18" customHeight="1">
      <c r="B306" s="1005"/>
      <c r="C306" s="228" t="s">
        <v>606</v>
      </c>
      <c r="D306" s="208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  <c r="O306" s="197"/>
      <c r="P306" s="197"/>
      <c r="Q306" s="197"/>
      <c r="R306" s="197"/>
      <c r="S306" s="197"/>
      <c r="T306" s="197"/>
      <c r="U306" s="197"/>
      <c r="V306" s="197"/>
      <c r="W306" s="197"/>
      <c r="X306" s="197"/>
      <c r="Y306" s="197"/>
      <c r="Z306" s="197"/>
      <c r="AA306" s="197"/>
      <c r="AB306" s="197"/>
      <c r="AC306" s="197"/>
      <c r="AD306" s="197"/>
      <c r="AE306" s="197"/>
      <c r="AF306" s="221"/>
    </row>
    <row r="307" spans="2:32" ht="18" customHeight="1">
      <c r="B307" s="1005"/>
      <c r="C307" s="245" t="s">
        <v>667</v>
      </c>
      <c r="D307" s="246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97"/>
      <c r="Z307" s="197"/>
      <c r="AA307" s="197"/>
      <c r="AB307" s="197"/>
      <c r="AC307" s="197"/>
      <c r="AD307" s="197"/>
      <c r="AE307" s="197"/>
      <c r="AF307" s="221"/>
    </row>
    <row r="308" spans="2:32" ht="18" customHeight="1">
      <c r="B308" s="1005"/>
      <c r="C308" s="229" t="s">
        <v>422</v>
      </c>
      <c r="D308" s="246"/>
      <c r="E308" s="197"/>
      <c r="F308" s="197"/>
      <c r="G308" s="197"/>
      <c r="H308" s="197"/>
      <c r="I308" s="197"/>
      <c r="J308" s="197"/>
      <c r="K308" s="197"/>
      <c r="L308" s="197"/>
      <c r="M308" s="197"/>
      <c r="N308" s="197"/>
      <c r="O308" s="197"/>
      <c r="P308" s="197"/>
      <c r="Q308" s="197"/>
      <c r="R308" s="197"/>
      <c r="S308" s="197"/>
      <c r="T308" s="197"/>
      <c r="U308" s="197"/>
      <c r="V308" s="197"/>
      <c r="W308" s="197"/>
      <c r="X308" s="197"/>
      <c r="Y308" s="197"/>
      <c r="Z308" s="197"/>
      <c r="AA308" s="197"/>
      <c r="AB308" s="197"/>
      <c r="AC308" s="197"/>
      <c r="AD308" s="197"/>
      <c r="AE308" s="197"/>
      <c r="AF308" s="221"/>
    </row>
    <row r="309" spans="2:32" ht="18" customHeight="1">
      <c r="B309" s="1005"/>
      <c r="C309" s="229"/>
      <c r="D309" s="246"/>
      <c r="E309" s="197"/>
      <c r="F309" s="197"/>
      <c r="G309" s="197"/>
      <c r="H309" s="197"/>
      <c r="I309" s="197"/>
      <c r="J309" s="197"/>
      <c r="K309" s="197"/>
      <c r="L309" s="197"/>
      <c r="M309" s="197"/>
      <c r="N309" s="197"/>
      <c r="O309" s="197"/>
      <c r="P309" s="197"/>
      <c r="Q309" s="197"/>
      <c r="R309" s="197"/>
      <c r="S309" s="197"/>
      <c r="T309" s="197"/>
      <c r="U309" s="197"/>
      <c r="V309" s="197"/>
      <c r="W309" s="197"/>
      <c r="X309" s="197"/>
      <c r="Y309" s="197"/>
      <c r="Z309" s="197"/>
      <c r="AA309" s="197"/>
      <c r="AB309" s="197"/>
      <c r="AC309" s="197"/>
      <c r="AD309" s="197"/>
      <c r="AE309" s="197"/>
      <c r="AF309" s="221"/>
    </row>
    <row r="310" spans="2:32" ht="18" customHeight="1">
      <c r="B310" s="1005"/>
      <c r="C310" s="229"/>
      <c r="D310" s="246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  <c r="O310" s="197"/>
      <c r="P310" s="197"/>
      <c r="Q310" s="197"/>
      <c r="R310" s="197"/>
      <c r="S310" s="197"/>
      <c r="T310" s="197"/>
      <c r="U310" s="197"/>
      <c r="V310" s="197"/>
      <c r="W310" s="197"/>
      <c r="X310" s="197"/>
      <c r="Y310" s="197"/>
      <c r="Z310" s="197"/>
      <c r="AA310" s="197"/>
      <c r="AB310" s="197"/>
      <c r="AC310" s="197"/>
      <c r="AD310" s="197"/>
      <c r="AE310" s="197"/>
      <c r="AF310" s="221"/>
    </row>
    <row r="311" spans="2:32" ht="18" customHeight="1" thickBot="1">
      <c r="B311" s="1006"/>
      <c r="C311" s="229"/>
      <c r="D311" s="246"/>
      <c r="E311" s="197"/>
      <c r="F311" s="197"/>
      <c r="G311" s="197"/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7"/>
      <c r="T311" s="197"/>
      <c r="U311" s="197"/>
      <c r="V311" s="197"/>
      <c r="W311" s="197"/>
      <c r="X311" s="197"/>
      <c r="Y311" s="197"/>
      <c r="Z311" s="197"/>
      <c r="AA311" s="197"/>
      <c r="AB311" s="197"/>
      <c r="AC311" s="197"/>
      <c r="AD311" s="197"/>
      <c r="AE311" s="197"/>
      <c r="AF311" s="221"/>
    </row>
    <row r="312" spans="2:32" ht="18" customHeight="1">
      <c r="B312" s="1004" t="s">
        <v>723</v>
      </c>
      <c r="C312" s="242"/>
      <c r="D312" s="24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  <c r="O312" s="197"/>
      <c r="P312" s="197"/>
      <c r="Q312" s="197"/>
      <c r="R312" s="197"/>
      <c r="S312" s="197"/>
      <c r="T312" s="197"/>
      <c r="U312" s="197"/>
      <c r="V312" s="197"/>
      <c r="W312" s="197"/>
      <c r="X312" s="197"/>
      <c r="Y312" s="197"/>
      <c r="Z312" s="197"/>
      <c r="AA312" s="197"/>
      <c r="AB312" s="197"/>
      <c r="AC312" s="197"/>
      <c r="AD312" s="197"/>
      <c r="AE312" s="197"/>
      <c r="AF312" s="221"/>
    </row>
    <row r="313" spans="2:32" ht="18" customHeight="1">
      <c r="B313" s="1005"/>
      <c r="C313" s="242"/>
      <c r="D313" s="24"/>
      <c r="E313" s="197"/>
      <c r="F313" s="197"/>
      <c r="G313" s="197"/>
      <c r="H313" s="197"/>
      <c r="I313" s="197"/>
      <c r="J313" s="197"/>
      <c r="K313" s="197"/>
      <c r="L313" s="197"/>
      <c r="M313" s="197"/>
      <c r="N313" s="197"/>
      <c r="O313" s="197"/>
      <c r="P313" s="197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  <c r="AA313" s="197"/>
      <c r="AB313" s="197"/>
      <c r="AC313" s="197"/>
      <c r="AD313" s="197"/>
      <c r="AE313" s="197"/>
      <c r="AF313" s="221"/>
    </row>
    <row r="314" spans="2:32" ht="18" customHeight="1">
      <c r="B314" s="1005"/>
      <c r="C314" s="252"/>
      <c r="D314" s="198"/>
      <c r="E314" s="197"/>
      <c r="F314" s="197"/>
      <c r="G314" s="197"/>
      <c r="H314" s="197"/>
      <c r="I314" s="197"/>
      <c r="J314" s="197"/>
      <c r="K314" s="197"/>
      <c r="L314" s="197"/>
      <c r="M314" s="197"/>
      <c r="N314" s="197"/>
      <c r="O314" s="197"/>
      <c r="P314" s="197"/>
      <c r="Q314" s="197"/>
      <c r="R314" s="197"/>
      <c r="S314" s="197"/>
      <c r="T314" s="197"/>
      <c r="U314" s="197"/>
      <c r="V314" s="197"/>
      <c r="W314" s="197"/>
      <c r="X314" s="197"/>
      <c r="Y314" s="197"/>
      <c r="Z314" s="197"/>
      <c r="AA314" s="197"/>
      <c r="AB314" s="197"/>
      <c r="AC314" s="197"/>
      <c r="AD314" s="197"/>
      <c r="AE314" s="197"/>
      <c r="AF314" s="221"/>
    </row>
    <row r="315" spans="2:32" ht="18" customHeight="1" thickBot="1">
      <c r="B315" s="1006"/>
      <c r="C315" s="252"/>
      <c r="D315" s="198"/>
      <c r="E315" s="197"/>
      <c r="F315" s="197"/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  <c r="AA315" s="197"/>
      <c r="AB315" s="197"/>
      <c r="AC315" s="197"/>
      <c r="AD315" s="197"/>
      <c r="AE315" s="197"/>
      <c r="AF315" s="221"/>
    </row>
    <row r="316" spans="2:32" ht="18" customHeight="1">
      <c r="B316" s="1039" t="s">
        <v>616</v>
      </c>
      <c r="C316" s="1008"/>
      <c r="D316" s="198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97"/>
      <c r="P316" s="197"/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  <c r="AA316" s="197"/>
      <c r="AB316" s="197"/>
      <c r="AC316" s="197"/>
      <c r="AD316" s="197"/>
      <c r="AE316" s="197"/>
      <c r="AF316" s="221"/>
    </row>
    <row r="317" spans="2:32" ht="18" customHeight="1">
      <c r="B317" s="1007" t="s">
        <v>575</v>
      </c>
      <c r="C317" s="1008"/>
      <c r="D317" s="198"/>
      <c r="E317" s="197"/>
      <c r="F317" s="197"/>
      <c r="G317" s="197"/>
      <c r="H317" s="197"/>
      <c r="I317" s="197"/>
      <c r="J317" s="197"/>
      <c r="K317" s="197"/>
      <c r="L317" s="197"/>
      <c r="M317" s="197"/>
      <c r="N317" s="197"/>
      <c r="O317" s="197"/>
      <c r="P317" s="197"/>
      <c r="Q317" s="197"/>
      <c r="R317" s="197"/>
      <c r="S317" s="197"/>
      <c r="T317" s="197"/>
      <c r="U317" s="197"/>
      <c r="V317" s="197"/>
      <c r="W317" s="197"/>
      <c r="X317" s="197"/>
      <c r="Y317" s="197"/>
      <c r="Z317" s="197"/>
      <c r="AA317" s="197"/>
      <c r="AB317" s="197"/>
      <c r="AC317" s="197"/>
      <c r="AD317" s="197"/>
      <c r="AE317" s="197"/>
      <c r="AF317" s="221"/>
    </row>
    <row r="318" spans="2:32" ht="18" customHeight="1">
      <c r="B318" s="1033" t="s">
        <v>722</v>
      </c>
      <c r="C318" s="1034"/>
      <c r="D318" s="198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  <c r="AA318" s="197"/>
      <c r="AB318" s="197"/>
      <c r="AC318" s="197"/>
      <c r="AD318" s="197"/>
      <c r="AE318" s="197"/>
      <c r="AF318" s="221"/>
    </row>
    <row r="319" spans="2:32" ht="15">
      <c r="B319" s="1035" t="s">
        <v>760</v>
      </c>
      <c r="C319" s="1036"/>
      <c r="D319" s="1036"/>
      <c r="E319" s="1036"/>
      <c r="F319" s="1036"/>
      <c r="G319" s="1036"/>
      <c r="H319" s="1036"/>
      <c r="I319" s="1036"/>
      <c r="J319" s="1036"/>
      <c r="K319" s="1036"/>
      <c r="L319" s="1036"/>
      <c r="M319" s="1036"/>
      <c r="N319" s="1036"/>
      <c r="O319" s="1036"/>
      <c r="P319" s="1036"/>
      <c r="Q319" s="1036"/>
      <c r="R319" s="1036"/>
      <c r="S319" s="1036"/>
      <c r="T319" s="1036"/>
      <c r="U319" s="1036"/>
      <c r="V319" s="1036"/>
      <c r="W319" s="1036"/>
      <c r="X319" s="1036"/>
      <c r="Y319" s="1036"/>
      <c r="Z319" s="1036"/>
      <c r="AA319" s="1036"/>
      <c r="AB319" s="1036"/>
      <c r="AC319" s="1036"/>
      <c r="AD319" s="1036"/>
      <c r="AE319" s="1036"/>
      <c r="AF319" s="1037"/>
    </row>
    <row r="320" spans="2:32">
      <c r="B320" s="223"/>
      <c r="C320" s="227"/>
      <c r="D320" s="224"/>
      <c r="E320" s="223"/>
      <c r="F320" s="223"/>
      <c r="G320" s="223"/>
      <c r="H320" s="223"/>
      <c r="I320" s="223"/>
      <c r="J320" s="223"/>
      <c r="K320" s="223"/>
      <c r="L320" s="223"/>
      <c r="M320" s="223"/>
      <c r="N320" s="223"/>
      <c r="O320" s="223"/>
      <c r="P320" s="223"/>
      <c r="Q320" s="223"/>
      <c r="R320" s="223"/>
      <c r="S320" s="223"/>
      <c r="T320" s="223"/>
      <c r="U320" s="223"/>
      <c r="V320" s="223"/>
      <c r="W320" s="223"/>
      <c r="X320" s="223"/>
      <c r="Y320" s="223"/>
      <c r="Z320" s="223"/>
      <c r="AA320" s="223"/>
      <c r="AB320" s="223"/>
      <c r="AC320" s="223"/>
      <c r="AD320" s="223"/>
      <c r="AE320" s="223"/>
      <c r="AF320" s="223"/>
    </row>
    <row r="321" spans="2:32">
      <c r="B321" s="223"/>
      <c r="C321" s="227"/>
      <c r="D321" s="224"/>
      <c r="E321" s="223"/>
      <c r="F321" s="223"/>
      <c r="G321" s="223"/>
      <c r="H321" s="223"/>
      <c r="I321" s="223"/>
      <c r="J321" s="223"/>
      <c r="K321" s="223"/>
      <c r="L321" s="223"/>
      <c r="M321" s="223"/>
      <c r="N321" s="223"/>
      <c r="O321" s="223"/>
      <c r="P321" s="223"/>
      <c r="Q321" s="223"/>
      <c r="R321" s="223"/>
      <c r="S321" s="223"/>
      <c r="T321" s="223"/>
      <c r="U321" s="223"/>
      <c r="V321" s="223"/>
      <c r="W321" s="223"/>
      <c r="X321" s="223"/>
      <c r="Y321" s="223"/>
      <c r="Z321" s="223"/>
      <c r="AA321" s="223"/>
      <c r="AB321" s="223"/>
      <c r="AC321" s="223"/>
      <c r="AD321" s="223"/>
      <c r="AE321" s="223"/>
      <c r="AF321" s="223"/>
    </row>
  </sheetData>
  <mergeCells count="140">
    <mergeCell ref="B268:C268"/>
    <mergeCell ref="B251:C251"/>
    <mergeCell ref="B269:C269"/>
    <mergeCell ref="D290:D291"/>
    <mergeCell ref="F290:AF290"/>
    <mergeCell ref="B284:C284"/>
    <mergeCell ref="B281:B283"/>
    <mergeCell ref="B286:C286"/>
    <mergeCell ref="B285:C285"/>
    <mergeCell ref="B287:AF287"/>
    <mergeCell ref="E290:E291"/>
    <mergeCell ref="B290:C291"/>
    <mergeCell ref="B270:B280"/>
    <mergeCell ref="B289:AF289"/>
    <mergeCell ref="B252:AF252"/>
    <mergeCell ref="B302:C302"/>
    <mergeCell ref="B319:AF319"/>
    <mergeCell ref="B303:B311"/>
    <mergeCell ref="B292:B300"/>
    <mergeCell ref="B301:C301"/>
    <mergeCell ref="B318:C318"/>
    <mergeCell ref="B317:C317"/>
    <mergeCell ref="B312:B315"/>
    <mergeCell ref="B316:C316"/>
    <mergeCell ref="B221:C221"/>
    <mergeCell ref="B222:C222"/>
    <mergeCell ref="E226:E227"/>
    <mergeCell ref="D226:D227"/>
    <mergeCell ref="B191:C192"/>
    <mergeCell ref="B205:C205"/>
    <mergeCell ref="B217:B219"/>
    <mergeCell ref="B220:C220"/>
    <mergeCell ref="B206:B216"/>
    <mergeCell ref="B250:C250"/>
    <mergeCell ref="B237:C237"/>
    <mergeCell ref="B249:C249"/>
    <mergeCell ref="B238:B245"/>
    <mergeCell ref="B246:B248"/>
    <mergeCell ref="B257:B267"/>
    <mergeCell ref="D255:D256"/>
    <mergeCell ref="B254:AF254"/>
    <mergeCell ref="F255:AF255"/>
    <mergeCell ref="B255:C256"/>
    <mergeCell ref="E255:E256"/>
    <mergeCell ref="B157:C157"/>
    <mergeCell ref="B158:C158"/>
    <mergeCell ref="B159:AF159"/>
    <mergeCell ref="B236:C236"/>
    <mergeCell ref="B193:B203"/>
    <mergeCell ref="B228:B235"/>
    <mergeCell ref="B185:C185"/>
    <mergeCell ref="B186:C186"/>
    <mergeCell ref="B188:AF188"/>
    <mergeCell ref="B190:AF190"/>
    <mergeCell ref="B187:C187"/>
    <mergeCell ref="B226:C227"/>
    <mergeCell ref="B225:AF225"/>
    <mergeCell ref="F162:AF162"/>
    <mergeCell ref="E162:E163"/>
    <mergeCell ref="B172:C172"/>
    <mergeCell ref="B162:C163"/>
    <mergeCell ref="D162:D163"/>
    <mergeCell ref="D191:D192"/>
    <mergeCell ref="E191:E192"/>
    <mergeCell ref="B204:C204"/>
    <mergeCell ref="F191:AF191"/>
    <mergeCell ref="F226:AF226"/>
    <mergeCell ref="B223:AF223"/>
    <mergeCell ref="B65:AF65"/>
    <mergeCell ref="B64:C64"/>
    <mergeCell ref="B68:AF68"/>
    <mergeCell ref="B182:B184"/>
    <mergeCell ref="B130:AF130"/>
    <mergeCell ref="D133:D134"/>
    <mergeCell ref="B143:C143"/>
    <mergeCell ref="B173:C173"/>
    <mergeCell ref="B132:AF132"/>
    <mergeCell ref="B127:C127"/>
    <mergeCell ref="B128:C128"/>
    <mergeCell ref="B123:B125"/>
    <mergeCell ref="B174:B181"/>
    <mergeCell ref="B156:C156"/>
    <mergeCell ref="B129:C129"/>
    <mergeCell ref="F133:AF133"/>
    <mergeCell ref="B133:C134"/>
    <mergeCell ref="B153:B155"/>
    <mergeCell ref="B135:B142"/>
    <mergeCell ref="B144:C144"/>
    <mergeCell ref="B145:B152"/>
    <mergeCell ref="E133:E134"/>
    <mergeCell ref="B161:AF161"/>
    <mergeCell ref="B164:B171"/>
    <mergeCell ref="B36:C37"/>
    <mergeCell ref="E98:E99"/>
    <mergeCell ref="B100:B109"/>
    <mergeCell ref="B113:B122"/>
    <mergeCell ref="B87:B89"/>
    <mergeCell ref="B93:AF93"/>
    <mergeCell ref="B91:C91"/>
    <mergeCell ref="B110:C110"/>
    <mergeCell ref="F98:AF98"/>
    <mergeCell ref="D98:D99"/>
    <mergeCell ref="B92:C92"/>
    <mergeCell ref="B111:C111"/>
    <mergeCell ref="B98:C99"/>
    <mergeCell ref="B97:AF97"/>
    <mergeCell ref="B79:C79"/>
    <mergeCell ref="B90:C90"/>
    <mergeCell ref="B69:C70"/>
    <mergeCell ref="B78:C78"/>
    <mergeCell ref="B80:B86"/>
    <mergeCell ref="B71:B77"/>
    <mergeCell ref="B62:C62"/>
    <mergeCell ref="E69:E70"/>
    <mergeCell ref="F69:AF69"/>
    <mergeCell ref="D69:D70"/>
    <mergeCell ref="B38:B46"/>
    <mergeCell ref="B58:B60"/>
    <mergeCell ref="B63:C63"/>
    <mergeCell ref="B2:AF2"/>
    <mergeCell ref="B3:C4"/>
    <mergeCell ref="D3:D4"/>
    <mergeCell ref="E3:E4"/>
    <mergeCell ref="F3:AF3"/>
    <mergeCell ref="F36:AF36"/>
    <mergeCell ref="B18:C18"/>
    <mergeCell ref="B5:B16"/>
    <mergeCell ref="B17:C17"/>
    <mergeCell ref="B19:B28"/>
    <mergeCell ref="B49:B57"/>
    <mergeCell ref="B61:C61"/>
    <mergeCell ref="B29:C29"/>
    <mergeCell ref="B48:C48"/>
    <mergeCell ref="B35:AF35"/>
    <mergeCell ref="D36:D37"/>
    <mergeCell ref="B31:C31"/>
    <mergeCell ref="B32:AF32"/>
    <mergeCell ref="B30:C30"/>
    <mergeCell ref="E36:E37"/>
    <mergeCell ref="B47:C47"/>
  </mergeCells>
  <phoneticPr fontId="0" type="noConversion"/>
  <pageMargins left="0.11811023622047245" right="0.11811023622047245" top="0.19685039370078741" bottom="0.19685039370078741" header="0.31496062992125984" footer="0.31496062992125984"/>
  <pageSetup paperSize="9" scale="75" orientation="landscape" horizontalDpi="300" verticalDpi="300" r:id="rId1"/>
  <rowBreaks count="9" manualBreakCount="9">
    <brk id="33" max="31" man="1"/>
    <brk id="66" max="31" man="1"/>
    <brk id="96" max="16383" man="1"/>
    <brk id="131" max="16383" man="1"/>
    <brk id="160" max="16383" man="1"/>
    <brk id="189" max="16383" man="1"/>
    <brk id="224" max="16383" man="1"/>
    <brk id="253" max="16383" man="1"/>
    <brk id="28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D257"/>
  <sheetViews>
    <sheetView topLeftCell="A31" zoomScale="75" workbookViewId="0">
      <selection sqref="A1:IV65536"/>
    </sheetView>
  </sheetViews>
  <sheetFormatPr defaultRowHeight="12.75"/>
  <cols>
    <col min="1" max="1" width="7.140625" customWidth="1"/>
    <col min="2" max="2" width="54.140625" customWidth="1"/>
    <col min="3" max="3" width="13.42578125" customWidth="1"/>
    <col min="4" max="4" width="9.28515625" customWidth="1"/>
    <col min="5" max="5" width="6.42578125" customWidth="1"/>
    <col min="6" max="7" width="5.28515625" customWidth="1"/>
    <col min="8" max="8" width="6.28515625" customWidth="1"/>
    <col min="9" max="9" width="4.7109375" customWidth="1"/>
    <col min="10" max="10" width="5.28515625" customWidth="1"/>
    <col min="11" max="11" width="5" customWidth="1"/>
    <col min="12" max="12" width="4.42578125" customWidth="1"/>
    <col min="13" max="13" width="5" customWidth="1"/>
    <col min="14" max="14" width="4.7109375" customWidth="1"/>
    <col min="15" max="15" width="5.5703125" customWidth="1"/>
    <col min="16" max="16" width="5.28515625" customWidth="1"/>
    <col min="17" max="17" width="5.85546875" customWidth="1"/>
    <col min="18" max="18" width="6.85546875" customWidth="1"/>
    <col min="19" max="19" width="5.28515625" customWidth="1"/>
    <col min="20" max="20" width="5.5703125" customWidth="1"/>
    <col min="21" max="21" width="8.140625" customWidth="1"/>
    <col min="22" max="22" width="6.42578125" customWidth="1"/>
    <col min="23" max="23" width="5" customWidth="1"/>
    <col min="24" max="24" width="5.28515625" customWidth="1"/>
    <col min="25" max="25" width="5.7109375" customWidth="1"/>
    <col min="26" max="26" width="7.5703125" customWidth="1"/>
    <col min="27" max="27" width="4.5703125" customWidth="1"/>
    <col min="28" max="28" width="3.7109375" customWidth="1"/>
    <col min="29" max="29" width="4.140625" customWidth="1"/>
  </cols>
  <sheetData>
    <row r="1" spans="1:29" ht="13.5" thickBot="1">
      <c r="A1" s="1047" t="s">
        <v>62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  <c r="O1" s="1047"/>
      <c r="P1" s="1047"/>
      <c r="Q1" s="1047"/>
      <c r="R1" s="1047"/>
      <c r="S1" s="1047"/>
      <c r="T1" s="1047"/>
      <c r="U1" s="1047"/>
      <c r="V1" s="1047"/>
      <c r="W1" s="1047"/>
      <c r="X1" s="1047"/>
      <c r="Y1" s="1047"/>
      <c r="Z1" s="1047"/>
    </row>
    <row r="2" spans="1:29" ht="15.75" thickBot="1">
      <c r="A2" s="1012" t="s">
        <v>645</v>
      </c>
      <c r="B2" s="1048"/>
      <c r="C2" s="1050" t="s">
        <v>646</v>
      </c>
      <c r="D2" s="1052" t="s">
        <v>586</v>
      </c>
      <c r="E2" s="1053" t="s">
        <v>3</v>
      </c>
      <c r="F2" s="1054"/>
      <c r="G2" s="1054"/>
      <c r="H2" s="1054"/>
      <c r="I2" s="1054"/>
      <c r="J2" s="1054"/>
      <c r="K2" s="1054"/>
      <c r="L2" s="1054"/>
      <c r="M2" s="1054"/>
      <c r="N2" s="1054"/>
      <c r="O2" s="1054"/>
      <c r="P2" s="1054"/>
      <c r="Q2" s="1054"/>
      <c r="R2" s="1054"/>
      <c r="S2" s="1054"/>
      <c r="T2" s="1054"/>
      <c r="U2" s="1054"/>
      <c r="V2" s="1054"/>
      <c r="W2" s="1054"/>
      <c r="X2" s="1054"/>
      <c r="Y2" s="1054"/>
      <c r="Z2" s="1054"/>
      <c r="AA2" s="1054"/>
      <c r="AB2" s="1054"/>
      <c r="AC2" s="1055"/>
    </row>
    <row r="3" spans="1:29" s="263" customFormat="1" ht="131.25" thickBot="1">
      <c r="A3" s="1041"/>
      <c r="B3" s="1049"/>
      <c r="C3" s="1051"/>
      <c r="D3" s="1051"/>
      <c r="E3" s="268" t="s">
        <v>762</v>
      </c>
      <c r="F3" s="268" t="s">
        <v>222</v>
      </c>
      <c r="G3" s="268" t="s">
        <v>666</v>
      </c>
      <c r="H3" s="269" t="s">
        <v>513</v>
      </c>
      <c r="I3" s="268" t="s">
        <v>420</v>
      </c>
      <c r="J3" s="268" t="s">
        <v>455</v>
      </c>
      <c r="K3" s="268" t="s">
        <v>768</v>
      </c>
      <c r="L3" s="270" t="s">
        <v>270</v>
      </c>
      <c r="M3" s="271" t="s">
        <v>147</v>
      </c>
      <c r="N3" s="268" t="s">
        <v>334</v>
      </c>
      <c r="O3" s="272" t="s">
        <v>451</v>
      </c>
      <c r="P3" s="269" t="s">
        <v>578</v>
      </c>
      <c r="Q3" s="269" t="s">
        <v>547</v>
      </c>
      <c r="R3" s="269" t="s">
        <v>375</v>
      </c>
      <c r="S3" s="269" t="s">
        <v>64</v>
      </c>
      <c r="T3" s="269" t="s">
        <v>548</v>
      </c>
      <c r="U3" s="272" t="s">
        <v>699</v>
      </c>
      <c r="V3" s="269" t="s">
        <v>143</v>
      </c>
      <c r="W3" s="269" t="s">
        <v>353</v>
      </c>
      <c r="X3" s="268" t="s">
        <v>549</v>
      </c>
      <c r="Y3" s="273" t="s">
        <v>618</v>
      </c>
      <c r="Z3" s="274" t="s">
        <v>758</v>
      </c>
      <c r="AA3" s="275" t="s">
        <v>550</v>
      </c>
      <c r="AB3" s="275" t="s">
        <v>754</v>
      </c>
      <c r="AC3" s="276" t="s">
        <v>773</v>
      </c>
    </row>
    <row r="4" spans="1:29" ht="36" customHeight="1">
      <c r="A4" s="1023" t="s">
        <v>774</v>
      </c>
      <c r="B4" s="277" t="s">
        <v>257</v>
      </c>
      <c r="C4" s="278"/>
      <c r="D4" s="279"/>
      <c r="E4" s="280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2"/>
      <c r="Y4" s="281"/>
      <c r="Z4" s="283"/>
      <c r="AA4" s="197"/>
      <c r="AB4" s="197"/>
      <c r="AC4" s="197"/>
    </row>
    <row r="5" spans="1:29" ht="28.5" customHeight="1">
      <c r="A5" s="1024"/>
      <c r="B5" s="284" t="s">
        <v>590</v>
      </c>
      <c r="C5" s="285"/>
      <c r="D5" s="286"/>
      <c r="E5" s="287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3"/>
      <c r="Y5" s="197"/>
      <c r="Z5" s="265"/>
      <c r="AA5" s="197"/>
      <c r="AB5" s="197"/>
      <c r="AC5" s="197"/>
    </row>
    <row r="6" spans="1:29" ht="18.75" customHeight="1">
      <c r="A6" s="1024"/>
      <c r="B6" s="289" t="s">
        <v>202</v>
      </c>
      <c r="C6" s="278"/>
      <c r="D6" s="286"/>
      <c r="E6" s="290"/>
      <c r="F6" s="197"/>
      <c r="G6" s="197"/>
      <c r="H6" s="197"/>
      <c r="I6" s="197"/>
      <c r="J6" s="197"/>
      <c r="K6" s="197"/>
      <c r="L6" s="197"/>
      <c r="M6" s="197"/>
      <c r="N6" s="291"/>
      <c r="O6" s="197"/>
      <c r="P6" s="197"/>
      <c r="Q6" s="197"/>
      <c r="R6" s="197"/>
      <c r="S6" s="197"/>
      <c r="T6" s="197"/>
      <c r="U6" s="197"/>
      <c r="V6" s="197"/>
      <c r="W6" s="197"/>
      <c r="X6" s="265"/>
      <c r="Y6" s="197"/>
      <c r="Z6" s="265"/>
      <c r="AA6" s="197"/>
      <c r="AB6" s="197"/>
      <c r="AC6" s="197"/>
    </row>
    <row r="7" spans="1:29" ht="29.25" customHeight="1">
      <c r="A7" s="1024"/>
      <c r="B7" s="284" t="s">
        <v>76</v>
      </c>
      <c r="C7" s="278"/>
      <c r="D7" s="292"/>
      <c r="E7" s="293"/>
      <c r="F7" s="294"/>
      <c r="G7" s="294"/>
      <c r="H7" s="294"/>
      <c r="I7" s="294"/>
      <c r="J7" s="294"/>
      <c r="K7" s="294"/>
      <c r="L7" s="294"/>
      <c r="M7" s="294"/>
      <c r="N7" s="295"/>
      <c r="O7" s="294"/>
      <c r="P7" s="294"/>
      <c r="Q7" s="294"/>
      <c r="R7" s="294"/>
      <c r="S7" s="294"/>
      <c r="T7" s="294"/>
      <c r="U7" s="294"/>
      <c r="V7" s="294"/>
      <c r="W7" s="294"/>
      <c r="X7" s="296"/>
      <c r="Y7" s="294"/>
      <c r="Z7" s="296"/>
      <c r="AA7" s="197"/>
      <c r="AB7" s="197"/>
      <c r="AC7" s="197"/>
    </row>
    <row r="8" spans="1:29" ht="19.5" customHeight="1">
      <c r="A8" s="1024"/>
      <c r="B8" s="297" t="s">
        <v>466</v>
      </c>
      <c r="C8" s="278"/>
      <c r="D8" s="292"/>
      <c r="E8" s="293"/>
      <c r="F8" s="294"/>
      <c r="G8" s="294"/>
      <c r="H8" s="294"/>
      <c r="I8" s="294"/>
      <c r="J8" s="294"/>
      <c r="K8" s="294"/>
      <c r="L8" s="294"/>
      <c r="M8" s="294"/>
      <c r="N8" s="295"/>
      <c r="O8" s="294"/>
      <c r="P8" s="294"/>
      <c r="Q8" s="294"/>
      <c r="R8" s="294"/>
      <c r="S8" s="294"/>
      <c r="T8" s="294"/>
      <c r="U8" s="294"/>
      <c r="V8" s="294"/>
      <c r="W8" s="294"/>
      <c r="X8" s="296"/>
      <c r="Y8" s="294"/>
      <c r="Z8" s="296"/>
      <c r="AA8" s="197"/>
      <c r="AB8" s="197"/>
      <c r="AC8" s="197"/>
    </row>
    <row r="9" spans="1:29" ht="18" customHeight="1">
      <c r="A9" s="1024"/>
      <c r="B9" s="298" t="s">
        <v>667</v>
      </c>
      <c r="C9" s="278"/>
      <c r="D9" s="292"/>
      <c r="E9" s="293"/>
      <c r="F9" s="294"/>
      <c r="G9" s="294"/>
      <c r="H9" s="294"/>
      <c r="I9" s="294"/>
      <c r="J9" s="294"/>
      <c r="K9" s="294"/>
      <c r="L9" s="294"/>
      <c r="M9" s="294"/>
      <c r="N9" s="295"/>
      <c r="O9" s="294"/>
      <c r="P9" s="294"/>
      <c r="Q9" s="294"/>
      <c r="R9" s="294"/>
      <c r="S9" s="294"/>
      <c r="T9" s="294"/>
      <c r="U9" s="294"/>
      <c r="V9" s="294"/>
      <c r="W9" s="294"/>
      <c r="X9" s="296"/>
      <c r="Y9" s="294"/>
      <c r="Z9" s="296"/>
      <c r="AA9" s="197"/>
      <c r="AB9" s="197"/>
      <c r="AC9" s="197"/>
    </row>
    <row r="10" spans="1:29" ht="18.75" customHeight="1" thickBot="1">
      <c r="A10" s="1025"/>
      <c r="B10" s="299" t="s">
        <v>422</v>
      </c>
      <c r="C10" s="278"/>
      <c r="D10" s="292"/>
      <c r="E10" s="293"/>
      <c r="F10" s="294"/>
      <c r="G10" s="294"/>
      <c r="H10" s="294"/>
      <c r="I10" s="294"/>
      <c r="J10" s="294"/>
      <c r="K10" s="294"/>
      <c r="L10" s="294"/>
      <c r="M10" s="294"/>
      <c r="N10" s="295"/>
      <c r="O10" s="294"/>
      <c r="P10" s="294"/>
      <c r="Q10" s="294"/>
      <c r="R10" s="294"/>
      <c r="S10" s="294"/>
      <c r="T10" s="294"/>
      <c r="U10" s="294"/>
      <c r="V10" s="294"/>
      <c r="W10" s="294"/>
      <c r="X10" s="296"/>
      <c r="Y10" s="294"/>
      <c r="Z10" s="296"/>
      <c r="AA10" s="197"/>
      <c r="AB10" s="197"/>
      <c r="AC10" s="197"/>
    </row>
    <row r="11" spans="1:29" ht="31.5">
      <c r="A11" s="1023" t="s">
        <v>5</v>
      </c>
      <c r="B11" s="300" t="s">
        <v>588</v>
      </c>
      <c r="C11" s="285"/>
      <c r="D11" s="301"/>
      <c r="E11" s="302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4"/>
      <c r="Y11" s="303"/>
      <c r="Z11" s="304"/>
      <c r="AA11" s="197"/>
      <c r="AB11" s="197"/>
      <c r="AC11" s="197"/>
    </row>
    <row r="12" spans="1:29" ht="31.5">
      <c r="A12" s="1024"/>
      <c r="B12" s="305" t="s">
        <v>589</v>
      </c>
      <c r="C12" s="285"/>
      <c r="D12" s="286"/>
      <c r="E12" s="290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265"/>
      <c r="Y12" s="197"/>
      <c r="Z12" s="265"/>
      <c r="AA12" s="197"/>
      <c r="AB12" s="197"/>
      <c r="AC12" s="197"/>
    </row>
    <row r="13" spans="1:29" ht="15.75">
      <c r="A13" s="1024"/>
      <c r="B13" s="306" t="s">
        <v>496</v>
      </c>
      <c r="C13" s="285"/>
      <c r="D13" s="286"/>
      <c r="E13" s="290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265"/>
      <c r="Y13" s="197"/>
      <c r="Z13" s="265"/>
      <c r="AA13" s="197"/>
      <c r="AB13" s="197"/>
      <c r="AC13" s="197"/>
    </row>
    <row r="14" spans="1:29" ht="33" customHeight="1">
      <c r="A14" s="1024"/>
      <c r="B14" s="305" t="s">
        <v>605</v>
      </c>
      <c r="C14" s="278"/>
      <c r="D14" s="286"/>
      <c r="E14" s="290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265"/>
      <c r="Y14" s="197"/>
      <c r="Z14" s="265"/>
      <c r="AA14" s="197"/>
      <c r="AB14" s="197"/>
      <c r="AC14" s="197"/>
    </row>
    <row r="15" spans="1:29" ht="20.100000000000001" customHeight="1">
      <c r="A15" s="1024"/>
      <c r="B15" s="305" t="s">
        <v>497</v>
      </c>
      <c r="C15" s="285"/>
      <c r="D15" s="286"/>
      <c r="E15" s="290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265"/>
      <c r="Y15" s="197"/>
      <c r="Z15" s="265"/>
      <c r="AA15" s="197"/>
      <c r="AB15" s="197"/>
      <c r="AC15" s="197"/>
    </row>
    <row r="16" spans="1:29" ht="15.75">
      <c r="A16" s="1024"/>
      <c r="B16" s="305" t="s">
        <v>56</v>
      </c>
      <c r="C16" s="278"/>
      <c r="D16" s="286"/>
      <c r="E16" s="290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265"/>
      <c r="Y16" s="197"/>
      <c r="Z16" s="265"/>
      <c r="AA16" s="197"/>
      <c r="AB16" s="197"/>
      <c r="AC16" s="197"/>
    </row>
    <row r="17" spans="1:29" ht="25.5" customHeight="1">
      <c r="A17" s="1024"/>
      <c r="B17" s="306" t="s">
        <v>656</v>
      </c>
      <c r="C17" s="285"/>
      <c r="D17" s="286"/>
      <c r="E17" s="290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265"/>
      <c r="Y17" s="197"/>
      <c r="Z17" s="265"/>
      <c r="AA17" s="197"/>
      <c r="AB17" s="197"/>
      <c r="AC17" s="197"/>
    </row>
    <row r="18" spans="1:29" ht="31.5" customHeight="1">
      <c r="A18" s="1024"/>
      <c r="B18" s="306" t="s">
        <v>546</v>
      </c>
      <c r="C18" s="278"/>
      <c r="D18" s="292"/>
      <c r="E18" s="307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6"/>
      <c r="Y18" s="294"/>
      <c r="Z18" s="296"/>
      <c r="AA18" s="197"/>
      <c r="AB18" s="197"/>
      <c r="AC18" s="197"/>
    </row>
    <row r="19" spans="1:29" ht="48" thickBot="1">
      <c r="A19" s="1024"/>
      <c r="B19" s="306" t="s">
        <v>668</v>
      </c>
      <c r="C19" s="278"/>
      <c r="D19" s="292"/>
      <c r="E19" s="293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6"/>
      <c r="Y19" s="294"/>
      <c r="Z19" s="296"/>
      <c r="AA19" s="197"/>
      <c r="AB19" s="197"/>
      <c r="AC19" s="197"/>
    </row>
    <row r="20" spans="1:29" ht="15.75">
      <c r="A20" s="1024"/>
      <c r="B20" s="306" t="s">
        <v>669</v>
      </c>
      <c r="C20" s="308"/>
      <c r="D20" s="309"/>
      <c r="E20" s="293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6"/>
      <c r="Y20" s="294"/>
      <c r="Z20" s="296"/>
      <c r="AA20" s="197"/>
      <c r="AB20" s="197"/>
      <c r="AC20" s="197"/>
    </row>
    <row r="21" spans="1:29" ht="31.5">
      <c r="A21" s="1024"/>
      <c r="B21" s="306" t="s">
        <v>498</v>
      </c>
      <c r="C21" s="308"/>
      <c r="D21" s="292"/>
      <c r="E21" s="293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6"/>
      <c r="Y21" s="294"/>
      <c r="Z21" s="296"/>
      <c r="AA21" s="197"/>
      <c r="AB21" s="197"/>
      <c r="AC21" s="197"/>
    </row>
    <row r="22" spans="1:29" ht="15.75">
      <c r="A22" s="1024"/>
      <c r="B22" s="310" t="s">
        <v>670</v>
      </c>
      <c r="C22" s="308"/>
      <c r="D22" s="292"/>
      <c r="E22" s="293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6"/>
      <c r="Y22" s="294"/>
      <c r="Z22" s="296"/>
      <c r="AA22" s="197"/>
      <c r="AB22" s="197"/>
      <c r="AC22" s="197"/>
    </row>
    <row r="23" spans="1:29" ht="15.75">
      <c r="A23" s="1024"/>
      <c r="B23" s="311" t="s">
        <v>84</v>
      </c>
      <c r="C23" s="308"/>
      <c r="D23" s="292"/>
      <c r="E23" s="293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6"/>
      <c r="Y23" s="294"/>
      <c r="Z23" s="296"/>
      <c r="AA23" s="197"/>
      <c r="AB23" s="197"/>
      <c r="AC23" s="197"/>
    </row>
    <row r="24" spans="1:29" ht="15.75">
      <c r="A24" s="1024"/>
      <c r="B24" s="310" t="s">
        <v>667</v>
      </c>
      <c r="C24" s="308"/>
      <c r="D24" s="292"/>
      <c r="E24" s="293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6"/>
      <c r="Y24" s="294"/>
      <c r="Z24" s="296"/>
      <c r="AA24" s="197"/>
      <c r="AB24" s="197"/>
      <c r="AC24" s="197"/>
    </row>
    <row r="25" spans="1:29" ht="15.75">
      <c r="A25" s="1024"/>
      <c r="B25" s="312" t="s">
        <v>422</v>
      </c>
      <c r="C25" s="308"/>
      <c r="D25" s="292"/>
      <c r="E25" s="293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6"/>
      <c r="Y25" s="294"/>
      <c r="Z25" s="296"/>
      <c r="AA25" s="197"/>
      <c r="AB25" s="197"/>
      <c r="AC25" s="197"/>
    </row>
    <row r="26" spans="1:29" ht="15.75">
      <c r="A26" s="1024"/>
      <c r="B26" s="310" t="s">
        <v>466</v>
      </c>
      <c r="C26" s="308"/>
      <c r="D26" s="292"/>
      <c r="E26" s="293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6"/>
      <c r="Y26" s="294"/>
      <c r="Z26" s="296"/>
      <c r="AA26" s="197"/>
      <c r="AB26" s="197"/>
      <c r="AC26" s="197"/>
    </row>
    <row r="27" spans="1:29" ht="16.5" thickBot="1">
      <c r="A27" s="1025"/>
      <c r="B27" s="306" t="s">
        <v>170</v>
      </c>
      <c r="C27" s="308"/>
      <c r="D27" s="313"/>
      <c r="E27" s="293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6"/>
      <c r="Y27" s="294"/>
      <c r="Z27" s="296"/>
      <c r="AA27" s="197"/>
      <c r="AB27" s="197"/>
      <c r="AC27" s="197"/>
    </row>
    <row r="28" spans="1:29" ht="20.100000000000001" customHeight="1">
      <c r="A28" s="1045" t="s">
        <v>616</v>
      </c>
      <c r="B28" s="1045"/>
      <c r="C28" s="1045"/>
      <c r="D28" s="1046"/>
      <c r="E28" s="314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6"/>
      <c r="Y28" s="315"/>
      <c r="Z28" s="316"/>
      <c r="AA28" s="197"/>
      <c r="AB28" s="197"/>
      <c r="AC28" s="197"/>
    </row>
    <row r="29" spans="1:29" ht="20.100000000000001" customHeight="1">
      <c r="A29" s="1045" t="s">
        <v>575</v>
      </c>
      <c r="B29" s="1045"/>
      <c r="C29" s="1045"/>
      <c r="D29" s="1045"/>
      <c r="E29" s="314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6"/>
      <c r="Y29" s="315"/>
      <c r="Z29" s="316"/>
      <c r="AA29" s="197"/>
      <c r="AB29" s="197"/>
      <c r="AC29" s="197"/>
    </row>
    <row r="30" spans="1:29" ht="20.100000000000001" customHeight="1">
      <c r="A30" s="1045" t="s">
        <v>597</v>
      </c>
      <c r="B30" s="1045"/>
      <c r="C30" s="1045"/>
      <c r="D30" s="1045"/>
      <c r="E30" s="317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9"/>
      <c r="Y30" s="315"/>
      <c r="Z30" s="316"/>
      <c r="AA30" s="197"/>
      <c r="AB30" s="197"/>
      <c r="AC30" s="197"/>
    </row>
    <row r="31" spans="1:29" ht="20.100000000000001" customHeight="1" thickBot="1">
      <c r="A31" s="1045" t="s">
        <v>171</v>
      </c>
      <c r="B31" s="1045"/>
      <c r="C31" s="1045"/>
      <c r="D31" s="1045"/>
      <c r="E31" s="320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2"/>
      <c r="Y31" s="197"/>
      <c r="Z31" s="265"/>
      <c r="AA31" s="197"/>
      <c r="AB31" s="197"/>
      <c r="AC31" s="197"/>
    </row>
    <row r="32" spans="1:29" ht="20.100000000000001" customHeight="1"/>
    <row r="33" spans="1:29" ht="20.100000000000001" customHeight="1">
      <c r="J33" s="1047" t="s">
        <v>362</v>
      </c>
      <c r="K33" s="1047"/>
      <c r="L33" s="1047"/>
      <c r="M33" s="1047"/>
      <c r="N33" s="1047"/>
      <c r="O33" s="1047"/>
      <c r="P33" s="1047"/>
      <c r="Q33" s="1047"/>
      <c r="R33" s="1047"/>
      <c r="S33" s="1047"/>
      <c r="T33" s="1047"/>
      <c r="U33" s="1047"/>
      <c r="V33" s="1047"/>
      <c r="W33" s="1047"/>
      <c r="X33" s="1047"/>
      <c r="Y33" s="1047"/>
      <c r="Z33" s="1047"/>
    </row>
    <row r="34" spans="1:29" ht="20.100000000000001" customHeight="1" thickBot="1">
      <c r="H34" s="1056" t="s">
        <v>761</v>
      </c>
      <c r="I34" s="1056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:29" ht="20.100000000000001" customHeight="1" thickBot="1">
      <c r="A35" s="1012" t="s">
        <v>645</v>
      </c>
      <c r="B35" s="1048"/>
      <c r="C35" s="1050" t="s">
        <v>646</v>
      </c>
      <c r="D35" s="1052" t="s">
        <v>586</v>
      </c>
      <c r="E35" s="1053" t="s">
        <v>3</v>
      </c>
      <c r="F35" s="1054"/>
      <c r="G35" s="1054"/>
      <c r="H35" s="1054"/>
      <c r="I35" s="1054"/>
      <c r="J35" s="1054"/>
      <c r="K35" s="1054"/>
      <c r="L35" s="1054"/>
      <c r="M35" s="1054"/>
      <c r="N35" s="1054"/>
      <c r="O35" s="1054"/>
      <c r="P35" s="1054"/>
      <c r="Q35" s="1054"/>
      <c r="R35" s="1054"/>
      <c r="S35" s="1054"/>
      <c r="T35" s="1054"/>
      <c r="U35" s="1054"/>
      <c r="V35" s="1054"/>
      <c r="W35" s="1054"/>
      <c r="X35" s="1054"/>
      <c r="Y35" s="1054"/>
      <c r="Z35" s="1054"/>
      <c r="AA35" s="1054"/>
      <c r="AB35" s="1054"/>
      <c r="AC35" s="1055"/>
    </row>
    <row r="36" spans="1:29" s="263" customFormat="1" ht="162" customHeight="1" thickBot="1">
      <c r="A36" s="1041"/>
      <c r="B36" s="1049"/>
      <c r="C36" s="1051"/>
      <c r="D36" s="1051"/>
      <c r="E36" s="324" t="s">
        <v>363</v>
      </c>
      <c r="F36" s="324" t="s">
        <v>762</v>
      </c>
      <c r="G36" s="325" t="s">
        <v>513</v>
      </c>
      <c r="H36" s="325" t="s">
        <v>143</v>
      </c>
      <c r="I36" s="325" t="s">
        <v>666</v>
      </c>
      <c r="J36" s="325" t="s">
        <v>364</v>
      </c>
      <c r="K36" s="325" t="s">
        <v>325</v>
      </c>
      <c r="L36" s="325" t="s">
        <v>660</v>
      </c>
      <c r="M36" s="325" t="s">
        <v>699</v>
      </c>
      <c r="N36" s="324" t="s">
        <v>365</v>
      </c>
      <c r="O36" s="324" t="s">
        <v>375</v>
      </c>
      <c r="P36" s="326" t="s">
        <v>394</v>
      </c>
      <c r="Q36" s="327" t="s">
        <v>64</v>
      </c>
      <c r="R36" s="325" t="s">
        <v>366</v>
      </c>
      <c r="S36" s="324" t="s">
        <v>658</v>
      </c>
      <c r="T36" s="328" t="s">
        <v>65</v>
      </c>
      <c r="U36" s="324" t="s">
        <v>578</v>
      </c>
      <c r="V36" s="324" t="s">
        <v>768</v>
      </c>
      <c r="W36" s="325" t="s">
        <v>353</v>
      </c>
      <c r="X36" s="329" t="s">
        <v>754</v>
      </c>
      <c r="Y36" s="325" t="s">
        <v>374</v>
      </c>
      <c r="Z36" s="330" t="s">
        <v>367</v>
      </c>
      <c r="AA36" s="331" t="s">
        <v>368</v>
      </c>
      <c r="AB36" s="331"/>
      <c r="AC36" s="331"/>
    </row>
    <row r="37" spans="1:29" ht="41.25" customHeight="1">
      <c r="A37" s="1004" t="s">
        <v>774</v>
      </c>
      <c r="B37" s="332" t="s">
        <v>369</v>
      </c>
      <c r="C37" s="333" t="s">
        <v>370</v>
      </c>
      <c r="D37" s="279"/>
      <c r="E37" s="334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2"/>
      <c r="Y37" s="281"/>
      <c r="Z37" s="282"/>
      <c r="AA37" s="281"/>
      <c r="AB37" s="281"/>
      <c r="AC37" s="335"/>
    </row>
    <row r="38" spans="1:29" ht="31.5">
      <c r="A38" s="1005"/>
      <c r="B38" s="336" t="s">
        <v>103</v>
      </c>
      <c r="C38" s="333" t="s">
        <v>104</v>
      </c>
      <c r="D38" s="286"/>
      <c r="E38" s="337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3"/>
      <c r="Y38" s="197"/>
      <c r="Z38" s="265"/>
      <c r="AA38" s="197"/>
      <c r="AB38" s="197"/>
      <c r="AC38" s="221"/>
    </row>
    <row r="39" spans="1:29" ht="31.5">
      <c r="A39" s="1005"/>
      <c r="B39" s="336" t="s">
        <v>134</v>
      </c>
      <c r="C39" s="338" t="s">
        <v>135</v>
      </c>
      <c r="D39" s="292"/>
      <c r="E39" s="339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1"/>
      <c r="Y39" s="294"/>
      <c r="Z39" s="296"/>
      <c r="AA39" s="294"/>
      <c r="AB39" s="294"/>
      <c r="AC39" s="342"/>
    </row>
    <row r="40" spans="1:29" ht="16.5" thickBot="1">
      <c r="A40" s="1006"/>
      <c r="B40" s="336" t="s">
        <v>474</v>
      </c>
      <c r="C40" s="338" t="s">
        <v>135</v>
      </c>
      <c r="D40" s="313"/>
      <c r="E40" s="343"/>
      <c r="F40" s="321"/>
      <c r="G40" s="321"/>
      <c r="H40" s="321"/>
      <c r="I40" s="321"/>
      <c r="J40" s="321"/>
      <c r="K40" s="321"/>
      <c r="L40" s="321"/>
      <c r="M40" s="321"/>
      <c r="N40" s="344"/>
      <c r="O40" s="321"/>
      <c r="P40" s="321"/>
      <c r="Q40" s="321"/>
      <c r="R40" s="321"/>
      <c r="S40" s="321"/>
      <c r="T40" s="321"/>
      <c r="U40" s="321"/>
      <c r="V40" s="321"/>
      <c r="W40" s="321"/>
      <c r="X40" s="322"/>
      <c r="Y40" s="321"/>
      <c r="Z40" s="322"/>
      <c r="AA40" s="321"/>
      <c r="AB40" s="321"/>
      <c r="AC40" s="345"/>
    </row>
    <row r="41" spans="1:29" ht="25.5" customHeight="1">
      <c r="A41" s="1004" t="s">
        <v>5</v>
      </c>
      <c r="B41" s="312" t="s">
        <v>304</v>
      </c>
      <c r="C41" s="285" t="s">
        <v>305</v>
      </c>
      <c r="D41" s="346"/>
      <c r="E41" s="347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4"/>
      <c r="Y41" s="303"/>
      <c r="Z41" s="304"/>
      <c r="AA41" s="281"/>
      <c r="AB41" s="281"/>
      <c r="AC41" s="335"/>
    </row>
    <row r="42" spans="1:29" ht="32.25" customHeight="1">
      <c r="A42" s="1005"/>
      <c r="B42" s="336" t="s">
        <v>470</v>
      </c>
      <c r="C42" s="285" t="s">
        <v>214</v>
      </c>
      <c r="D42" s="348"/>
      <c r="E42" s="349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265"/>
      <c r="Y42" s="197"/>
      <c r="Z42" s="265"/>
      <c r="AA42" s="197"/>
      <c r="AB42" s="197"/>
      <c r="AC42" s="221"/>
    </row>
    <row r="43" spans="1:29" ht="20.100000000000001" customHeight="1">
      <c r="A43" s="1005"/>
      <c r="B43" s="312" t="s">
        <v>460</v>
      </c>
      <c r="C43" s="285" t="s">
        <v>461</v>
      </c>
      <c r="D43" s="348"/>
      <c r="E43" s="349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265"/>
      <c r="Y43" s="197"/>
      <c r="Z43" s="265"/>
      <c r="AA43" s="197"/>
      <c r="AB43" s="197"/>
      <c r="AC43" s="221"/>
    </row>
    <row r="44" spans="1:29" ht="20.100000000000001" customHeight="1">
      <c r="A44" s="1005"/>
      <c r="B44" s="312" t="s">
        <v>8</v>
      </c>
      <c r="C44" s="285" t="s">
        <v>9</v>
      </c>
      <c r="D44" s="348"/>
      <c r="E44" s="349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265"/>
      <c r="Y44" s="197"/>
      <c r="Z44" s="265"/>
      <c r="AA44" s="197"/>
      <c r="AB44" s="197"/>
      <c r="AC44" s="221"/>
    </row>
    <row r="45" spans="1:29" ht="20.100000000000001" customHeight="1">
      <c r="A45" s="1005"/>
      <c r="B45" s="350" t="s">
        <v>669</v>
      </c>
      <c r="C45" s="351"/>
      <c r="D45" s="348"/>
      <c r="E45" s="349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265"/>
      <c r="Y45" s="197"/>
      <c r="Z45" s="265"/>
      <c r="AA45" s="197"/>
      <c r="AB45" s="197"/>
      <c r="AC45" s="221"/>
    </row>
    <row r="46" spans="1:29" ht="18" customHeight="1">
      <c r="A46" s="1005"/>
      <c r="B46" s="312" t="s">
        <v>10</v>
      </c>
      <c r="C46" s="285" t="s">
        <v>9</v>
      </c>
      <c r="D46" s="348"/>
      <c r="E46" s="349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265"/>
      <c r="Y46" s="197"/>
      <c r="Z46" s="265"/>
      <c r="AA46" s="197"/>
      <c r="AB46" s="197"/>
      <c r="AC46" s="221"/>
    </row>
    <row r="47" spans="1:29" ht="39" customHeight="1">
      <c r="A47" s="1005"/>
      <c r="B47" s="336" t="s">
        <v>409</v>
      </c>
      <c r="C47" s="278">
        <v>200</v>
      </c>
      <c r="D47" s="348"/>
      <c r="E47" s="349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265"/>
      <c r="Y47" s="197"/>
      <c r="Z47" s="265"/>
      <c r="AA47" s="197"/>
      <c r="AB47" s="197"/>
      <c r="AC47" s="221"/>
    </row>
    <row r="48" spans="1:29" ht="29.25" customHeight="1">
      <c r="A48" s="1005"/>
      <c r="B48" s="336"/>
      <c r="C48" s="278"/>
      <c r="D48" s="352"/>
      <c r="E48" s="353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6"/>
      <c r="Y48" s="294"/>
      <c r="Z48" s="296"/>
      <c r="AA48" s="197"/>
      <c r="AB48" s="197"/>
      <c r="AC48" s="221"/>
    </row>
    <row r="49" spans="1:30" ht="39.75" customHeight="1">
      <c r="A49" s="1005"/>
      <c r="B49" s="354" t="s">
        <v>339</v>
      </c>
      <c r="C49" s="278"/>
      <c r="D49" s="352"/>
      <c r="E49" s="353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6"/>
      <c r="Y49" s="294"/>
      <c r="Z49" s="296"/>
      <c r="AA49" s="197"/>
      <c r="AB49" s="197"/>
      <c r="AC49" s="221"/>
    </row>
    <row r="50" spans="1:30" ht="36" customHeight="1" thickBot="1">
      <c r="A50" s="1006"/>
      <c r="B50" s="336" t="s">
        <v>113</v>
      </c>
      <c r="C50" s="285"/>
      <c r="D50" s="355"/>
      <c r="E50" s="343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2"/>
      <c r="Y50" s="321"/>
      <c r="Z50" s="322"/>
      <c r="AA50" s="321"/>
      <c r="AB50" s="321"/>
      <c r="AC50" s="345"/>
    </row>
    <row r="51" spans="1:30" ht="36" customHeight="1">
      <c r="A51" s="1058" t="s">
        <v>414</v>
      </c>
      <c r="B51" s="336" t="s">
        <v>600</v>
      </c>
      <c r="C51" s="356">
        <v>75</v>
      </c>
      <c r="D51" s="357"/>
      <c r="E51" s="293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6"/>
      <c r="Y51" s="294"/>
      <c r="Z51" s="296"/>
      <c r="AA51" s="294"/>
      <c r="AB51" s="294"/>
      <c r="AC51" s="296"/>
    </row>
    <row r="52" spans="1:30" ht="36" customHeight="1">
      <c r="A52" s="1059"/>
      <c r="B52" s="336" t="s">
        <v>279</v>
      </c>
      <c r="C52" s="356">
        <v>200</v>
      </c>
      <c r="D52" s="357"/>
      <c r="E52" s="293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6"/>
      <c r="Y52" s="294"/>
      <c r="Z52" s="296"/>
      <c r="AA52" s="294"/>
      <c r="AB52" s="294"/>
      <c r="AC52" s="296"/>
    </row>
    <row r="53" spans="1:30" ht="20.100000000000001" customHeight="1">
      <c r="A53" s="1045" t="s">
        <v>616</v>
      </c>
      <c r="B53" s="1045"/>
      <c r="C53" s="1045"/>
      <c r="D53" s="1045"/>
      <c r="E53" s="314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6"/>
      <c r="Y53" s="315"/>
      <c r="Z53" s="316"/>
      <c r="AA53" s="197"/>
      <c r="AB53" s="197"/>
      <c r="AC53" s="197"/>
    </row>
    <row r="54" spans="1:30" ht="20.100000000000001" customHeight="1">
      <c r="A54" s="1045"/>
      <c r="B54" s="1045"/>
      <c r="C54" s="1045"/>
      <c r="D54" s="1045"/>
      <c r="E54" s="314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6"/>
      <c r="Y54" s="315"/>
      <c r="Z54" s="316"/>
      <c r="AA54" s="197"/>
      <c r="AB54" s="197"/>
      <c r="AC54" s="197"/>
    </row>
    <row r="55" spans="1:30" ht="20.100000000000001" customHeight="1">
      <c r="A55" s="1045" t="s">
        <v>280</v>
      </c>
      <c r="B55" s="1045"/>
      <c r="C55" s="1045"/>
      <c r="D55" s="1045"/>
      <c r="E55" s="317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9"/>
      <c r="Y55" s="315"/>
      <c r="Z55" s="316"/>
      <c r="AA55" s="197"/>
      <c r="AB55" s="197"/>
      <c r="AC55" s="197"/>
    </row>
    <row r="56" spans="1:30" ht="20.100000000000001" customHeight="1" thickBot="1">
      <c r="A56" s="1045" t="s">
        <v>174</v>
      </c>
      <c r="B56" s="1045"/>
      <c r="C56" s="1045"/>
      <c r="D56" s="1045"/>
      <c r="E56" s="320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2"/>
      <c r="Y56" s="197"/>
      <c r="Z56" s="265"/>
      <c r="AA56" s="197"/>
      <c r="AB56" s="197"/>
      <c r="AC56" s="197"/>
    </row>
    <row r="57" spans="1:30" ht="20.100000000000001" customHeight="1"/>
    <row r="58" spans="1:30" ht="20.100000000000001" customHeight="1">
      <c r="J58" s="1047" t="s">
        <v>362</v>
      </c>
      <c r="K58" s="1047"/>
      <c r="L58" s="1047"/>
      <c r="M58" s="1047"/>
      <c r="N58" s="1047"/>
      <c r="O58" s="1047"/>
      <c r="P58" s="1047"/>
      <c r="Q58" s="1047"/>
      <c r="R58" s="1047"/>
      <c r="S58" s="1047"/>
      <c r="T58" s="1047"/>
      <c r="U58" s="1047"/>
      <c r="V58" s="1047"/>
      <c r="W58" s="1047"/>
      <c r="X58" s="1047"/>
      <c r="Y58" s="1047"/>
      <c r="Z58" s="1047"/>
    </row>
    <row r="59" spans="1:30" ht="20.100000000000001" customHeight="1" thickBot="1">
      <c r="H59" s="1056" t="s">
        <v>283</v>
      </c>
      <c r="I59" s="1056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</row>
    <row r="60" spans="1:30" ht="20.100000000000001" customHeight="1" thickBot="1">
      <c r="A60" s="1012" t="s">
        <v>645</v>
      </c>
      <c r="B60" s="1048"/>
      <c r="C60" s="1050" t="s">
        <v>646</v>
      </c>
      <c r="D60" s="1052" t="s">
        <v>586</v>
      </c>
      <c r="E60" s="1053" t="s">
        <v>3</v>
      </c>
      <c r="F60" s="1054"/>
      <c r="G60" s="1054"/>
      <c r="H60" s="1054"/>
      <c r="I60" s="1054"/>
      <c r="J60" s="1054"/>
      <c r="K60" s="1054"/>
      <c r="L60" s="1054"/>
      <c r="M60" s="1054"/>
      <c r="N60" s="1054"/>
      <c r="O60" s="1054"/>
      <c r="P60" s="1054"/>
      <c r="Q60" s="1054"/>
      <c r="R60" s="1054"/>
      <c r="S60" s="1054"/>
      <c r="T60" s="1054"/>
      <c r="U60" s="1054"/>
      <c r="V60" s="1054"/>
      <c r="W60" s="1054"/>
      <c r="X60" s="1054"/>
      <c r="Y60" s="1054"/>
      <c r="Z60" s="1054"/>
      <c r="AA60" s="1054"/>
      <c r="AB60" s="1054"/>
      <c r="AC60" s="1055"/>
    </row>
    <row r="61" spans="1:30" s="263" customFormat="1" ht="162.75" customHeight="1" thickBot="1">
      <c r="A61" s="1041"/>
      <c r="B61" s="1049"/>
      <c r="C61" s="1051"/>
      <c r="D61" s="1051"/>
      <c r="E61" s="268" t="s">
        <v>561</v>
      </c>
      <c r="F61" s="358" t="s">
        <v>457</v>
      </c>
      <c r="G61" s="269" t="s">
        <v>513</v>
      </c>
      <c r="H61" s="269" t="s">
        <v>418</v>
      </c>
      <c r="I61" s="271" t="s">
        <v>699</v>
      </c>
      <c r="J61" s="359" t="s">
        <v>654</v>
      </c>
      <c r="K61" s="270" t="s">
        <v>666</v>
      </c>
      <c r="L61" s="268" t="s">
        <v>219</v>
      </c>
      <c r="M61" s="268" t="s">
        <v>660</v>
      </c>
      <c r="N61" s="360" t="s">
        <v>175</v>
      </c>
      <c r="O61" s="361" t="s">
        <v>577</v>
      </c>
      <c r="P61" s="269" t="s">
        <v>522</v>
      </c>
      <c r="Q61" s="360" t="s">
        <v>55</v>
      </c>
      <c r="R61" s="269" t="s">
        <v>433</v>
      </c>
      <c r="S61" s="269" t="s">
        <v>523</v>
      </c>
      <c r="T61" s="269" t="s">
        <v>524</v>
      </c>
      <c r="U61" s="269" t="s">
        <v>64</v>
      </c>
      <c r="V61" s="272" t="s">
        <v>65</v>
      </c>
      <c r="W61" s="362" t="s">
        <v>207</v>
      </c>
      <c r="X61" s="329" t="s">
        <v>375</v>
      </c>
      <c r="Y61" s="363" t="s">
        <v>500</v>
      </c>
      <c r="Z61" s="364" t="s">
        <v>501</v>
      </c>
      <c r="AA61" s="365" t="s">
        <v>366</v>
      </c>
      <c r="AB61" s="365" t="s">
        <v>298</v>
      </c>
      <c r="AC61" s="365" t="s">
        <v>325</v>
      </c>
      <c r="AD61" s="366" t="s">
        <v>773</v>
      </c>
    </row>
    <row r="62" spans="1:30" ht="40.5" customHeight="1">
      <c r="A62" s="1057" t="s">
        <v>774</v>
      </c>
      <c r="B62" s="367" t="s">
        <v>50</v>
      </c>
      <c r="C62" s="278" t="s">
        <v>9</v>
      </c>
      <c r="D62" s="279"/>
      <c r="E62" s="280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2"/>
      <c r="Y62" s="281"/>
      <c r="Z62" s="282"/>
      <c r="AA62" s="197"/>
      <c r="AB62" s="197"/>
      <c r="AC62" s="197"/>
    </row>
    <row r="63" spans="1:30" ht="34.5" customHeight="1">
      <c r="A63" s="1057"/>
      <c r="B63" s="299" t="s">
        <v>51</v>
      </c>
      <c r="C63" s="278">
        <v>200</v>
      </c>
      <c r="D63" s="286"/>
      <c r="E63" s="287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3"/>
      <c r="Y63" s="197"/>
      <c r="Z63" s="265"/>
      <c r="AA63" s="197"/>
      <c r="AB63" s="197"/>
      <c r="AC63" s="197"/>
    </row>
    <row r="64" spans="1:30" ht="23.25" customHeight="1">
      <c r="A64" s="1057"/>
      <c r="B64" s="368" t="s">
        <v>467</v>
      </c>
      <c r="C64" s="278" t="s">
        <v>468</v>
      </c>
      <c r="D64" s="286"/>
      <c r="E64" s="290"/>
      <c r="F64" s="197"/>
      <c r="G64" s="197"/>
      <c r="H64" s="197"/>
      <c r="I64" s="197"/>
      <c r="J64" s="197"/>
      <c r="K64" s="197"/>
      <c r="L64" s="197"/>
      <c r="M64" s="197"/>
      <c r="N64" s="291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265"/>
      <c r="AA64" s="197"/>
      <c r="AB64" s="197"/>
      <c r="AC64" s="197"/>
    </row>
    <row r="65" spans="1:29" ht="28.5" customHeight="1">
      <c r="A65" s="1057"/>
      <c r="B65" s="368" t="s">
        <v>472</v>
      </c>
      <c r="C65" s="278" t="s">
        <v>473</v>
      </c>
      <c r="D65" s="286"/>
      <c r="E65" s="290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265"/>
      <c r="AA65" s="197"/>
      <c r="AB65" s="197"/>
      <c r="AC65" s="197"/>
    </row>
    <row r="66" spans="1:29" ht="25.5" customHeight="1">
      <c r="A66" s="1005" t="s">
        <v>5</v>
      </c>
      <c r="B66" s="312" t="s">
        <v>392</v>
      </c>
      <c r="C66" s="278" t="s">
        <v>305</v>
      </c>
      <c r="D66" s="369"/>
      <c r="E66" s="287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3"/>
      <c r="Y66" s="288"/>
      <c r="Z66" s="283"/>
      <c r="AA66" s="197"/>
      <c r="AB66" s="197"/>
      <c r="AC66" s="197"/>
    </row>
    <row r="67" spans="1:29" ht="33" customHeight="1">
      <c r="A67" s="1005"/>
      <c r="B67" s="336" t="s">
        <v>539</v>
      </c>
      <c r="C67" s="285" t="s">
        <v>593</v>
      </c>
      <c r="D67" s="348"/>
      <c r="E67" s="290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265"/>
      <c r="Y67" s="197"/>
      <c r="Z67" s="265"/>
      <c r="AA67" s="197"/>
      <c r="AB67" s="197"/>
      <c r="AC67" s="197"/>
    </row>
    <row r="68" spans="1:29" ht="20.100000000000001" customHeight="1">
      <c r="A68" s="1005"/>
      <c r="B68" s="312" t="s">
        <v>594</v>
      </c>
      <c r="C68" s="370" t="s">
        <v>269</v>
      </c>
      <c r="D68" s="348"/>
      <c r="E68" s="290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265"/>
      <c r="Y68" s="197"/>
      <c r="Z68" s="265"/>
      <c r="AA68" s="197"/>
      <c r="AB68" s="197"/>
      <c r="AC68" s="197"/>
    </row>
    <row r="69" spans="1:29" ht="30.75" customHeight="1">
      <c r="A69" s="1005"/>
      <c r="B69" s="336" t="s">
        <v>592</v>
      </c>
      <c r="C69" s="278" t="s">
        <v>9</v>
      </c>
      <c r="D69" s="348"/>
      <c r="E69" s="290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265"/>
      <c r="Y69" s="197"/>
      <c r="Z69" s="265"/>
      <c r="AA69" s="197"/>
      <c r="AB69" s="197"/>
      <c r="AC69" s="197"/>
    </row>
    <row r="70" spans="1:29" ht="30.75" customHeight="1">
      <c r="A70" s="1005"/>
      <c r="B70" s="336" t="s">
        <v>330</v>
      </c>
      <c r="C70" s="278" t="s">
        <v>135</v>
      </c>
      <c r="D70" s="348"/>
      <c r="E70" s="290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265"/>
      <c r="Y70" s="197"/>
      <c r="Z70" s="265"/>
      <c r="AA70" s="197"/>
      <c r="AB70" s="197"/>
      <c r="AC70" s="197"/>
    </row>
    <row r="71" spans="1:29" ht="30.75" customHeight="1">
      <c r="A71" s="1005"/>
      <c r="B71" s="354" t="s">
        <v>339</v>
      </c>
      <c r="C71" s="278" t="s">
        <v>305</v>
      </c>
      <c r="D71" s="348"/>
      <c r="E71" s="290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265"/>
      <c r="Y71" s="197"/>
      <c r="Z71" s="265"/>
      <c r="AA71" s="197"/>
      <c r="AB71" s="197"/>
      <c r="AC71" s="197"/>
    </row>
    <row r="72" spans="1:29" ht="29.25" customHeight="1" thickBot="1">
      <c r="A72" s="1006"/>
      <c r="B72" s="336" t="s">
        <v>113</v>
      </c>
      <c r="C72" s="285" t="s">
        <v>193</v>
      </c>
      <c r="D72" s="352"/>
      <c r="E72" s="320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2"/>
      <c r="Y72" s="321"/>
      <c r="Z72" s="322"/>
      <c r="AA72" s="197"/>
      <c r="AB72" s="197"/>
      <c r="AC72" s="197"/>
    </row>
    <row r="73" spans="1:29" ht="29.25" customHeight="1">
      <c r="A73" s="1058" t="s">
        <v>414</v>
      </c>
      <c r="B73" s="336" t="s">
        <v>141</v>
      </c>
      <c r="C73" s="285" t="s">
        <v>142</v>
      </c>
      <c r="D73" s="197"/>
      <c r="E73" s="293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6"/>
      <c r="Y73" s="294"/>
      <c r="Z73" s="296"/>
      <c r="AA73" s="197"/>
      <c r="AB73" s="197"/>
      <c r="AC73" s="197"/>
    </row>
    <row r="74" spans="1:29" ht="29.25" customHeight="1">
      <c r="A74" s="1059"/>
      <c r="B74" s="336" t="s">
        <v>29</v>
      </c>
      <c r="C74" s="285" t="s">
        <v>135</v>
      </c>
      <c r="D74" s="357"/>
      <c r="E74" s="197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6"/>
      <c r="Y74" s="294"/>
      <c r="Z74" s="296"/>
      <c r="AA74" s="197"/>
      <c r="AB74" s="197"/>
      <c r="AC74" s="197"/>
    </row>
    <row r="75" spans="1:29" ht="20.100000000000001" customHeight="1">
      <c r="A75" s="1045" t="s">
        <v>616</v>
      </c>
      <c r="B75" s="1045"/>
      <c r="C75" s="1045"/>
      <c r="D75" s="1045"/>
      <c r="E75" s="314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6"/>
      <c r="Y75" s="315"/>
      <c r="Z75" s="316"/>
      <c r="AA75" s="197"/>
      <c r="AB75" s="197"/>
      <c r="AC75" s="197"/>
    </row>
    <row r="76" spans="1:29" ht="20.100000000000001" customHeight="1">
      <c r="A76" s="1045" t="s">
        <v>575</v>
      </c>
      <c r="B76" s="1045"/>
      <c r="C76" s="1045"/>
      <c r="D76" s="1045"/>
      <c r="E76" s="314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5"/>
      <c r="V76" s="315"/>
      <c r="W76" s="315"/>
      <c r="X76" s="316"/>
      <c r="Y76" s="315"/>
      <c r="Z76" s="316"/>
      <c r="AA76" s="197"/>
      <c r="AB76" s="197"/>
      <c r="AC76" s="197"/>
    </row>
    <row r="77" spans="1:29" ht="20.100000000000001" customHeight="1">
      <c r="A77" s="1045" t="s">
        <v>597</v>
      </c>
      <c r="B77" s="1045"/>
      <c r="C77" s="1045"/>
      <c r="D77" s="1045"/>
      <c r="E77" s="317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9"/>
      <c r="Y77" s="315"/>
      <c r="Z77" s="316"/>
      <c r="AA77" s="197"/>
      <c r="AB77" s="197"/>
      <c r="AC77" s="197"/>
    </row>
    <row r="78" spans="1:29" ht="20.100000000000001" customHeight="1" thickBot="1">
      <c r="A78" s="1045" t="s">
        <v>171</v>
      </c>
      <c r="B78" s="1045"/>
      <c r="C78" s="1045"/>
      <c r="D78" s="1045"/>
      <c r="E78" s="320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321"/>
      <c r="X78" s="322"/>
      <c r="Y78" s="197"/>
      <c r="Z78" s="265"/>
      <c r="AA78" s="197"/>
      <c r="AB78" s="197"/>
      <c r="AC78" s="197"/>
    </row>
    <row r="79" spans="1:29" ht="20.100000000000001" customHeight="1"/>
    <row r="80" spans="1:29" ht="20.100000000000001" customHeight="1">
      <c r="J80" s="1047" t="s">
        <v>362</v>
      </c>
      <c r="K80" s="1047"/>
      <c r="L80" s="1047"/>
      <c r="M80" s="1047"/>
      <c r="N80" s="1047"/>
      <c r="O80" s="1047"/>
      <c r="P80" s="1047"/>
      <c r="Q80" s="1047"/>
      <c r="R80" s="1047"/>
      <c r="S80" s="1047"/>
      <c r="T80" s="1047"/>
      <c r="U80" s="1047"/>
      <c r="V80" s="1047"/>
      <c r="W80" s="1047"/>
      <c r="X80" s="1047"/>
      <c r="Y80" s="1047"/>
      <c r="Z80" s="1047"/>
    </row>
    <row r="81" spans="1:29" ht="20.100000000000001" customHeight="1" thickBot="1">
      <c r="H81" s="1056" t="s">
        <v>303</v>
      </c>
      <c r="I81" s="1056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</row>
    <row r="82" spans="1:29" ht="20.100000000000001" customHeight="1" thickBot="1">
      <c r="A82" s="1012" t="s">
        <v>645</v>
      </c>
      <c r="B82" s="1048"/>
      <c r="C82" s="1050" t="s">
        <v>646</v>
      </c>
      <c r="D82" s="1052" t="s">
        <v>586</v>
      </c>
      <c r="E82" s="1053" t="s">
        <v>3</v>
      </c>
      <c r="F82" s="1054"/>
      <c r="G82" s="1054"/>
      <c r="H82" s="1054"/>
      <c r="I82" s="1054"/>
      <c r="J82" s="1054"/>
      <c r="K82" s="1054"/>
      <c r="L82" s="1054"/>
      <c r="M82" s="1054"/>
      <c r="N82" s="1054"/>
      <c r="O82" s="1054"/>
      <c r="P82" s="1054"/>
      <c r="Q82" s="1054"/>
      <c r="R82" s="1054"/>
      <c r="S82" s="1054"/>
      <c r="T82" s="1054"/>
      <c r="U82" s="1054"/>
      <c r="V82" s="1054"/>
      <c r="W82" s="1054"/>
      <c r="X82" s="1054"/>
      <c r="Y82" s="1054"/>
      <c r="Z82" s="1054"/>
      <c r="AA82" s="1054"/>
      <c r="AB82" s="1054"/>
      <c r="AC82" s="1055"/>
    </row>
    <row r="83" spans="1:29" s="263" customFormat="1" ht="152.25" customHeight="1" thickBot="1">
      <c r="A83" s="1041"/>
      <c r="B83" s="1049"/>
      <c r="C83" s="1051"/>
      <c r="D83" s="1051"/>
      <c r="E83" s="215" t="s">
        <v>30</v>
      </c>
      <c r="F83" s="215" t="s">
        <v>762</v>
      </c>
      <c r="G83" s="215" t="s">
        <v>513</v>
      </c>
      <c r="H83" s="215" t="s">
        <v>143</v>
      </c>
      <c r="I83" s="215" t="s">
        <v>666</v>
      </c>
      <c r="J83" s="215" t="s">
        <v>418</v>
      </c>
      <c r="K83" s="215" t="s">
        <v>270</v>
      </c>
      <c r="L83" s="215" t="s">
        <v>577</v>
      </c>
      <c r="M83" s="271" t="s">
        <v>522</v>
      </c>
      <c r="N83" s="215" t="s">
        <v>55</v>
      </c>
      <c r="O83" s="215" t="s">
        <v>31</v>
      </c>
      <c r="P83" s="371" t="s">
        <v>375</v>
      </c>
      <c r="Q83" s="372" t="s">
        <v>65</v>
      </c>
      <c r="R83" s="373" t="s">
        <v>658</v>
      </c>
      <c r="S83" s="269" t="s">
        <v>125</v>
      </c>
      <c r="T83" s="329" t="s">
        <v>366</v>
      </c>
      <c r="U83" s="374" t="s">
        <v>699</v>
      </c>
      <c r="V83" s="269" t="s">
        <v>516</v>
      </c>
      <c r="W83" s="362" t="s">
        <v>571</v>
      </c>
      <c r="X83" s="329" t="s">
        <v>754</v>
      </c>
      <c r="Y83" s="363" t="s">
        <v>758</v>
      </c>
      <c r="Z83" s="364" t="s">
        <v>374</v>
      </c>
      <c r="AA83" s="365" t="s">
        <v>574</v>
      </c>
      <c r="AB83" s="375"/>
      <c r="AC83" s="375"/>
    </row>
    <row r="84" spans="1:29" ht="28.5" customHeight="1">
      <c r="A84" s="1004" t="s">
        <v>774</v>
      </c>
      <c r="B84" s="336" t="s">
        <v>181</v>
      </c>
      <c r="C84" s="285" t="s">
        <v>370</v>
      </c>
      <c r="D84" s="279"/>
      <c r="E84" s="280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2"/>
      <c r="Y84" s="281"/>
      <c r="Z84" s="282"/>
      <c r="AA84" s="197"/>
      <c r="AB84" s="197"/>
      <c r="AC84" s="197"/>
    </row>
    <row r="85" spans="1:29" ht="20.100000000000001" customHeight="1">
      <c r="A85" s="1005"/>
      <c r="B85" s="312" t="s">
        <v>155</v>
      </c>
      <c r="C85" s="285" t="s">
        <v>135</v>
      </c>
      <c r="D85" s="286"/>
      <c r="E85" s="287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3"/>
      <c r="Y85" s="197"/>
      <c r="Z85" s="265"/>
      <c r="AA85" s="197"/>
      <c r="AB85" s="197"/>
      <c r="AC85" s="197"/>
    </row>
    <row r="86" spans="1:29" ht="24.75" customHeight="1">
      <c r="A86" s="1005"/>
      <c r="B86" s="312" t="s">
        <v>156</v>
      </c>
      <c r="C86" s="285" t="s">
        <v>193</v>
      </c>
      <c r="D86" s="286"/>
      <c r="E86" s="290"/>
      <c r="F86" s="197"/>
      <c r="G86" s="197"/>
      <c r="H86" s="197"/>
      <c r="I86" s="197"/>
      <c r="J86" s="197"/>
      <c r="K86" s="197"/>
      <c r="L86" s="197"/>
      <c r="M86" s="197"/>
      <c r="N86" s="291"/>
      <c r="O86" s="197"/>
      <c r="P86" s="197"/>
      <c r="Q86" s="197"/>
      <c r="R86" s="197"/>
      <c r="S86" s="197"/>
      <c r="T86" s="197"/>
      <c r="U86" s="197"/>
      <c r="V86" s="197"/>
      <c r="W86" s="197"/>
      <c r="X86" s="265"/>
      <c r="Y86" s="197"/>
      <c r="Z86" s="265"/>
      <c r="AA86" s="197"/>
      <c r="AB86" s="197"/>
      <c r="AC86" s="197"/>
    </row>
    <row r="87" spans="1:29" ht="19.5" customHeight="1">
      <c r="A87" s="1005"/>
      <c r="B87" s="312" t="s">
        <v>157</v>
      </c>
      <c r="C87" s="285" t="s">
        <v>158</v>
      </c>
      <c r="D87" s="292"/>
      <c r="E87" s="293"/>
      <c r="F87" s="294"/>
      <c r="G87" s="294"/>
      <c r="H87" s="294"/>
      <c r="I87" s="294"/>
      <c r="J87" s="294"/>
      <c r="K87" s="294"/>
      <c r="L87" s="294"/>
      <c r="M87" s="294"/>
      <c r="N87" s="295"/>
      <c r="O87" s="294"/>
      <c r="P87" s="294"/>
      <c r="Q87" s="294"/>
      <c r="R87" s="294"/>
      <c r="S87" s="294"/>
      <c r="T87" s="294"/>
      <c r="U87" s="294"/>
      <c r="V87" s="294"/>
      <c r="W87" s="294"/>
      <c r="X87" s="296"/>
      <c r="Y87" s="294"/>
      <c r="Z87" s="296"/>
      <c r="AA87" s="197"/>
      <c r="AB87" s="197"/>
      <c r="AC87" s="197"/>
    </row>
    <row r="88" spans="1:29" ht="43.5" customHeight="1" thickBot="1">
      <c r="A88" s="1006"/>
      <c r="B88" s="336" t="s">
        <v>472</v>
      </c>
      <c r="C88" s="285" t="s">
        <v>104</v>
      </c>
      <c r="D88" s="313"/>
      <c r="E88" s="320"/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S88" s="321"/>
      <c r="T88" s="321"/>
      <c r="U88" s="321"/>
      <c r="V88" s="321"/>
      <c r="W88" s="321"/>
      <c r="X88" s="322"/>
      <c r="Y88" s="321"/>
      <c r="Z88" s="322"/>
      <c r="AA88" s="197"/>
      <c r="AB88" s="197"/>
      <c r="AC88" s="197"/>
    </row>
    <row r="89" spans="1:29" ht="20.100000000000001" customHeight="1">
      <c r="A89" s="1004" t="s">
        <v>5</v>
      </c>
      <c r="B89" s="312" t="s">
        <v>281</v>
      </c>
      <c r="C89" s="285" t="s">
        <v>305</v>
      </c>
      <c r="D89" s="376"/>
      <c r="E89" s="302"/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03"/>
      <c r="Q89" s="303"/>
      <c r="R89" s="303"/>
      <c r="S89" s="303"/>
      <c r="T89" s="303"/>
      <c r="U89" s="303"/>
      <c r="V89" s="303"/>
      <c r="W89" s="303"/>
      <c r="X89" s="304"/>
      <c r="Y89" s="303"/>
      <c r="Z89" s="304"/>
      <c r="AA89" s="197"/>
      <c r="AB89" s="197"/>
      <c r="AC89" s="197"/>
    </row>
    <row r="90" spans="1:29" ht="33" customHeight="1">
      <c r="A90" s="1005"/>
      <c r="B90" s="332" t="s">
        <v>187</v>
      </c>
      <c r="C90" s="370" t="s">
        <v>188</v>
      </c>
      <c r="D90" s="348"/>
      <c r="E90" s="290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265"/>
      <c r="Y90" s="197"/>
      <c r="Z90" s="265"/>
      <c r="AA90" s="197"/>
      <c r="AB90" s="197"/>
      <c r="AC90" s="197"/>
    </row>
    <row r="91" spans="1:29" ht="20.100000000000001" customHeight="1">
      <c r="A91" s="1005"/>
      <c r="B91" s="377" t="s">
        <v>438</v>
      </c>
      <c r="C91" s="278" t="s">
        <v>269</v>
      </c>
      <c r="D91" s="348"/>
      <c r="E91" s="290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265"/>
      <c r="Y91" s="197"/>
      <c r="Z91" s="265"/>
      <c r="AA91" s="197"/>
      <c r="AB91" s="197"/>
      <c r="AC91" s="197"/>
    </row>
    <row r="92" spans="1:29" ht="20.100000000000001" customHeight="1">
      <c r="A92" s="1005"/>
      <c r="B92" s="377" t="s">
        <v>703</v>
      </c>
      <c r="C92" s="278" t="s">
        <v>9</v>
      </c>
      <c r="D92" s="348"/>
      <c r="E92" s="290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265"/>
      <c r="Y92" s="197"/>
      <c r="Z92" s="265"/>
      <c r="AA92" s="197"/>
      <c r="AB92" s="197"/>
      <c r="AC92" s="197"/>
    </row>
    <row r="93" spans="1:29" ht="31.5" customHeight="1">
      <c r="A93" s="1005"/>
      <c r="B93" s="336" t="s">
        <v>18</v>
      </c>
      <c r="C93" s="285">
        <v>200</v>
      </c>
      <c r="D93" s="348"/>
      <c r="E93" s="290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265"/>
      <c r="Y93" s="197"/>
      <c r="Z93" s="265"/>
      <c r="AA93" s="197"/>
      <c r="AB93" s="197"/>
      <c r="AC93" s="197"/>
    </row>
    <row r="94" spans="1:29" ht="33" customHeight="1">
      <c r="A94" s="1005"/>
      <c r="B94" s="354" t="s">
        <v>339</v>
      </c>
      <c r="C94" s="278" t="s">
        <v>305</v>
      </c>
      <c r="D94" s="348"/>
      <c r="E94" s="290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265"/>
      <c r="Y94" s="197"/>
      <c r="Z94" s="265"/>
      <c r="AA94" s="197"/>
      <c r="AB94" s="197"/>
      <c r="AC94" s="197"/>
    </row>
    <row r="95" spans="1:29" ht="30.75" customHeight="1">
      <c r="A95" s="1005"/>
      <c r="B95" s="336" t="s">
        <v>113</v>
      </c>
      <c r="C95" s="285" t="s">
        <v>193</v>
      </c>
      <c r="D95" s="348"/>
      <c r="E95" s="290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265"/>
      <c r="Y95" s="197"/>
      <c r="Z95" s="265"/>
      <c r="AA95" s="197"/>
      <c r="AB95" s="197"/>
      <c r="AC95" s="197"/>
    </row>
    <row r="96" spans="1:29" ht="30.75" customHeight="1">
      <c r="A96" s="1057" t="s">
        <v>414</v>
      </c>
      <c r="B96" s="368" t="s">
        <v>141</v>
      </c>
      <c r="C96" s="285" t="s">
        <v>19</v>
      </c>
      <c r="D96" s="352"/>
      <c r="E96" s="293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6"/>
      <c r="Y96" s="294"/>
      <c r="Z96" s="296"/>
      <c r="AA96" s="197"/>
      <c r="AB96" s="197"/>
      <c r="AC96" s="197"/>
    </row>
    <row r="97" spans="1:29" ht="30.75" customHeight="1">
      <c r="A97" s="1057"/>
      <c r="B97" s="368" t="s">
        <v>20</v>
      </c>
      <c r="C97" s="285" t="s">
        <v>135</v>
      </c>
      <c r="D97" s="352"/>
      <c r="E97" s="293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6"/>
      <c r="Y97" s="294"/>
      <c r="Z97" s="296"/>
      <c r="AA97" s="197"/>
      <c r="AB97" s="197"/>
      <c r="AC97" s="197"/>
    </row>
    <row r="98" spans="1:29" ht="30.75" customHeight="1">
      <c r="A98" s="1057"/>
      <c r="B98" s="368"/>
      <c r="C98" s="285"/>
      <c r="D98" s="352"/>
      <c r="E98" s="293"/>
      <c r="F98" s="294"/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  <c r="X98" s="296"/>
      <c r="Y98" s="294"/>
      <c r="Z98" s="296"/>
      <c r="AA98" s="197"/>
      <c r="AB98" s="197"/>
      <c r="AC98" s="197"/>
    </row>
    <row r="99" spans="1:29" ht="20.100000000000001" customHeight="1">
      <c r="A99" s="1045" t="s">
        <v>616</v>
      </c>
      <c r="B99" s="1045"/>
      <c r="C99" s="1045"/>
      <c r="D99" s="1045"/>
      <c r="E99" s="314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6"/>
      <c r="Y99" s="315"/>
      <c r="Z99" s="316"/>
      <c r="AA99" s="197"/>
      <c r="AB99" s="197"/>
      <c r="AC99" s="197"/>
    </row>
    <row r="100" spans="1:29" ht="20.100000000000001" customHeight="1">
      <c r="A100" s="1045" t="s">
        <v>575</v>
      </c>
      <c r="B100" s="1045"/>
      <c r="C100" s="1045"/>
      <c r="D100" s="1045"/>
      <c r="E100" s="314"/>
      <c r="F100" s="315"/>
      <c r="G100" s="315"/>
      <c r="H100" s="315"/>
      <c r="I100" s="315"/>
      <c r="J100" s="315"/>
      <c r="K100" s="315"/>
      <c r="L100" s="315"/>
      <c r="M100" s="315"/>
      <c r="N100" s="315"/>
      <c r="O100" s="315"/>
      <c r="P100" s="315"/>
      <c r="Q100" s="315"/>
      <c r="R100" s="315"/>
      <c r="S100" s="315"/>
      <c r="T100" s="315"/>
      <c r="U100" s="315"/>
      <c r="V100" s="315"/>
      <c r="W100" s="315"/>
      <c r="X100" s="316"/>
      <c r="Y100" s="315"/>
      <c r="Z100" s="316"/>
      <c r="AA100" s="197"/>
      <c r="AB100" s="197"/>
      <c r="AC100" s="197"/>
    </row>
    <row r="101" spans="1:29" ht="20.100000000000001" customHeight="1">
      <c r="A101" s="1045" t="s">
        <v>597</v>
      </c>
      <c r="B101" s="1045"/>
      <c r="C101" s="1045"/>
      <c r="D101" s="1045"/>
      <c r="E101" s="317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9"/>
      <c r="Y101" s="315"/>
      <c r="Z101" s="316"/>
      <c r="AA101" s="197"/>
      <c r="AB101" s="197"/>
      <c r="AC101" s="197"/>
    </row>
    <row r="102" spans="1:29" ht="20.100000000000001" customHeight="1" thickBot="1">
      <c r="A102" s="1045" t="s">
        <v>171</v>
      </c>
      <c r="B102" s="1045"/>
      <c r="C102" s="1045"/>
      <c r="D102" s="1045"/>
      <c r="E102" s="320"/>
      <c r="F102" s="321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  <c r="R102" s="321"/>
      <c r="S102" s="321"/>
      <c r="T102" s="321"/>
      <c r="U102" s="321"/>
      <c r="V102" s="321"/>
      <c r="W102" s="321"/>
      <c r="X102" s="322"/>
      <c r="Y102" s="197"/>
      <c r="Z102" s="265"/>
      <c r="AA102" s="197"/>
      <c r="AB102" s="197"/>
      <c r="AC102" s="197"/>
    </row>
    <row r="103" spans="1:29" ht="20.100000000000001" customHeight="1"/>
    <row r="104" spans="1:29" ht="20.100000000000001" customHeight="1">
      <c r="J104" s="1047" t="s">
        <v>362</v>
      </c>
      <c r="K104" s="1047"/>
      <c r="L104" s="1047"/>
      <c r="M104" s="1047"/>
      <c r="N104" s="1047"/>
      <c r="O104" s="1047"/>
      <c r="P104" s="1047"/>
      <c r="Q104" s="1047"/>
      <c r="R104" s="1047"/>
      <c r="S104" s="1047"/>
      <c r="T104" s="1047"/>
      <c r="U104" s="1047"/>
      <c r="V104" s="1047"/>
      <c r="W104" s="1047"/>
      <c r="X104" s="1047"/>
      <c r="Y104" s="1047"/>
      <c r="Z104" s="1047"/>
    </row>
    <row r="105" spans="1:29" ht="20.100000000000001" customHeight="1" thickBot="1">
      <c r="H105" s="1056" t="s">
        <v>399</v>
      </c>
      <c r="I105" s="1056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</row>
    <row r="106" spans="1:29" ht="20.100000000000001" customHeight="1" thickBot="1">
      <c r="A106" s="1012" t="s">
        <v>645</v>
      </c>
      <c r="B106" s="1048"/>
      <c r="C106" s="1050" t="s">
        <v>646</v>
      </c>
      <c r="D106" s="1052" t="s">
        <v>586</v>
      </c>
      <c r="E106" s="1053" t="s">
        <v>3</v>
      </c>
      <c r="F106" s="1054"/>
      <c r="G106" s="1054"/>
      <c r="H106" s="1054"/>
      <c r="I106" s="1054"/>
      <c r="J106" s="1054"/>
      <c r="K106" s="1054"/>
      <c r="L106" s="1054"/>
      <c r="M106" s="1054"/>
      <c r="N106" s="1054"/>
      <c r="O106" s="1054"/>
      <c r="P106" s="1054"/>
      <c r="Q106" s="1054"/>
      <c r="R106" s="1054"/>
      <c r="S106" s="1054"/>
      <c r="T106" s="1054"/>
      <c r="U106" s="1054"/>
      <c r="V106" s="1054"/>
      <c r="W106" s="1054"/>
      <c r="X106" s="1054"/>
      <c r="Y106" s="1054"/>
      <c r="Z106" s="1054"/>
      <c r="AA106" s="1054"/>
      <c r="AB106" s="1054"/>
      <c r="AC106" s="1055"/>
    </row>
    <row r="107" spans="1:29" s="263" customFormat="1" ht="153" customHeight="1" thickBot="1">
      <c r="A107" s="1041"/>
      <c r="B107" s="1049"/>
      <c r="C107" s="1051"/>
      <c r="D107" s="1051"/>
      <c r="E107" s="215" t="s">
        <v>345</v>
      </c>
      <c r="F107" s="215" t="s">
        <v>762</v>
      </c>
      <c r="G107" s="372" t="s">
        <v>143</v>
      </c>
      <c r="H107" s="372" t="s">
        <v>513</v>
      </c>
      <c r="I107" s="374" t="s">
        <v>666</v>
      </c>
      <c r="J107" s="378" t="s">
        <v>660</v>
      </c>
      <c r="K107" s="379" t="s">
        <v>768</v>
      </c>
      <c r="L107" s="380" t="s">
        <v>773</v>
      </c>
      <c r="M107" s="271" t="s">
        <v>577</v>
      </c>
      <c r="N107" s="381" t="s">
        <v>522</v>
      </c>
      <c r="O107" s="269" t="s">
        <v>451</v>
      </c>
      <c r="P107" s="215" t="s">
        <v>583</v>
      </c>
      <c r="Q107" s="360" t="s">
        <v>375</v>
      </c>
      <c r="R107" s="360" t="s">
        <v>501</v>
      </c>
      <c r="S107" s="381" t="s">
        <v>584</v>
      </c>
      <c r="T107" s="269" t="s">
        <v>64</v>
      </c>
      <c r="U107" s="269" t="s">
        <v>65</v>
      </c>
      <c r="V107" s="373" t="s">
        <v>323</v>
      </c>
      <c r="W107" s="362" t="s">
        <v>222</v>
      </c>
      <c r="X107" s="329" t="s">
        <v>585</v>
      </c>
      <c r="Y107" s="363" t="s">
        <v>694</v>
      </c>
      <c r="Z107" s="364" t="s">
        <v>692</v>
      </c>
      <c r="AA107" s="365" t="s">
        <v>754</v>
      </c>
      <c r="AB107" s="375" t="s">
        <v>272</v>
      </c>
      <c r="AC107" s="375"/>
    </row>
    <row r="108" spans="1:29" ht="34.5" customHeight="1">
      <c r="A108" s="1004" t="s">
        <v>774</v>
      </c>
      <c r="B108" s="332" t="s">
        <v>296</v>
      </c>
      <c r="C108" s="278" t="s">
        <v>370</v>
      </c>
      <c r="D108" s="279"/>
      <c r="E108" s="280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2"/>
      <c r="Y108" s="281"/>
      <c r="Z108" s="282"/>
      <c r="AA108" s="197"/>
      <c r="AB108" s="197"/>
      <c r="AC108" s="197"/>
    </row>
    <row r="109" spans="1:29" ht="20.100000000000001" customHeight="1">
      <c r="A109" s="1005"/>
      <c r="B109" s="312" t="s">
        <v>297</v>
      </c>
      <c r="C109" s="278">
        <v>200</v>
      </c>
      <c r="D109" s="286"/>
      <c r="E109" s="287"/>
      <c r="F109" s="288"/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  <c r="X109" s="283"/>
      <c r="Y109" s="197"/>
      <c r="Z109" s="265"/>
      <c r="AA109" s="197"/>
      <c r="AB109" s="197"/>
      <c r="AC109" s="197"/>
    </row>
    <row r="110" spans="1:29" ht="20.100000000000001" customHeight="1">
      <c r="A110" s="1005"/>
      <c r="B110" s="256" t="s">
        <v>194</v>
      </c>
      <c r="C110" s="285" t="s">
        <v>195</v>
      </c>
      <c r="D110" s="286"/>
      <c r="E110" s="290"/>
      <c r="F110" s="197"/>
      <c r="G110" s="197"/>
      <c r="H110" s="197"/>
      <c r="I110" s="197"/>
      <c r="J110" s="197"/>
      <c r="K110" s="197"/>
      <c r="L110" s="197"/>
      <c r="M110" s="197"/>
      <c r="N110" s="291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265"/>
      <c r="AA110" s="197"/>
      <c r="AB110" s="197"/>
      <c r="AC110" s="197"/>
    </row>
    <row r="111" spans="1:29" ht="36" customHeight="1">
      <c r="A111" s="1005"/>
      <c r="B111" s="256" t="s">
        <v>76</v>
      </c>
      <c r="C111" s="285"/>
      <c r="D111" s="382"/>
      <c r="E111" s="383"/>
      <c r="F111" s="384"/>
      <c r="G111" s="384"/>
      <c r="H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  <c r="V111" s="384"/>
      <c r="W111" s="384"/>
      <c r="X111" s="385"/>
      <c r="Y111" s="384"/>
      <c r="Z111" s="385"/>
      <c r="AA111" s="197"/>
      <c r="AB111" s="197"/>
      <c r="AC111" s="197"/>
    </row>
    <row r="112" spans="1:29" ht="16.5" thickBot="1">
      <c r="A112" s="1006"/>
      <c r="B112" s="336"/>
      <c r="C112" s="285"/>
      <c r="D112" s="286"/>
      <c r="E112" s="290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265"/>
      <c r="Y112" s="197"/>
      <c r="Z112" s="265"/>
      <c r="AA112" s="197"/>
      <c r="AB112" s="197"/>
      <c r="AC112" s="197"/>
    </row>
    <row r="113" spans="1:29" ht="38.25" customHeight="1">
      <c r="A113" s="1004" t="s">
        <v>5</v>
      </c>
      <c r="B113" s="336" t="s">
        <v>475</v>
      </c>
      <c r="C113" s="278" t="s">
        <v>305</v>
      </c>
      <c r="D113" s="279"/>
      <c r="E113" s="280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282"/>
      <c r="Y113" s="281"/>
      <c r="Z113" s="282"/>
      <c r="AA113" s="197"/>
      <c r="AB113" s="197"/>
      <c r="AC113" s="197"/>
    </row>
    <row r="114" spans="1:29" ht="30.75" customHeight="1">
      <c r="A114" s="1005"/>
      <c r="B114" s="332" t="s">
        <v>492</v>
      </c>
      <c r="C114" s="278" t="s">
        <v>493</v>
      </c>
      <c r="D114" s="286"/>
      <c r="E114" s="290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265"/>
      <c r="Y114" s="197"/>
      <c r="Z114" s="265"/>
      <c r="AA114" s="197"/>
      <c r="AB114" s="197"/>
      <c r="AC114" s="197"/>
    </row>
    <row r="115" spans="1:29" ht="20.100000000000001" customHeight="1">
      <c r="A115" s="1005"/>
      <c r="B115" s="312" t="s">
        <v>494</v>
      </c>
      <c r="C115" s="285" t="s">
        <v>269</v>
      </c>
      <c r="D115" s="286"/>
      <c r="E115" s="290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265"/>
      <c r="Y115" s="197"/>
      <c r="Z115" s="265"/>
      <c r="AA115" s="197"/>
      <c r="AB115" s="197"/>
      <c r="AC115" s="197"/>
    </row>
    <row r="116" spans="1:29" ht="20.100000000000001" customHeight="1">
      <c r="A116" s="1005"/>
      <c r="B116" s="377" t="s">
        <v>495</v>
      </c>
      <c r="C116" s="278" t="s">
        <v>9</v>
      </c>
      <c r="D116" s="286"/>
      <c r="E116" s="290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265"/>
      <c r="Y116" s="197"/>
      <c r="Z116" s="265"/>
      <c r="AA116" s="197"/>
      <c r="AB116" s="197"/>
      <c r="AC116" s="197"/>
    </row>
    <row r="117" spans="1:29" ht="36" customHeight="1">
      <c r="A117" s="1005"/>
      <c r="B117" s="336" t="s">
        <v>431</v>
      </c>
      <c r="C117" s="278">
        <v>200</v>
      </c>
      <c r="D117" s="292"/>
      <c r="E117" s="293"/>
      <c r="F117" s="294"/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  <c r="X117" s="296"/>
      <c r="Y117" s="294"/>
      <c r="Z117" s="296"/>
      <c r="AA117" s="197"/>
      <c r="AB117" s="197"/>
      <c r="AC117" s="197"/>
    </row>
    <row r="118" spans="1:29" ht="20.100000000000001" customHeight="1">
      <c r="A118" s="1005"/>
      <c r="B118" s="336"/>
      <c r="C118" s="278"/>
      <c r="D118" s="292"/>
      <c r="E118" s="293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  <c r="X118" s="296"/>
      <c r="Y118" s="294"/>
      <c r="Z118" s="296"/>
      <c r="AA118" s="197"/>
      <c r="AB118" s="197"/>
      <c r="AC118" s="197"/>
    </row>
    <row r="119" spans="1:29" ht="32.25" customHeight="1">
      <c r="A119" s="1005"/>
      <c r="B119" s="354" t="s">
        <v>339</v>
      </c>
      <c r="C119" s="278" t="s">
        <v>305</v>
      </c>
      <c r="D119" s="286"/>
      <c r="E119" s="290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265"/>
      <c r="AA119" s="197"/>
      <c r="AB119" s="197"/>
      <c r="AC119" s="197"/>
    </row>
    <row r="120" spans="1:29" ht="32.25" customHeight="1">
      <c r="A120" s="1005"/>
      <c r="B120" s="336" t="s">
        <v>113</v>
      </c>
      <c r="C120" s="285" t="s">
        <v>305</v>
      </c>
      <c r="D120" s="386"/>
      <c r="E120" s="387"/>
      <c r="F120" s="340"/>
      <c r="G120" s="340"/>
      <c r="H120" s="340"/>
      <c r="I120" s="340"/>
      <c r="J120" s="340"/>
      <c r="K120" s="340"/>
      <c r="L120" s="340"/>
      <c r="M120" s="340"/>
      <c r="N120" s="340"/>
      <c r="O120" s="340"/>
      <c r="P120" s="340"/>
      <c r="Q120" s="340"/>
      <c r="R120" s="340"/>
      <c r="S120" s="340"/>
      <c r="T120" s="340"/>
      <c r="U120" s="340"/>
      <c r="V120" s="340"/>
      <c r="W120" s="340"/>
      <c r="X120" s="341"/>
      <c r="Y120" s="340"/>
      <c r="Z120" s="341"/>
      <c r="AA120" s="197"/>
      <c r="AB120" s="197"/>
      <c r="AC120" s="197"/>
    </row>
    <row r="121" spans="1:29" ht="32.25" customHeight="1">
      <c r="A121" s="1057" t="s">
        <v>414</v>
      </c>
      <c r="B121" s="368" t="s">
        <v>432</v>
      </c>
      <c r="C121" s="285" t="s">
        <v>269</v>
      </c>
      <c r="D121" s="386"/>
      <c r="E121" s="387"/>
      <c r="F121" s="340"/>
      <c r="G121" s="340"/>
      <c r="H121" s="340"/>
      <c r="I121" s="340"/>
      <c r="J121" s="340"/>
      <c r="K121" s="340"/>
      <c r="L121" s="340"/>
      <c r="M121" s="340"/>
      <c r="N121" s="340"/>
      <c r="O121" s="340"/>
      <c r="P121" s="340"/>
      <c r="Q121" s="340"/>
      <c r="R121" s="340"/>
      <c r="S121" s="340"/>
      <c r="T121" s="340"/>
      <c r="U121" s="340"/>
      <c r="V121" s="340"/>
      <c r="W121" s="340"/>
      <c r="X121" s="341"/>
      <c r="Y121" s="340"/>
      <c r="Z121" s="341"/>
      <c r="AA121" s="197"/>
      <c r="AB121" s="197"/>
      <c r="AC121" s="197"/>
    </row>
    <row r="122" spans="1:29" ht="32.25" customHeight="1">
      <c r="A122" s="1057"/>
      <c r="B122" s="368" t="s">
        <v>357</v>
      </c>
      <c r="C122" s="285" t="s">
        <v>135</v>
      </c>
      <c r="D122" s="386"/>
      <c r="E122" s="387"/>
      <c r="F122" s="340"/>
      <c r="G122" s="340"/>
      <c r="H122" s="340"/>
      <c r="I122" s="340"/>
      <c r="J122" s="340"/>
      <c r="K122" s="340"/>
      <c r="L122" s="340"/>
      <c r="M122" s="340"/>
      <c r="N122" s="340"/>
      <c r="O122" s="340"/>
      <c r="P122" s="340"/>
      <c r="Q122" s="340"/>
      <c r="R122" s="340"/>
      <c r="S122" s="340"/>
      <c r="T122" s="340"/>
      <c r="U122" s="340"/>
      <c r="V122" s="340"/>
      <c r="W122" s="340"/>
      <c r="X122" s="341"/>
      <c r="Y122" s="340"/>
      <c r="Z122" s="341"/>
      <c r="AA122" s="197"/>
      <c r="AB122" s="197"/>
      <c r="AC122" s="197"/>
    </row>
    <row r="123" spans="1:29" ht="15.75">
      <c r="A123" s="1057"/>
      <c r="B123" s="388"/>
      <c r="C123" s="389"/>
      <c r="D123" s="386"/>
      <c r="E123" s="387"/>
      <c r="F123" s="340"/>
      <c r="G123" s="340"/>
      <c r="H123" s="340"/>
      <c r="I123" s="340"/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  <c r="U123" s="340"/>
      <c r="V123" s="340"/>
      <c r="W123" s="340"/>
      <c r="X123" s="341"/>
      <c r="Y123" s="340"/>
      <c r="Z123" s="341"/>
      <c r="AA123" s="197"/>
      <c r="AB123" s="197"/>
      <c r="AC123" s="197"/>
    </row>
    <row r="124" spans="1:29" ht="32.25" customHeight="1">
      <c r="A124" s="1057"/>
      <c r="B124" s="368"/>
      <c r="C124" s="285"/>
      <c r="D124" s="386"/>
      <c r="E124" s="387"/>
      <c r="F124" s="340"/>
      <c r="G124" s="340"/>
      <c r="H124" s="340"/>
      <c r="I124" s="340"/>
      <c r="J124" s="340"/>
      <c r="K124" s="340"/>
      <c r="L124" s="340"/>
      <c r="M124" s="340"/>
      <c r="N124" s="340"/>
      <c r="O124" s="340"/>
      <c r="P124" s="340"/>
      <c r="Q124" s="340"/>
      <c r="R124" s="340"/>
      <c r="S124" s="340"/>
      <c r="T124" s="340"/>
      <c r="U124" s="340"/>
      <c r="V124" s="340"/>
      <c r="W124" s="340"/>
      <c r="X124" s="341"/>
      <c r="Y124" s="340"/>
      <c r="Z124" s="341"/>
      <c r="AA124" s="197"/>
      <c r="AB124" s="197"/>
      <c r="AC124" s="197"/>
    </row>
    <row r="125" spans="1:29" ht="20.100000000000001" customHeight="1">
      <c r="A125" s="1045" t="s">
        <v>616</v>
      </c>
      <c r="B125" s="1045"/>
      <c r="C125" s="1045"/>
      <c r="D125" s="1045"/>
      <c r="E125" s="314"/>
      <c r="F125" s="315"/>
      <c r="G125" s="315"/>
      <c r="H125" s="315"/>
      <c r="I125" s="315"/>
      <c r="J125" s="315"/>
      <c r="K125" s="315"/>
      <c r="L125" s="315"/>
      <c r="M125" s="315"/>
      <c r="N125" s="315"/>
      <c r="O125" s="315"/>
      <c r="P125" s="315"/>
      <c r="Q125" s="315"/>
      <c r="R125" s="315"/>
      <c r="S125" s="315"/>
      <c r="T125" s="315"/>
      <c r="U125" s="315"/>
      <c r="V125" s="315"/>
      <c r="W125" s="315"/>
      <c r="X125" s="316"/>
      <c r="Y125" s="315"/>
      <c r="Z125" s="316"/>
      <c r="AA125" s="197"/>
      <c r="AB125" s="197"/>
      <c r="AC125" s="197"/>
    </row>
    <row r="126" spans="1:29" ht="20.100000000000001" customHeight="1">
      <c r="A126" s="1045" t="s">
        <v>575</v>
      </c>
      <c r="B126" s="1045"/>
      <c r="C126" s="1045"/>
      <c r="D126" s="1045"/>
      <c r="E126" s="314"/>
      <c r="F126" s="315"/>
      <c r="G126" s="315"/>
      <c r="H126" s="315"/>
      <c r="I126" s="315"/>
      <c r="J126" s="315"/>
      <c r="K126" s="315"/>
      <c r="L126" s="315"/>
      <c r="M126" s="315"/>
      <c r="N126" s="315"/>
      <c r="O126" s="315"/>
      <c r="P126" s="315"/>
      <c r="Q126" s="315"/>
      <c r="R126" s="315"/>
      <c r="S126" s="315"/>
      <c r="T126" s="315"/>
      <c r="U126" s="315"/>
      <c r="V126" s="315"/>
      <c r="W126" s="315"/>
      <c r="X126" s="316"/>
      <c r="Y126" s="315"/>
      <c r="Z126" s="316"/>
      <c r="AA126" s="197"/>
      <c r="AB126" s="197"/>
      <c r="AC126" s="197"/>
    </row>
    <row r="127" spans="1:29" ht="20.100000000000001" customHeight="1">
      <c r="A127" s="1045" t="s">
        <v>597</v>
      </c>
      <c r="B127" s="1045"/>
      <c r="C127" s="1045"/>
      <c r="D127" s="1045"/>
      <c r="E127" s="317"/>
      <c r="F127" s="318"/>
      <c r="G127" s="318"/>
      <c r="H127" s="318"/>
      <c r="I127" s="318"/>
      <c r="J127" s="318"/>
      <c r="K127" s="318"/>
      <c r="L127" s="318"/>
      <c r="M127" s="318"/>
      <c r="N127" s="318"/>
      <c r="O127" s="318"/>
      <c r="P127" s="318"/>
      <c r="Q127" s="318"/>
      <c r="R127" s="318"/>
      <c r="S127" s="318"/>
      <c r="T127" s="318"/>
      <c r="U127" s="318"/>
      <c r="V127" s="318"/>
      <c r="W127" s="318"/>
      <c r="X127" s="319"/>
      <c r="Y127" s="315"/>
      <c r="Z127" s="316"/>
      <c r="AA127" s="197"/>
      <c r="AB127" s="197"/>
      <c r="AC127" s="197"/>
    </row>
    <row r="128" spans="1:29" ht="20.100000000000001" customHeight="1" thickBot="1">
      <c r="A128" s="1045" t="s">
        <v>171</v>
      </c>
      <c r="B128" s="1045"/>
      <c r="C128" s="1045"/>
      <c r="D128" s="1045"/>
      <c r="E128" s="320"/>
      <c r="F128" s="321"/>
      <c r="G128" s="321"/>
      <c r="H128" s="321"/>
      <c r="I128" s="321"/>
      <c r="J128" s="321"/>
      <c r="K128" s="321"/>
      <c r="L128" s="321"/>
      <c r="M128" s="321"/>
      <c r="N128" s="321"/>
      <c r="O128" s="321"/>
      <c r="P128" s="321"/>
      <c r="Q128" s="321"/>
      <c r="R128" s="321"/>
      <c r="S128" s="321"/>
      <c r="T128" s="321"/>
      <c r="U128" s="321"/>
      <c r="V128" s="321"/>
      <c r="W128" s="321"/>
      <c r="X128" s="322"/>
      <c r="Y128" s="197"/>
      <c r="Z128" s="265"/>
      <c r="AA128" s="197"/>
      <c r="AB128" s="197"/>
      <c r="AC128" s="197"/>
    </row>
    <row r="129" spans="1:29" ht="20.100000000000001" customHeight="1"/>
    <row r="130" spans="1:29" ht="20.100000000000001" customHeight="1">
      <c r="J130" s="1047" t="s">
        <v>362</v>
      </c>
      <c r="K130" s="1047"/>
      <c r="L130" s="1047"/>
      <c r="M130" s="1047"/>
      <c r="N130" s="1047"/>
      <c r="O130" s="1047"/>
      <c r="P130" s="1047"/>
      <c r="Q130" s="1047"/>
      <c r="R130" s="1047"/>
      <c r="S130" s="1047"/>
      <c r="T130" s="1047"/>
      <c r="U130" s="1047"/>
      <c r="V130" s="1047"/>
      <c r="W130" s="1047"/>
      <c r="X130" s="1047"/>
      <c r="Y130" s="1047"/>
      <c r="Z130" s="1047"/>
    </row>
    <row r="131" spans="1:29" ht="20.100000000000001" customHeight="1" thickBot="1">
      <c r="H131" s="1056" t="s">
        <v>139</v>
      </c>
      <c r="I131" s="1056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</row>
    <row r="132" spans="1:29" ht="20.100000000000001" customHeight="1" thickBot="1">
      <c r="A132" s="1012" t="s">
        <v>645</v>
      </c>
      <c r="B132" s="1048"/>
      <c r="C132" s="1050" t="s">
        <v>646</v>
      </c>
      <c r="D132" s="1052" t="s">
        <v>586</v>
      </c>
      <c r="E132" s="1061" t="s">
        <v>3</v>
      </c>
      <c r="F132" s="1062"/>
      <c r="G132" s="1062"/>
      <c r="H132" s="1062"/>
      <c r="I132" s="1062"/>
      <c r="J132" s="1062"/>
      <c r="K132" s="1062"/>
      <c r="L132" s="1062"/>
      <c r="M132" s="1062"/>
      <c r="N132" s="1062"/>
      <c r="O132" s="1062"/>
      <c r="P132" s="1062"/>
      <c r="Q132" s="1062"/>
      <c r="R132" s="1062"/>
      <c r="S132" s="1054"/>
      <c r="T132" s="1054"/>
      <c r="U132" s="1054"/>
      <c r="V132" s="1054"/>
      <c r="W132" s="1054"/>
      <c r="X132" s="1054"/>
      <c r="Y132" s="1054"/>
      <c r="Z132" s="1054"/>
      <c r="AA132" s="1054"/>
      <c r="AB132" s="1054"/>
      <c r="AC132" s="1055"/>
    </row>
    <row r="133" spans="1:29" s="263" customFormat="1" ht="128.25" customHeight="1" thickBot="1">
      <c r="A133" s="1041"/>
      <c r="B133" s="1049"/>
      <c r="C133" s="1051"/>
      <c r="D133" s="1051"/>
      <c r="E133" s="390" t="s">
        <v>418</v>
      </c>
      <c r="F133" s="391" t="s">
        <v>762</v>
      </c>
      <c r="G133" s="392" t="s">
        <v>578</v>
      </c>
      <c r="H133" s="392" t="s">
        <v>666</v>
      </c>
      <c r="I133" s="393" t="s">
        <v>660</v>
      </c>
      <c r="J133" s="379" t="s">
        <v>577</v>
      </c>
      <c r="K133" s="372" t="s">
        <v>522</v>
      </c>
      <c r="L133" s="372" t="s">
        <v>334</v>
      </c>
      <c r="M133" s="215" t="s">
        <v>501</v>
      </c>
      <c r="N133" s="372" t="s">
        <v>375</v>
      </c>
      <c r="O133" s="215" t="s">
        <v>358</v>
      </c>
      <c r="P133" s="394" t="s">
        <v>64</v>
      </c>
      <c r="Q133" s="215" t="s">
        <v>65</v>
      </c>
      <c r="R133" s="395" t="s">
        <v>359</v>
      </c>
      <c r="S133" s="396" t="s">
        <v>699</v>
      </c>
      <c r="T133" s="329" t="s">
        <v>457</v>
      </c>
      <c r="U133" s="374" t="s">
        <v>72</v>
      </c>
      <c r="V133" s="329" t="s">
        <v>754</v>
      </c>
      <c r="W133" s="362" t="s">
        <v>374</v>
      </c>
      <c r="X133" s="329" t="s">
        <v>325</v>
      </c>
      <c r="Y133" s="363" t="s">
        <v>360</v>
      </c>
      <c r="Z133" s="397" t="s">
        <v>513</v>
      </c>
      <c r="AA133" s="276" t="s">
        <v>143</v>
      </c>
      <c r="AB133" s="276" t="s">
        <v>773</v>
      </c>
      <c r="AC133" s="276"/>
    </row>
    <row r="134" spans="1:29" ht="25.5" customHeight="1">
      <c r="A134" s="1004" t="s">
        <v>774</v>
      </c>
      <c r="B134" s="377" t="s">
        <v>680</v>
      </c>
      <c r="C134" s="278" t="s">
        <v>9</v>
      </c>
      <c r="D134" s="279"/>
      <c r="E134" s="287"/>
      <c r="F134" s="288"/>
      <c r="G134" s="288"/>
      <c r="H134" s="288"/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  <c r="S134" s="281"/>
      <c r="T134" s="281"/>
      <c r="U134" s="281"/>
      <c r="V134" s="281"/>
      <c r="W134" s="281"/>
      <c r="X134" s="282"/>
      <c r="Y134" s="281"/>
      <c r="Z134" s="282"/>
      <c r="AA134" s="197"/>
      <c r="AB134" s="197"/>
      <c r="AC134" s="197"/>
    </row>
    <row r="135" spans="1:29" ht="20.100000000000001" customHeight="1">
      <c r="A135" s="1005"/>
      <c r="B135" s="377" t="s">
        <v>173</v>
      </c>
      <c r="C135" s="278" t="s">
        <v>135</v>
      </c>
      <c r="D135" s="286"/>
      <c r="E135" s="287"/>
      <c r="F135" s="288"/>
      <c r="G135" s="288"/>
      <c r="H135" s="288"/>
      <c r="I135" s="288"/>
      <c r="J135" s="288"/>
      <c r="K135" s="288"/>
      <c r="L135" s="288"/>
      <c r="M135" s="288"/>
      <c r="N135" s="288"/>
      <c r="O135" s="288"/>
      <c r="P135" s="288"/>
      <c r="Q135" s="288"/>
      <c r="R135" s="288"/>
      <c r="S135" s="288"/>
      <c r="T135" s="288"/>
      <c r="U135" s="288"/>
      <c r="V135" s="288"/>
      <c r="W135" s="288"/>
      <c r="X135" s="283"/>
      <c r="Y135" s="197"/>
      <c r="Z135" s="265"/>
      <c r="AA135" s="197"/>
      <c r="AB135" s="197"/>
      <c r="AC135" s="197"/>
    </row>
    <row r="136" spans="1:29" ht="29.25" customHeight="1" thickBot="1">
      <c r="A136" s="1005"/>
      <c r="B136" s="336" t="s">
        <v>472</v>
      </c>
      <c r="C136" s="285" t="s">
        <v>104</v>
      </c>
      <c r="D136" s="286"/>
      <c r="E136" s="290"/>
      <c r="F136" s="197"/>
      <c r="G136" s="197"/>
      <c r="H136" s="197"/>
      <c r="I136" s="197"/>
      <c r="J136" s="197"/>
      <c r="K136" s="197"/>
      <c r="L136" s="197"/>
      <c r="M136" s="197"/>
      <c r="N136" s="291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265"/>
      <c r="AA136" s="197"/>
      <c r="AB136" s="197"/>
      <c r="AC136" s="197"/>
    </row>
    <row r="137" spans="1:29" ht="36.75" customHeight="1">
      <c r="A137" s="1004" t="s">
        <v>5</v>
      </c>
      <c r="B137" s="336" t="s">
        <v>775</v>
      </c>
      <c r="C137" s="285" t="s">
        <v>305</v>
      </c>
      <c r="D137" s="279"/>
      <c r="E137" s="280"/>
      <c r="F137" s="281"/>
      <c r="G137" s="281"/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  <c r="R137" s="281"/>
      <c r="S137" s="281"/>
      <c r="T137" s="281"/>
      <c r="U137" s="281"/>
      <c r="V137" s="281"/>
      <c r="W137" s="281"/>
      <c r="X137" s="282"/>
      <c r="Y137" s="281"/>
      <c r="Z137" s="282"/>
      <c r="AA137" s="197"/>
      <c r="AB137" s="197"/>
      <c r="AC137" s="197"/>
    </row>
    <row r="138" spans="1:29" ht="39" customHeight="1">
      <c r="A138" s="1005"/>
      <c r="B138" s="398" t="s">
        <v>209</v>
      </c>
      <c r="C138" s="399" t="s">
        <v>493</v>
      </c>
      <c r="D138" s="286"/>
      <c r="E138" s="290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265"/>
      <c r="Y138" s="197"/>
      <c r="Z138" s="265"/>
      <c r="AA138" s="197"/>
      <c r="AB138" s="197"/>
      <c r="AC138" s="197"/>
    </row>
    <row r="139" spans="1:29" ht="35.25" customHeight="1">
      <c r="A139" s="1005"/>
      <c r="B139" s="332" t="s">
        <v>336</v>
      </c>
      <c r="C139" s="278" t="s">
        <v>210</v>
      </c>
      <c r="D139" s="286"/>
      <c r="E139" s="290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265"/>
      <c r="Y139" s="197"/>
      <c r="Z139" s="265"/>
      <c r="AA139" s="197"/>
      <c r="AB139" s="197"/>
      <c r="AC139" s="197"/>
    </row>
    <row r="140" spans="1:29" ht="20.100000000000001" customHeight="1">
      <c r="A140" s="1005"/>
      <c r="B140" s="312" t="s">
        <v>537</v>
      </c>
      <c r="C140" s="285" t="s">
        <v>9</v>
      </c>
      <c r="D140" s="286"/>
      <c r="E140" s="290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265"/>
      <c r="Y140" s="197"/>
      <c r="Z140" s="265"/>
      <c r="AA140" s="197"/>
      <c r="AB140" s="197"/>
      <c r="AC140" s="197"/>
    </row>
    <row r="141" spans="1:29" ht="30.75" customHeight="1">
      <c r="A141" s="1005"/>
      <c r="B141" s="336" t="s">
        <v>668</v>
      </c>
      <c r="C141" s="278" t="s">
        <v>135</v>
      </c>
      <c r="D141" s="292"/>
      <c r="E141" s="293"/>
      <c r="F141" s="294"/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  <c r="X141" s="296"/>
      <c r="Y141" s="294"/>
      <c r="Z141" s="296"/>
      <c r="AA141" s="197"/>
      <c r="AB141" s="197"/>
      <c r="AC141" s="197"/>
    </row>
    <row r="142" spans="1:29" ht="31.5">
      <c r="A142" s="1005"/>
      <c r="B142" s="336" t="s">
        <v>278</v>
      </c>
      <c r="C142" s="278" t="s">
        <v>604</v>
      </c>
      <c r="D142" s="292"/>
      <c r="E142" s="293"/>
      <c r="F142" s="294"/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  <c r="X142" s="296"/>
      <c r="Y142" s="294"/>
      <c r="Z142" s="296"/>
      <c r="AA142" s="197"/>
      <c r="AB142" s="197"/>
      <c r="AC142" s="197"/>
    </row>
    <row r="143" spans="1:29" ht="31.5">
      <c r="A143" s="1005"/>
      <c r="B143" s="354" t="s">
        <v>339</v>
      </c>
      <c r="C143" s="278" t="s">
        <v>193</v>
      </c>
      <c r="D143" s="292"/>
      <c r="E143" s="293"/>
      <c r="F143" s="294"/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  <c r="X143" s="296"/>
      <c r="Y143" s="294"/>
      <c r="Z143" s="296"/>
      <c r="AA143" s="197"/>
      <c r="AB143" s="197"/>
      <c r="AC143" s="197"/>
    </row>
    <row r="144" spans="1:29" ht="31.5">
      <c r="A144" s="1005"/>
      <c r="B144" s="354" t="s">
        <v>113</v>
      </c>
      <c r="C144" s="278" t="s">
        <v>193</v>
      </c>
      <c r="D144" s="292"/>
      <c r="E144" s="293"/>
      <c r="F144" s="294"/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  <c r="X144" s="296"/>
      <c r="Y144" s="294"/>
      <c r="Z144" s="296"/>
      <c r="AA144" s="197"/>
      <c r="AB144" s="197"/>
      <c r="AC144" s="197"/>
    </row>
    <row r="145" spans="1:29" ht="31.5">
      <c r="A145" s="1057" t="s">
        <v>414</v>
      </c>
      <c r="B145" s="400" t="s">
        <v>111</v>
      </c>
      <c r="C145" s="278" t="s">
        <v>142</v>
      </c>
      <c r="D145" s="292"/>
      <c r="E145" s="293"/>
      <c r="F145" s="294"/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  <c r="X145" s="296"/>
      <c r="Y145" s="294"/>
      <c r="Z145" s="296"/>
      <c r="AA145" s="197"/>
      <c r="AB145" s="197"/>
      <c r="AC145" s="197"/>
    </row>
    <row r="146" spans="1:29" ht="47.25">
      <c r="A146" s="1057"/>
      <c r="B146" s="400" t="s">
        <v>29</v>
      </c>
      <c r="C146" s="278" t="s">
        <v>135</v>
      </c>
      <c r="D146" s="292"/>
      <c r="E146" s="293"/>
      <c r="F146" s="294"/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  <c r="X146" s="296"/>
      <c r="Y146" s="294"/>
      <c r="Z146" s="296"/>
      <c r="AA146" s="197"/>
      <c r="AB146" s="197"/>
      <c r="AC146" s="197"/>
    </row>
    <row r="147" spans="1:29" ht="15.75">
      <c r="A147" s="1057"/>
      <c r="B147" s="401" t="s">
        <v>669</v>
      </c>
      <c r="C147" s="402"/>
      <c r="D147" s="292"/>
      <c r="E147" s="293"/>
      <c r="F147" s="294"/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  <c r="X147" s="296"/>
      <c r="Y147" s="294"/>
      <c r="Z147" s="296"/>
      <c r="AA147" s="197"/>
      <c r="AB147" s="197"/>
      <c r="AC147" s="197"/>
    </row>
    <row r="148" spans="1:29" ht="63.75" thickBot="1">
      <c r="A148" s="1057"/>
      <c r="B148" s="284" t="s">
        <v>535</v>
      </c>
      <c r="C148" s="403">
        <v>200</v>
      </c>
      <c r="D148" s="313"/>
      <c r="E148" s="320"/>
      <c r="F148" s="321"/>
      <c r="G148" s="321"/>
      <c r="H148" s="321"/>
      <c r="I148" s="321"/>
      <c r="J148" s="321"/>
      <c r="K148" s="321"/>
      <c r="L148" s="321"/>
      <c r="M148" s="321"/>
      <c r="N148" s="321"/>
      <c r="O148" s="321"/>
      <c r="P148" s="321"/>
      <c r="Q148" s="321"/>
      <c r="R148" s="321"/>
      <c r="S148" s="321"/>
      <c r="T148" s="321"/>
      <c r="U148" s="321"/>
      <c r="V148" s="321"/>
      <c r="W148" s="321"/>
      <c r="X148" s="321"/>
      <c r="Y148" s="321"/>
      <c r="Z148" s="322"/>
      <c r="AA148" s="197"/>
      <c r="AB148" s="197"/>
      <c r="AC148" s="197"/>
    </row>
    <row r="149" spans="1:29" ht="20.100000000000001" customHeight="1">
      <c r="A149" s="1046" t="s">
        <v>616</v>
      </c>
      <c r="B149" s="1045"/>
      <c r="C149" s="1045"/>
      <c r="D149" s="1045"/>
      <c r="E149" s="314"/>
      <c r="F149" s="315"/>
      <c r="G149" s="315"/>
      <c r="H149" s="315"/>
      <c r="I149" s="315"/>
      <c r="J149" s="315"/>
      <c r="K149" s="315"/>
      <c r="L149" s="315"/>
      <c r="M149" s="315"/>
      <c r="N149" s="315"/>
      <c r="O149" s="315"/>
      <c r="P149" s="315"/>
      <c r="Q149" s="315"/>
      <c r="R149" s="315"/>
      <c r="S149" s="315"/>
      <c r="T149" s="315"/>
      <c r="U149" s="315"/>
      <c r="V149" s="315"/>
      <c r="W149" s="315"/>
      <c r="X149" s="316"/>
      <c r="Y149" s="315"/>
      <c r="Z149" s="316"/>
      <c r="AA149" s="197"/>
      <c r="AB149" s="197"/>
      <c r="AC149" s="197"/>
    </row>
    <row r="150" spans="1:29" ht="20.100000000000001" customHeight="1">
      <c r="A150" s="1045" t="s">
        <v>575</v>
      </c>
      <c r="B150" s="1045"/>
      <c r="C150" s="1045"/>
      <c r="D150" s="1045"/>
      <c r="E150" s="314"/>
      <c r="F150" s="315"/>
      <c r="G150" s="315"/>
      <c r="H150" s="315"/>
      <c r="I150" s="315"/>
      <c r="J150" s="315"/>
      <c r="K150" s="315"/>
      <c r="L150" s="315"/>
      <c r="M150" s="315"/>
      <c r="N150" s="315"/>
      <c r="O150" s="315"/>
      <c r="P150" s="315"/>
      <c r="Q150" s="315"/>
      <c r="R150" s="315"/>
      <c r="S150" s="315"/>
      <c r="T150" s="315"/>
      <c r="U150" s="315"/>
      <c r="V150" s="315"/>
      <c r="W150" s="315"/>
      <c r="X150" s="316"/>
      <c r="Y150" s="315"/>
      <c r="Z150" s="316"/>
      <c r="AA150" s="197"/>
      <c r="AB150" s="197"/>
      <c r="AC150" s="197"/>
    </row>
    <row r="151" spans="1:29" ht="20.100000000000001" customHeight="1">
      <c r="A151" s="1045" t="s">
        <v>597</v>
      </c>
      <c r="B151" s="1045"/>
      <c r="C151" s="1045"/>
      <c r="D151" s="1045"/>
      <c r="E151" s="317"/>
      <c r="F151" s="318"/>
      <c r="G151" s="318"/>
      <c r="H151" s="318"/>
      <c r="I151" s="318"/>
      <c r="J151" s="318"/>
      <c r="K151" s="318"/>
      <c r="L151" s="318"/>
      <c r="M151" s="318"/>
      <c r="N151" s="318"/>
      <c r="O151" s="318"/>
      <c r="P151" s="318"/>
      <c r="Q151" s="318"/>
      <c r="R151" s="318"/>
      <c r="S151" s="318"/>
      <c r="T151" s="318"/>
      <c r="U151" s="318"/>
      <c r="V151" s="318"/>
      <c r="W151" s="318"/>
      <c r="X151" s="319"/>
      <c r="Y151" s="315"/>
      <c r="Z151" s="316"/>
      <c r="AA151" s="197"/>
      <c r="AB151" s="197"/>
      <c r="AC151" s="197"/>
    </row>
    <row r="152" spans="1:29" ht="20.100000000000001" customHeight="1" thickBot="1">
      <c r="A152" s="1045" t="s">
        <v>171</v>
      </c>
      <c r="B152" s="1045"/>
      <c r="C152" s="1045"/>
      <c r="D152" s="1045"/>
      <c r="E152" s="320"/>
      <c r="F152" s="321"/>
      <c r="G152" s="321"/>
      <c r="H152" s="321"/>
      <c r="I152" s="321"/>
      <c r="J152" s="321"/>
      <c r="K152" s="321"/>
      <c r="L152" s="321"/>
      <c r="M152" s="321"/>
      <c r="N152" s="321"/>
      <c r="O152" s="321"/>
      <c r="P152" s="321"/>
      <c r="Q152" s="321"/>
      <c r="R152" s="321"/>
      <c r="S152" s="321"/>
      <c r="T152" s="321"/>
      <c r="U152" s="321"/>
      <c r="V152" s="321"/>
      <c r="W152" s="321"/>
      <c r="X152" s="322"/>
      <c r="Y152" s="197"/>
      <c r="Z152" s="265"/>
      <c r="AA152" s="197"/>
      <c r="AB152" s="197"/>
      <c r="AC152" s="197"/>
    </row>
    <row r="153" spans="1:29" ht="20.100000000000001" customHeight="1"/>
    <row r="154" spans="1:29" ht="20.100000000000001" customHeight="1">
      <c r="J154" s="1047" t="s">
        <v>362</v>
      </c>
      <c r="K154" s="1047"/>
      <c r="L154" s="1047"/>
      <c r="M154" s="1047"/>
      <c r="N154" s="1047"/>
      <c r="O154" s="1047"/>
      <c r="P154" s="1047"/>
      <c r="Q154" s="1047"/>
      <c r="R154" s="1047"/>
      <c r="S154" s="1047"/>
      <c r="T154" s="1047"/>
      <c r="U154" s="1047"/>
      <c r="V154" s="1047"/>
      <c r="W154" s="1047"/>
      <c r="X154" s="1047"/>
      <c r="Y154" s="1047"/>
      <c r="Z154" s="1047"/>
    </row>
    <row r="155" spans="1:29" ht="20.100000000000001" customHeight="1" thickBot="1">
      <c r="H155" s="1056" t="s">
        <v>152</v>
      </c>
      <c r="I155" s="1056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</row>
    <row r="156" spans="1:29" ht="20.100000000000001" customHeight="1" thickBot="1">
      <c r="A156" s="1012" t="s">
        <v>645</v>
      </c>
      <c r="B156" s="1048"/>
      <c r="C156" s="1050" t="s">
        <v>646</v>
      </c>
      <c r="D156" s="1052" t="s">
        <v>586</v>
      </c>
      <c r="E156" s="1053" t="s">
        <v>3</v>
      </c>
      <c r="F156" s="1054"/>
      <c r="G156" s="1054"/>
      <c r="H156" s="1054"/>
      <c r="I156" s="1054"/>
      <c r="J156" s="1054"/>
      <c r="K156" s="1054"/>
      <c r="L156" s="1054"/>
      <c r="M156" s="1054"/>
      <c r="N156" s="1054"/>
      <c r="O156" s="1054"/>
      <c r="P156" s="1054"/>
      <c r="Q156" s="1054"/>
      <c r="R156" s="1054"/>
      <c r="S156" s="1054"/>
      <c r="T156" s="1054"/>
      <c r="U156" s="1054"/>
      <c r="V156" s="1054"/>
      <c r="W156" s="1054"/>
      <c r="X156" s="1054"/>
      <c r="Y156" s="1054"/>
      <c r="Z156" s="1054"/>
      <c r="AA156" s="1054"/>
      <c r="AB156" s="1054"/>
      <c r="AC156" s="1055"/>
    </row>
    <row r="157" spans="1:29" s="201" customFormat="1" ht="128.25" customHeight="1" thickBot="1">
      <c r="A157" s="1063"/>
      <c r="B157" s="1064"/>
      <c r="C157" s="1051"/>
      <c r="D157" s="1051"/>
      <c r="E157" s="404" t="s">
        <v>561</v>
      </c>
      <c r="F157" s="405" t="s">
        <v>218</v>
      </c>
      <c r="G157" s="406" t="s">
        <v>418</v>
      </c>
      <c r="H157" s="405" t="s">
        <v>513</v>
      </c>
      <c r="I157" s="407" t="s">
        <v>666</v>
      </c>
      <c r="J157" s="408" t="s">
        <v>219</v>
      </c>
      <c r="K157" s="409" t="s">
        <v>536</v>
      </c>
      <c r="L157" s="409" t="s">
        <v>577</v>
      </c>
      <c r="M157" s="410" t="s">
        <v>143</v>
      </c>
      <c r="N157" s="411" t="s">
        <v>762</v>
      </c>
      <c r="O157" s="411" t="s">
        <v>768</v>
      </c>
      <c r="P157" s="217" t="s">
        <v>31</v>
      </c>
      <c r="Q157" s="412" t="s">
        <v>571</v>
      </c>
      <c r="R157" s="217" t="s">
        <v>375</v>
      </c>
      <c r="S157" s="413" t="s">
        <v>64</v>
      </c>
      <c r="T157" s="406" t="s">
        <v>756</v>
      </c>
      <c r="U157" s="405" t="s">
        <v>658</v>
      </c>
      <c r="V157" s="406" t="s">
        <v>65</v>
      </c>
      <c r="W157" s="414" t="s">
        <v>654</v>
      </c>
      <c r="X157" s="406" t="s">
        <v>501</v>
      </c>
      <c r="Y157" s="415" t="s">
        <v>366</v>
      </c>
      <c r="Z157" s="416" t="s">
        <v>457</v>
      </c>
      <c r="AA157" s="417" t="s">
        <v>292</v>
      </c>
      <c r="AB157" s="417" t="s">
        <v>213</v>
      </c>
      <c r="AC157" s="417" t="s">
        <v>754</v>
      </c>
    </row>
    <row r="158" spans="1:29" ht="33" customHeight="1">
      <c r="A158" s="1005" t="s">
        <v>774</v>
      </c>
      <c r="B158" s="336" t="s">
        <v>386</v>
      </c>
      <c r="C158" s="278" t="s">
        <v>9</v>
      </c>
      <c r="D158" s="279"/>
      <c r="E158" s="280"/>
      <c r="F158" s="281"/>
      <c r="G158" s="281"/>
      <c r="H158" s="281"/>
      <c r="I158" s="281"/>
      <c r="J158" s="281"/>
      <c r="K158" s="281"/>
      <c r="L158" s="281"/>
      <c r="M158" s="281"/>
      <c r="N158" s="281"/>
      <c r="O158" s="281"/>
      <c r="P158" s="281"/>
      <c r="Q158" s="281"/>
      <c r="R158" s="281"/>
      <c r="S158" s="281"/>
      <c r="T158" s="281"/>
      <c r="U158" s="281"/>
      <c r="V158" s="281"/>
      <c r="W158" s="281"/>
      <c r="X158" s="282"/>
      <c r="Y158" s="281"/>
      <c r="Z158" s="282"/>
      <c r="AA158" s="197"/>
      <c r="AB158" s="197"/>
      <c r="AC158" s="197"/>
    </row>
    <row r="159" spans="1:29" ht="20.100000000000001" customHeight="1">
      <c r="A159" s="1005"/>
      <c r="B159" s="377" t="s">
        <v>671</v>
      </c>
      <c r="C159" s="278">
        <v>200</v>
      </c>
      <c r="D159" s="286"/>
      <c r="E159" s="287"/>
      <c r="F159" s="288"/>
      <c r="G159" s="288"/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288"/>
      <c r="U159" s="288"/>
      <c r="V159" s="288"/>
      <c r="W159" s="288"/>
      <c r="X159" s="283"/>
      <c r="Y159" s="197"/>
      <c r="Z159" s="265"/>
      <c r="AA159" s="197"/>
      <c r="AB159" s="197"/>
      <c r="AC159" s="197"/>
    </row>
    <row r="160" spans="1:29" ht="20.100000000000001" customHeight="1">
      <c r="A160" s="1005"/>
      <c r="B160" s="377" t="s">
        <v>744</v>
      </c>
      <c r="C160" s="278" t="s">
        <v>672</v>
      </c>
      <c r="D160" s="286"/>
      <c r="E160" s="290"/>
      <c r="F160" s="197"/>
      <c r="G160" s="197"/>
      <c r="H160" s="197"/>
      <c r="I160" s="197"/>
      <c r="J160" s="197"/>
      <c r="K160" s="197"/>
      <c r="L160" s="197"/>
      <c r="M160" s="197"/>
      <c r="N160" s="291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265"/>
      <c r="AA160" s="197"/>
      <c r="AB160" s="197"/>
      <c r="AC160" s="197"/>
    </row>
    <row r="161" spans="1:29" ht="30.75" customHeight="1" thickBot="1">
      <c r="A161" s="1005"/>
      <c r="B161" s="336" t="s">
        <v>472</v>
      </c>
      <c r="C161" s="285" t="s">
        <v>104</v>
      </c>
      <c r="D161" s="382"/>
      <c r="E161" s="383"/>
      <c r="F161" s="384"/>
      <c r="G161" s="384"/>
      <c r="H161" s="384"/>
      <c r="I161" s="384"/>
      <c r="J161" s="384"/>
      <c r="K161" s="384"/>
      <c r="L161" s="384"/>
      <c r="M161" s="384"/>
      <c r="N161" s="384"/>
      <c r="O161" s="384"/>
      <c r="P161" s="384"/>
      <c r="Q161" s="384"/>
      <c r="R161" s="384"/>
      <c r="S161" s="384"/>
      <c r="T161" s="384"/>
      <c r="U161" s="384"/>
      <c r="V161" s="384"/>
      <c r="W161" s="384"/>
      <c r="X161" s="385"/>
      <c r="Y161" s="384"/>
      <c r="Z161" s="385"/>
      <c r="AA161" s="197"/>
      <c r="AB161" s="197"/>
      <c r="AC161" s="197"/>
    </row>
    <row r="162" spans="1:29" ht="36.75" customHeight="1">
      <c r="A162" s="1004" t="s">
        <v>5</v>
      </c>
      <c r="B162" s="336" t="s">
        <v>512</v>
      </c>
      <c r="C162" s="278" t="s">
        <v>305</v>
      </c>
      <c r="D162" s="279"/>
      <c r="E162" s="280"/>
      <c r="F162" s="281"/>
      <c r="G162" s="281"/>
      <c r="H162" s="281"/>
      <c r="I162" s="281"/>
      <c r="J162" s="281"/>
      <c r="K162" s="281"/>
      <c r="L162" s="281"/>
      <c r="M162" s="281"/>
      <c r="N162" s="281"/>
      <c r="O162" s="281"/>
      <c r="P162" s="281"/>
      <c r="Q162" s="281"/>
      <c r="R162" s="281"/>
      <c r="S162" s="281"/>
      <c r="T162" s="281"/>
      <c r="U162" s="281"/>
      <c r="V162" s="281"/>
      <c r="W162" s="281"/>
      <c r="X162" s="282"/>
      <c r="Y162" s="281"/>
      <c r="Z162" s="282"/>
      <c r="AA162" s="197"/>
      <c r="AB162" s="197"/>
      <c r="AC162" s="197"/>
    </row>
    <row r="163" spans="1:29" ht="31.5">
      <c r="A163" s="1005"/>
      <c r="B163" s="336" t="s">
        <v>623</v>
      </c>
      <c r="C163" s="278" t="s">
        <v>188</v>
      </c>
      <c r="D163" s="286"/>
      <c r="E163" s="290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265"/>
      <c r="Y163" s="197"/>
      <c r="Z163" s="265"/>
      <c r="AA163" s="197"/>
      <c r="AB163" s="197"/>
      <c r="AC163" s="197"/>
    </row>
    <row r="164" spans="1:29" ht="33" customHeight="1">
      <c r="A164" s="1005"/>
      <c r="B164" s="336" t="s">
        <v>424</v>
      </c>
      <c r="C164" s="285" t="s">
        <v>269</v>
      </c>
      <c r="D164" s="286"/>
      <c r="E164" s="290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265"/>
      <c r="Y164" s="197"/>
      <c r="Z164" s="265"/>
      <c r="AA164" s="197"/>
      <c r="AB164" s="197"/>
      <c r="AC164" s="197"/>
    </row>
    <row r="165" spans="1:29" ht="20.100000000000001" customHeight="1">
      <c r="A165" s="1005"/>
      <c r="B165" s="312" t="s">
        <v>425</v>
      </c>
      <c r="C165" s="285"/>
      <c r="D165" s="286"/>
      <c r="E165" s="290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265"/>
      <c r="Y165" s="197"/>
      <c r="Z165" s="265"/>
      <c r="AA165" s="197"/>
      <c r="AB165" s="197"/>
      <c r="AC165" s="197"/>
    </row>
    <row r="166" spans="1:29" ht="29.25" customHeight="1">
      <c r="A166" s="1005"/>
      <c r="B166" s="312" t="s">
        <v>10</v>
      </c>
      <c r="C166" s="285" t="s">
        <v>48</v>
      </c>
      <c r="D166" s="292"/>
      <c r="E166" s="293"/>
      <c r="F166" s="294"/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  <c r="X166" s="296"/>
      <c r="Y166" s="294"/>
      <c r="Z166" s="296"/>
      <c r="AA166" s="197"/>
      <c r="AB166" s="197"/>
      <c r="AC166" s="197"/>
    </row>
    <row r="167" spans="1:29" ht="36" customHeight="1">
      <c r="A167" s="1005"/>
      <c r="B167" s="312" t="s">
        <v>592</v>
      </c>
      <c r="C167" s="285" t="s">
        <v>49</v>
      </c>
      <c r="D167" s="292"/>
      <c r="E167" s="293"/>
      <c r="F167" s="294"/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  <c r="X167" s="296"/>
      <c r="Y167" s="294"/>
      <c r="Z167" s="296"/>
      <c r="AA167" s="197"/>
      <c r="AB167" s="197"/>
      <c r="AC167" s="197"/>
    </row>
    <row r="168" spans="1:29" ht="33" customHeight="1">
      <c r="A168" s="1005"/>
      <c r="B168" s="336" t="s">
        <v>743</v>
      </c>
      <c r="C168" s="278" t="s">
        <v>135</v>
      </c>
      <c r="D168" s="286"/>
      <c r="E168" s="293"/>
      <c r="F168" s="294"/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  <c r="X168" s="294"/>
      <c r="Y168" s="294"/>
      <c r="Z168" s="296"/>
      <c r="AA168" s="294"/>
      <c r="AB168" s="294"/>
      <c r="AC168" s="294"/>
    </row>
    <row r="169" spans="1:29" ht="33" customHeight="1">
      <c r="A169" s="1005"/>
      <c r="B169" s="336"/>
      <c r="C169" s="308"/>
      <c r="D169" s="197"/>
      <c r="E169" s="293"/>
      <c r="F169" s="294"/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  <c r="X169" s="294"/>
      <c r="Y169" s="294"/>
      <c r="Z169" s="296"/>
      <c r="AA169" s="294"/>
      <c r="AB169" s="294"/>
      <c r="AC169" s="294"/>
    </row>
    <row r="170" spans="1:29" ht="33" customHeight="1">
      <c r="A170" s="1005"/>
      <c r="B170" s="354" t="s">
        <v>339</v>
      </c>
      <c r="C170" s="308" t="s">
        <v>48</v>
      </c>
      <c r="D170" s="197"/>
      <c r="E170" s="293"/>
      <c r="F170" s="294"/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  <c r="X170" s="294"/>
      <c r="Y170" s="294"/>
      <c r="Z170" s="296"/>
      <c r="AA170" s="294"/>
      <c r="AB170" s="294"/>
      <c r="AC170" s="294"/>
    </row>
    <row r="171" spans="1:29" ht="33" customHeight="1">
      <c r="A171" s="1005"/>
      <c r="B171" s="336" t="s">
        <v>113</v>
      </c>
      <c r="C171" s="418" t="s">
        <v>193</v>
      </c>
      <c r="D171" s="197"/>
      <c r="E171" s="293"/>
      <c r="F171" s="294"/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  <c r="X171" s="294"/>
      <c r="Y171" s="294"/>
      <c r="Z171" s="296"/>
      <c r="AA171" s="294"/>
      <c r="AB171" s="294"/>
      <c r="AC171" s="294"/>
    </row>
    <row r="172" spans="1:29" ht="15.75">
      <c r="A172" s="1057" t="s">
        <v>414</v>
      </c>
      <c r="B172" s="368" t="s">
        <v>626</v>
      </c>
      <c r="C172" s="285" t="s">
        <v>305</v>
      </c>
      <c r="D172" s="197"/>
      <c r="E172" s="293"/>
      <c r="F172" s="294"/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  <c r="X172" s="294"/>
      <c r="Y172" s="294"/>
      <c r="Z172" s="296"/>
      <c r="AA172" s="294"/>
      <c r="AB172" s="294"/>
      <c r="AC172" s="294"/>
    </row>
    <row r="173" spans="1:29" ht="15.75">
      <c r="A173" s="1057"/>
      <c r="B173" s="388" t="s">
        <v>669</v>
      </c>
      <c r="C173" s="389"/>
      <c r="D173" s="197"/>
      <c r="E173" s="293"/>
      <c r="F173" s="294"/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  <c r="X173" s="294"/>
      <c r="Y173" s="294"/>
      <c r="Z173" s="296"/>
      <c r="AA173" s="294"/>
      <c r="AB173" s="294"/>
      <c r="AC173" s="294"/>
    </row>
    <row r="174" spans="1:29" ht="15.75">
      <c r="A174" s="1057"/>
      <c r="B174" s="368" t="s">
        <v>432</v>
      </c>
      <c r="C174" s="285" t="s">
        <v>269</v>
      </c>
      <c r="D174" s="197"/>
      <c r="E174" s="293"/>
      <c r="F174" s="294"/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  <c r="X174" s="294"/>
      <c r="Y174" s="294"/>
      <c r="Z174" s="296"/>
      <c r="AA174" s="294"/>
      <c r="AB174" s="294"/>
      <c r="AC174" s="294"/>
    </row>
    <row r="175" spans="1:29" ht="47.25">
      <c r="A175" s="1057"/>
      <c r="B175" s="368" t="s">
        <v>668</v>
      </c>
      <c r="C175" s="285" t="s">
        <v>135</v>
      </c>
      <c r="D175" s="197"/>
      <c r="E175" s="293"/>
      <c r="F175" s="294"/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  <c r="X175" s="294"/>
      <c r="Y175" s="294"/>
      <c r="Z175" s="296"/>
      <c r="AA175" s="294"/>
      <c r="AB175" s="294"/>
      <c r="AC175" s="294"/>
    </row>
    <row r="176" spans="1:29" ht="20.100000000000001" customHeight="1">
      <c r="A176" s="1045" t="s">
        <v>616</v>
      </c>
      <c r="B176" s="1045"/>
      <c r="C176" s="1045"/>
      <c r="D176" s="1045"/>
      <c r="E176" s="314"/>
      <c r="F176" s="315"/>
      <c r="G176" s="315"/>
      <c r="H176" s="315"/>
      <c r="I176" s="315"/>
      <c r="J176" s="315"/>
      <c r="K176" s="315"/>
      <c r="L176" s="315"/>
      <c r="M176" s="315"/>
      <c r="N176" s="315"/>
      <c r="O176" s="315"/>
      <c r="P176" s="315"/>
      <c r="Q176" s="315"/>
      <c r="R176" s="315"/>
      <c r="S176" s="315"/>
      <c r="T176" s="315"/>
      <c r="U176" s="315"/>
      <c r="V176" s="315"/>
      <c r="W176" s="315"/>
      <c r="X176" s="316"/>
      <c r="Y176" s="315"/>
      <c r="Z176" s="316"/>
      <c r="AA176" s="197"/>
      <c r="AB176" s="197"/>
      <c r="AC176" s="197"/>
    </row>
    <row r="177" spans="1:30" ht="20.100000000000001" customHeight="1">
      <c r="A177" s="1045" t="s">
        <v>575</v>
      </c>
      <c r="B177" s="1045"/>
      <c r="C177" s="1045"/>
      <c r="D177" s="1045"/>
      <c r="E177" s="314"/>
      <c r="F177" s="315"/>
      <c r="G177" s="315"/>
      <c r="H177" s="315"/>
      <c r="I177" s="315"/>
      <c r="J177" s="315"/>
      <c r="K177" s="315"/>
      <c r="L177" s="315"/>
      <c r="M177" s="315"/>
      <c r="N177" s="315"/>
      <c r="O177" s="315"/>
      <c r="P177" s="315"/>
      <c r="Q177" s="315"/>
      <c r="R177" s="315"/>
      <c r="S177" s="315"/>
      <c r="T177" s="315"/>
      <c r="U177" s="315"/>
      <c r="V177" s="315"/>
      <c r="W177" s="315"/>
      <c r="X177" s="316"/>
      <c r="Y177" s="315"/>
      <c r="Z177" s="316"/>
      <c r="AA177" s="197"/>
      <c r="AB177" s="197"/>
      <c r="AC177" s="197"/>
    </row>
    <row r="178" spans="1:30" ht="20.100000000000001" customHeight="1">
      <c r="A178" s="1045" t="s">
        <v>597</v>
      </c>
      <c r="B178" s="1045"/>
      <c r="C178" s="1045"/>
      <c r="D178" s="1045"/>
      <c r="E178" s="317"/>
      <c r="F178" s="318"/>
      <c r="G178" s="318"/>
      <c r="H178" s="318"/>
      <c r="I178" s="318"/>
      <c r="J178" s="318"/>
      <c r="K178" s="318"/>
      <c r="L178" s="318"/>
      <c r="M178" s="318"/>
      <c r="N178" s="318"/>
      <c r="O178" s="318"/>
      <c r="P178" s="318"/>
      <c r="Q178" s="318"/>
      <c r="R178" s="318"/>
      <c r="S178" s="318"/>
      <c r="T178" s="318"/>
      <c r="U178" s="318"/>
      <c r="V178" s="318"/>
      <c r="W178" s="318"/>
      <c r="X178" s="319"/>
      <c r="Y178" s="315"/>
      <c r="Z178" s="316"/>
      <c r="AA178" s="197"/>
      <c r="AB178" s="197"/>
      <c r="AC178" s="197"/>
    </row>
    <row r="179" spans="1:30" ht="20.100000000000001" customHeight="1" thickBot="1">
      <c r="A179" s="1045" t="s">
        <v>171</v>
      </c>
      <c r="B179" s="1045"/>
      <c r="C179" s="1045"/>
      <c r="D179" s="1045"/>
      <c r="E179" s="320"/>
      <c r="F179" s="321"/>
      <c r="G179" s="321"/>
      <c r="H179" s="321"/>
      <c r="I179" s="321"/>
      <c r="J179" s="321"/>
      <c r="K179" s="321"/>
      <c r="L179" s="321"/>
      <c r="M179" s="321"/>
      <c r="N179" s="321"/>
      <c r="O179" s="321"/>
      <c r="P179" s="321"/>
      <c r="Q179" s="321"/>
      <c r="R179" s="321"/>
      <c r="S179" s="321"/>
      <c r="T179" s="321"/>
      <c r="U179" s="321"/>
      <c r="V179" s="321"/>
      <c r="W179" s="321"/>
      <c r="X179" s="322"/>
      <c r="Y179" s="197"/>
      <c r="Z179" s="265"/>
      <c r="AA179" s="197"/>
      <c r="AB179" s="197"/>
      <c r="AC179" s="197"/>
    </row>
    <row r="181" spans="1:30">
      <c r="J181" s="1047" t="s">
        <v>362</v>
      </c>
      <c r="K181" s="1047"/>
      <c r="L181" s="1047"/>
      <c r="M181" s="1047"/>
      <c r="N181" s="1047"/>
      <c r="O181" s="1047"/>
      <c r="P181" s="1047"/>
      <c r="Q181" s="1047"/>
      <c r="R181" s="1047"/>
      <c r="S181" s="1047"/>
      <c r="T181" s="1047"/>
      <c r="U181" s="1047"/>
      <c r="V181" s="1047"/>
      <c r="W181" s="1047"/>
      <c r="X181" s="1047"/>
      <c r="Y181" s="1047"/>
      <c r="Z181" s="1047"/>
    </row>
    <row r="182" spans="1:30" ht="13.5" thickBot="1">
      <c r="H182" s="1056" t="s">
        <v>1</v>
      </c>
      <c r="I182" s="1056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</row>
    <row r="183" spans="1:30" ht="15.75" thickBot="1">
      <c r="A183" s="1012" t="s">
        <v>645</v>
      </c>
      <c r="B183" s="1048"/>
      <c r="C183" s="1050" t="s">
        <v>646</v>
      </c>
      <c r="D183" s="1052" t="s">
        <v>586</v>
      </c>
      <c r="E183" s="1053" t="s">
        <v>3</v>
      </c>
      <c r="F183" s="1054"/>
      <c r="G183" s="1054"/>
      <c r="H183" s="1054"/>
      <c r="I183" s="1054"/>
      <c r="J183" s="1054"/>
      <c r="K183" s="1054"/>
      <c r="L183" s="1054"/>
      <c r="M183" s="1054"/>
      <c r="N183" s="1054"/>
      <c r="O183" s="1054"/>
      <c r="P183" s="1054"/>
      <c r="Q183" s="1054"/>
      <c r="R183" s="1054"/>
      <c r="S183" s="1054"/>
      <c r="T183" s="1054"/>
      <c r="U183" s="1054"/>
      <c r="V183" s="1054"/>
      <c r="W183" s="1054"/>
      <c r="X183" s="1054"/>
      <c r="Y183" s="1054"/>
      <c r="Z183" s="1054"/>
      <c r="AA183" s="1054"/>
      <c r="AB183" s="1054"/>
      <c r="AC183" s="1060"/>
    </row>
    <row r="184" spans="1:30" ht="96.75" thickBot="1">
      <c r="A184" s="1041"/>
      <c r="B184" s="1049"/>
      <c r="C184" s="1051"/>
      <c r="D184" s="1051"/>
      <c r="E184" s="419" t="s">
        <v>762</v>
      </c>
      <c r="F184" s="374" t="s">
        <v>363</v>
      </c>
      <c r="G184" s="329" t="s">
        <v>502</v>
      </c>
      <c r="H184" s="420" t="s">
        <v>513</v>
      </c>
      <c r="I184" s="420" t="s">
        <v>418</v>
      </c>
      <c r="J184" s="359" t="s">
        <v>364</v>
      </c>
      <c r="K184" s="421" t="s">
        <v>660</v>
      </c>
      <c r="L184" s="421" t="s">
        <v>208</v>
      </c>
      <c r="M184" s="271" t="s">
        <v>654</v>
      </c>
      <c r="N184" s="360" t="s">
        <v>292</v>
      </c>
      <c r="O184" s="360" t="s">
        <v>678</v>
      </c>
      <c r="P184" s="360" t="s">
        <v>627</v>
      </c>
      <c r="Q184" s="360" t="s">
        <v>375</v>
      </c>
      <c r="R184" s="360" t="s">
        <v>402</v>
      </c>
      <c r="S184" s="396" t="s">
        <v>403</v>
      </c>
      <c r="T184" s="329" t="s">
        <v>699</v>
      </c>
      <c r="U184" s="374" t="s">
        <v>207</v>
      </c>
      <c r="V184" s="329" t="s">
        <v>65</v>
      </c>
      <c r="W184" s="362" t="s">
        <v>64</v>
      </c>
      <c r="X184" s="422" t="s">
        <v>404</v>
      </c>
      <c r="Y184" s="363" t="s">
        <v>585</v>
      </c>
      <c r="Z184" s="364" t="s">
        <v>55</v>
      </c>
      <c r="AA184" s="365" t="s">
        <v>405</v>
      </c>
      <c r="AB184" s="365" t="s">
        <v>302</v>
      </c>
      <c r="AC184" s="216" t="s">
        <v>641</v>
      </c>
      <c r="AD184" s="216" t="s">
        <v>444</v>
      </c>
    </row>
    <row r="185" spans="1:30" ht="15.75">
      <c r="A185" s="1004" t="s">
        <v>774</v>
      </c>
      <c r="B185" s="336" t="s">
        <v>674</v>
      </c>
      <c r="C185" s="423">
        <v>200</v>
      </c>
      <c r="D185" s="279"/>
      <c r="E185" s="280"/>
      <c r="F185" s="281"/>
      <c r="G185" s="281"/>
      <c r="H185" s="281"/>
      <c r="I185" s="281"/>
      <c r="J185" s="281"/>
      <c r="K185" s="281"/>
      <c r="L185" s="281"/>
      <c r="M185" s="281"/>
      <c r="N185" s="281"/>
      <c r="O185" s="281"/>
      <c r="P185" s="281"/>
      <c r="Q185" s="281"/>
      <c r="R185" s="281"/>
      <c r="S185" s="281"/>
      <c r="T185" s="281"/>
      <c r="U185" s="281"/>
      <c r="V185" s="281"/>
      <c r="W185" s="281"/>
      <c r="X185" s="282"/>
      <c r="Y185" s="281"/>
      <c r="Z185" s="282"/>
      <c r="AA185" s="197"/>
      <c r="AB185" s="197"/>
      <c r="AC185" s="197"/>
      <c r="AD185" s="197"/>
    </row>
    <row r="186" spans="1:30" ht="29.25" customHeight="1">
      <c r="A186" s="1005"/>
      <c r="B186" s="312" t="s">
        <v>675</v>
      </c>
      <c r="C186" s="423">
        <v>40</v>
      </c>
      <c r="D186" s="286"/>
      <c r="E186" s="287"/>
      <c r="F186" s="288"/>
      <c r="G186" s="288"/>
      <c r="H186" s="288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288"/>
      <c r="T186" s="288"/>
      <c r="U186" s="288"/>
      <c r="V186" s="288"/>
      <c r="W186" s="288"/>
      <c r="X186" s="283"/>
      <c r="Y186" s="197"/>
      <c r="Z186" s="265"/>
      <c r="AA186" s="197"/>
      <c r="AB186" s="197"/>
      <c r="AC186" s="197"/>
      <c r="AD186" s="197"/>
    </row>
    <row r="187" spans="1:30" ht="28.5" customHeight="1">
      <c r="A187" s="1005"/>
      <c r="B187" s="256" t="s">
        <v>666</v>
      </c>
      <c r="C187" s="423">
        <v>10</v>
      </c>
      <c r="D187" s="286"/>
      <c r="E187" s="290"/>
      <c r="F187" s="197"/>
      <c r="G187" s="197"/>
      <c r="H187" s="197"/>
      <c r="I187" s="197"/>
      <c r="J187" s="197"/>
      <c r="K187" s="197"/>
      <c r="L187" s="197"/>
      <c r="M187" s="197"/>
      <c r="N187" s="291"/>
      <c r="O187" s="197"/>
      <c r="P187" s="197"/>
      <c r="Q187" s="197"/>
      <c r="R187" s="197"/>
      <c r="S187" s="197"/>
      <c r="T187" s="197"/>
      <c r="U187" s="197"/>
      <c r="V187" s="197"/>
      <c r="W187" s="197"/>
      <c r="X187" s="265"/>
      <c r="Y187" s="197"/>
      <c r="Z187" s="265"/>
      <c r="AA187" s="197"/>
      <c r="AB187" s="197"/>
      <c r="AC187" s="197"/>
      <c r="AD187" s="197"/>
    </row>
    <row r="188" spans="1:30" ht="28.5" customHeight="1">
      <c r="A188" s="1005"/>
      <c r="B188" s="336" t="s">
        <v>472</v>
      </c>
      <c r="C188" s="423">
        <v>30</v>
      </c>
      <c r="D188" s="292"/>
      <c r="E188" s="293"/>
      <c r="F188" s="294"/>
      <c r="G188" s="294"/>
      <c r="H188" s="294"/>
      <c r="I188" s="294"/>
      <c r="J188" s="294"/>
      <c r="K188" s="294"/>
      <c r="L188" s="294"/>
      <c r="M188" s="294"/>
      <c r="N188" s="295"/>
      <c r="O188" s="294"/>
      <c r="P188" s="294"/>
      <c r="Q188" s="294"/>
      <c r="R188" s="294"/>
      <c r="S188" s="294"/>
      <c r="T188" s="294"/>
      <c r="U188" s="294"/>
      <c r="V188" s="294"/>
      <c r="W188" s="294"/>
      <c r="X188" s="296"/>
      <c r="Y188" s="294"/>
      <c r="Z188" s="296"/>
      <c r="AA188" s="197"/>
      <c r="AB188" s="197"/>
      <c r="AC188" s="197"/>
      <c r="AD188" s="197"/>
    </row>
    <row r="189" spans="1:30" ht="28.5" customHeight="1">
      <c r="A189" s="1005"/>
      <c r="B189" s="312" t="s">
        <v>603</v>
      </c>
      <c r="C189" s="423">
        <v>200</v>
      </c>
      <c r="D189" s="292"/>
      <c r="E189" s="293"/>
      <c r="F189" s="294"/>
      <c r="G189" s="294"/>
      <c r="H189" s="294"/>
      <c r="I189" s="294"/>
      <c r="J189" s="294"/>
      <c r="K189" s="294"/>
      <c r="L189" s="294"/>
      <c r="M189" s="294"/>
      <c r="N189" s="295"/>
      <c r="O189" s="294"/>
      <c r="P189" s="294"/>
      <c r="Q189" s="294"/>
      <c r="R189" s="294"/>
      <c r="S189" s="294"/>
      <c r="T189" s="294"/>
      <c r="U189" s="294"/>
      <c r="V189" s="294"/>
      <c r="W189" s="294"/>
      <c r="X189" s="296"/>
      <c r="Y189" s="294"/>
      <c r="Z189" s="296"/>
      <c r="AA189" s="197"/>
      <c r="AB189" s="197"/>
      <c r="AC189" s="197"/>
      <c r="AD189" s="197"/>
    </row>
    <row r="190" spans="1:30" ht="16.5" thickBot="1">
      <c r="A190" s="1006"/>
      <c r="B190" s="312"/>
      <c r="C190" s="423"/>
      <c r="D190" s="313"/>
      <c r="E190" s="320"/>
      <c r="F190" s="321"/>
      <c r="G190" s="321"/>
      <c r="H190" s="321"/>
      <c r="I190" s="321"/>
      <c r="J190" s="321"/>
      <c r="K190" s="321"/>
      <c r="L190" s="321"/>
      <c r="M190" s="321"/>
      <c r="N190" s="321"/>
      <c r="O190" s="321"/>
      <c r="P190" s="321"/>
      <c r="Q190" s="321"/>
      <c r="R190" s="321"/>
      <c r="S190" s="321"/>
      <c r="T190" s="321"/>
      <c r="U190" s="321"/>
      <c r="V190" s="321"/>
      <c r="W190" s="321"/>
      <c r="X190" s="322"/>
      <c r="Y190" s="321"/>
      <c r="Z190" s="322"/>
      <c r="AA190" s="197"/>
      <c r="AB190" s="197"/>
      <c r="AC190" s="197"/>
      <c r="AD190" s="197"/>
    </row>
    <row r="191" spans="1:30" ht="27" customHeight="1">
      <c r="A191" s="1004" t="s">
        <v>5</v>
      </c>
      <c r="B191" s="336" t="s">
        <v>388</v>
      </c>
      <c r="C191" s="423">
        <v>60</v>
      </c>
      <c r="D191" s="376"/>
      <c r="E191" s="302"/>
      <c r="F191" s="303"/>
      <c r="G191" s="303"/>
      <c r="H191" s="303"/>
      <c r="I191" s="303"/>
      <c r="J191" s="303"/>
      <c r="K191" s="303"/>
      <c r="L191" s="303"/>
      <c r="M191" s="303"/>
      <c r="N191" s="303"/>
      <c r="O191" s="303"/>
      <c r="P191" s="303"/>
      <c r="Q191" s="303"/>
      <c r="R191" s="303"/>
      <c r="S191" s="303"/>
      <c r="T191" s="303"/>
      <c r="U191" s="303"/>
      <c r="V191" s="303"/>
      <c r="W191" s="303"/>
      <c r="X191" s="304"/>
      <c r="Y191" s="303"/>
      <c r="Z191" s="304"/>
      <c r="AA191" s="197"/>
      <c r="AB191" s="197"/>
      <c r="AC191" s="197"/>
      <c r="AD191" s="197"/>
    </row>
    <row r="192" spans="1:30" ht="47.25">
      <c r="A192" s="1005"/>
      <c r="B192" s="332" t="s">
        <v>480</v>
      </c>
      <c r="C192" s="424" t="s">
        <v>214</v>
      </c>
      <c r="D192" s="348"/>
      <c r="E192" s="290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265"/>
      <c r="Y192" s="197"/>
      <c r="Z192" s="265"/>
      <c r="AA192" s="197"/>
      <c r="AB192" s="197"/>
      <c r="AC192" s="197"/>
      <c r="AD192" s="197"/>
    </row>
    <row r="193" spans="1:30" ht="27" customHeight="1">
      <c r="A193" s="1005"/>
      <c r="B193" s="336" t="s">
        <v>159</v>
      </c>
      <c r="C193" s="425">
        <v>250</v>
      </c>
      <c r="D193" s="348"/>
      <c r="E193" s="290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265"/>
      <c r="Y193" s="197"/>
      <c r="Z193" s="265"/>
      <c r="AA193" s="197"/>
      <c r="AB193" s="197"/>
      <c r="AC193" s="197"/>
      <c r="AD193" s="197"/>
    </row>
    <row r="194" spans="1:30" ht="25.5" customHeight="1">
      <c r="A194" s="1005"/>
      <c r="B194" s="377"/>
      <c r="C194" s="425"/>
      <c r="D194" s="348"/>
      <c r="E194" s="290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265"/>
      <c r="Y194" s="197"/>
      <c r="Z194" s="265"/>
      <c r="AA194" s="197"/>
      <c r="AB194" s="197"/>
      <c r="AC194" s="197"/>
      <c r="AD194" s="197"/>
    </row>
    <row r="195" spans="1:30" ht="15.75">
      <c r="A195" s="1005"/>
      <c r="B195" s="336" t="s">
        <v>160</v>
      </c>
      <c r="C195" s="425">
        <v>200</v>
      </c>
      <c r="D195" s="348"/>
      <c r="E195" s="290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265"/>
      <c r="Y195" s="197"/>
      <c r="Z195" s="265"/>
      <c r="AA195" s="197"/>
      <c r="AB195" s="197"/>
      <c r="AC195" s="197"/>
      <c r="AD195" s="197"/>
    </row>
    <row r="196" spans="1:30" ht="31.5">
      <c r="A196" s="1005"/>
      <c r="B196" s="354" t="s">
        <v>339</v>
      </c>
      <c r="C196" s="425">
        <v>60</v>
      </c>
      <c r="D196" s="348"/>
      <c r="E196" s="290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265"/>
      <c r="Y196" s="197"/>
      <c r="Z196" s="265"/>
      <c r="AA196" s="197"/>
      <c r="AB196" s="197"/>
      <c r="AC196" s="197"/>
      <c r="AD196" s="197"/>
    </row>
    <row r="197" spans="1:30" ht="31.5">
      <c r="A197" s="1005"/>
      <c r="B197" s="336" t="s">
        <v>113</v>
      </c>
      <c r="C197" s="423">
        <v>40</v>
      </c>
      <c r="D197" s="348"/>
      <c r="E197" s="290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265"/>
      <c r="Y197" s="197"/>
      <c r="Z197" s="265"/>
      <c r="AA197" s="197"/>
      <c r="AB197" s="197"/>
      <c r="AC197" s="197"/>
      <c r="AD197" s="197"/>
    </row>
    <row r="198" spans="1:30" ht="31.5">
      <c r="A198" s="1057" t="s">
        <v>414</v>
      </c>
      <c r="B198" s="336" t="s">
        <v>349</v>
      </c>
      <c r="C198" s="425"/>
      <c r="D198" s="352"/>
      <c r="E198" s="293"/>
      <c r="F198" s="294"/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  <c r="X198" s="296"/>
      <c r="Y198" s="294"/>
      <c r="Z198" s="296"/>
      <c r="AA198" s="197"/>
      <c r="AB198" s="197"/>
      <c r="AC198" s="197"/>
      <c r="AD198" s="197"/>
    </row>
    <row r="199" spans="1:30" ht="15.75">
      <c r="A199" s="1057"/>
      <c r="B199" s="336"/>
      <c r="C199" s="425"/>
      <c r="D199" s="352"/>
      <c r="E199" s="293"/>
      <c r="F199" s="294"/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  <c r="X199" s="296"/>
      <c r="Y199" s="294"/>
      <c r="Z199" s="296"/>
      <c r="AA199" s="197"/>
      <c r="AB199" s="197"/>
      <c r="AC199" s="197"/>
      <c r="AD199" s="197"/>
    </row>
    <row r="200" spans="1:30" ht="27.75" customHeight="1" thickBot="1">
      <c r="A200" s="1057"/>
      <c r="B200" s="336" t="s">
        <v>114</v>
      </c>
      <c r="C200" s="425">
        <v>200</v>
      </c>
      <c r="D200" s="355"/>
      <c r="E200" s="320"/>
      <c r="F200" s="321"/>
      <c r="G200" s="321"/>
      <c r="H200" s="321"/>
      <c r="I200" s="321"/>
      <c r="J200" s="321"/>
      <c r="K200" s="321"/>
      <c r="L200" s="321"/>
      <c r="M200" s="321"/>
      <c r="N200" s="321"/>
      <c r="O200" s="321"/>
      <c r="P200" s="321"/>
      <c r="Q200" s="321"/>
      <c r="R200" s="321"/>
      <c r="S200" s="321"/>
      <c r="T200" s="321"/>
      <c r="U200" s="321"/>
      <c r="V200" s="321"/>
      <c r="W200" s="321"/>
      <c r="X200" s="322"/>
      <c r="Y200" s="321"/>
      <c r="Z200" s="322"/>
      <c r="AA200" s="197"/>
      <c r="AB200" s="197"/>
      <c r="AC200" s="197"/>
      <c r="AD200" s="197"/>
    </row>
    <row r="201" spans="1:30" ht="20.100000000000001" customHeight="1">
      <c r="A201" s="1046" t="s">
        <v>616</v>
      </c>
      <c r="B201" s="1045"/>
      <c r="C201" s="1045"/>
      <c r="D201" s="1045"/>
      <c r="E201" s="314"/>
      <c r="F201" s="315"/>
      <c r="G201" s="315"/>
      <c r="H201" s="315"/>
      <c r="I201" s="315"/>
      <c r="J201" s="315"/>
      <c r="K201" s="315"/>
      <c r="L201" s="315"/>
      <c r="M201" s="315"/>
      <c r="N201" s="315"/>
      <c r="O201" s="315"/>
      <c r="P201" s="315"/>
      <c r="Q201" s="315"/>
      <c r="R201" s="315"/>
      <c r="S201" s="315"/>
      <c r="T201" s="315"/>
      <c r="U201" s="315"/>
      <c r="V201" s="315"/>
      <c r="W201" s="315"/>
      <c r="X201" s="316"/>
      <c r="Y201" s="315"/>
      <c r="Z201" s="316"/>
      <c r="AA201" s="197"/>
      <c r="AB201" s="197"/>
      <c r="AC201" s="197"/>
      <c r="AD201" s="197"/>
    </row>
    <row r="202" spans="1:30" ht="20.100000000000001" customHeight="1">
      <c r="A202" s="1045" t="s">
        <v>575</v>
      </c>
      <c r="B202" s="1045"/>
      <c r="C202" s="1045"/>
      <c r="D202" s="1045"/>
      <c r="E202" s="314"/>
      <c r="F202" s="315"/>
      <c r="G202" s="315"/>
      <c r="H202" s="315"/>
      <c r="I202" s="315"/>
      <c r="J202" s="315"/>
      <c r="K202" s="315"/>
      <c r="L202" s="315"/>
      <c r="M202" s="315"/>
      <c r="N202" s="315"/>
      <c r="O202" s="315"/>
      <c r="P202" s="315"/>
      <c r="Q202" s="315"/>
      <c r="R202" s="315"/>
      <c r="S202" s="315"/>
      <c r="T202" s="315"/>
      <c r="U202" s="315"/>
      <c r="V202" s="315"/>
      <c r="W202" s="315"/>
      <c r="X202" s="316"/>
      <c r="Y202" s="315"/>
      <c r="Z202" s="316"/>
      <c r="AA202" s="197"/>
      <c r="AB202" s="197"/>
      <c r="AC202" s="197"/>
      <c r="AD202" s="197"/>
    </row>
    <row r="203" spans="1:30" ht="20.100000000000001" customHeight="1">
      <c r="A203" s="1045" t="s">
        <v>597</v>
      </c>
      <c r="B203" s="1045"/>
      <c r="C203" s="1045"/>
      <c r="D203" s="1045"/>
      <c r="E203" s="317"/>
      <c r="F203" s="318"/>
      <c r="G203" s="318"/>
      <c r="H203" s="318"/>
      <c r="I203" s="318"/>
      <c r="J203" s="318"/>
      <c r="K203" s="318"/>
      <c r="L203" s="318"/>
      <c r="M203" s="318"/>
      <c r="N203" s="318"/>
      <c r="O203" s="318"/>
      <c r="P203" s="318"/>
      <c r="Q203" s="318"/>
      <c r="R203" s="318"/>
      <c r="S203" s="318"/>
      <c r="T203" s="318"/>
      <c r="U203" s="318"/>
      <c r="V203" s="318"/>
      <c r="W203" s="318"/>
      <c r="X203" s="319"/>
      <c r="Y203" s="315"/>
      <c r="Z203" s="316"/>
      <c r="AA203" s="197"/>
      <c r="AB203" s="197"/>
      <c r="AC203" s="197"/>
      <c r="AD203" s="197"/>
    </row>
    <row r="204" spans="1:30" ht="20.100000000000001" customHeight="1" thickBot="1">
      <c r="A204" s="1045" t="s">
        <v>171</v>
      </c>
      <c r="B204" s="1045"/>
      <c r="C204" s="1045"/>
      <c r="D204" s="1045"/>
      <c r="E204" s="320"/>
      <c r="F204" s="321"/>
      <c r="G204" s="321"/>
      <c r="H204" s="321"/>
      <c r="I204" s="321"/>
      <c r="J204" s="321"/>
      <c r="K204" s="321"/>
      <c r="L204" s="321"/>
      <c r="M204" s="321"/>
      <c r="N204" s="321"/>
      <c r="O204" s="321"/>
      <c r="P204" s="321"/>
      <c r="Q204" s="321"/>
      <c r="R204" s="321"/>
      <c r="S204" s="321"/>
      <c r="T204" s="321"/>
      <c r="U204" s="321"/>
      <c r="V204" s="321"/>
      <c r="W204" s="321"/>
      <c r="X204" s="322"/>
      <c r="Y204" s="197"/>
      <c r="Z204" s="265"/>
      <c r="AA204" s="197"/>
      <c r="AB204" s="197"/>
      <c r="AC204" s="197"/>
      <c r="AD204" s="197"/>
    </row>
    <row r="206" spans="1:30">
      <c r="J206" s="1047" t="s">
        <v>362</v>
      </c>
      <c r="K206" s="1047"/>
      <c r="L206" s="1047"/>
      <c r="M206" s="1047"/>
      <c r="N206" s="1047"/>
      <c r="O206" s="1047"/>
      <c r="P206" s="1047"/>
      <c r="Q206" s="1047"/>
      <c r="R206" s="1047"/>
      <c r="S206" s="1047"/>
      <c r="T206" s="1047"/>
      <c r="U206" s="1047"/>
      <c r="V206" s="1047"/>
      <c r="W206" s="1047"/>
      <c r="X206" s="1047"/>
      <c r="Y206" s="1047"/>
      <c r="Z206" s="1047"/>
    </row>
    <row r="207" spans="1:30" ht="13.5" thickBot="1">
      <c r="H207" s="1056" t="s">
        <v>87</v>
      </c>
      <c r="I207" s="1056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</row>
    <row r="208" spans="1:30" ht="15.75" thickBot="1">
      <c r="A208" s="1012" t="s">
        <v>645</v>
      </c>
      <c r="B208" s="1048"/>
      <c r="C208" s="1050" t="s">
        <v>646</v>
      </c>
      <c r="D208" s="1052" t="s">
        <v>586</v>
      </c>
      <c r="E208" s="1053" t="s">
        <v>3</v>
      </c>
      <c r="F208" s="1054"/>
      <c r="G208" s="1054"/>
      <c r="H208" s="1054"/>
      <c r="I208" s="1054"/>
      <c r="J208" s="1054"/>
      <c r="K208" s="1054"/>
      <c r="L208" s="1054"/>
      <c r="M208" s="1054"/>
      <c r="N208" s="1054"/>
      <c r="O208" s="1054"/>
      <c r="P208" s="1054"/>
      <c r="Q208" s="1054"/>
      <c r="R208" s="1054"/>
      <c r="S208" s="1054"/>
      <c r="T208" s="1054"/>
      <c r="U208" s="1054"/>
      <c r="V208" s="1054"/>
      <c r="W208" s="1054"/>
      <c r="X208" s="1054"/>
      <c r="Y208" s="1054"/>
      <c r="Z208" s="1054"/>
      <c r="AA208" s="1054"/>
      <c r="AB208" s="1054"/>
      <c r="AC208" s="1055"/>
    </row>
    <row r="209" spans="1:29" ht="96.75" thickBot="1">
      <c r="A209" s="1063"/>
      <c r="B209" s="1049"/>
      <c r="C209" s="1051"/>
      <c r="D209" s="1051"/>
      <c r="E209" s="419" t="s">
        <v>218</v>
      </c>
      <c r="F209" s="374" t="s">
        <v>762</v>
      </c>
      <c r="G209" s="422" t="s">
        <v>513</v>
      </c>
      <c r="H209" s="374" t="s">
        <v>143</v>
      </c>
      <c r="I209" s="426" t="s">
        <v>666</v>
      </c>
      <c r="J209" s="374" t="s">
        <v>270</v>
      </c>
      <c r="K209" s="421" t="s">
        <v>364</v>
      </c>
      <c r="L209" s="421" t="s">
        <v>768</v>
      </c>
      <c r="M209" s="271" t="s">
        <v>334</v>
      </c>
      <c r="N209" s="360" t="s">
        <v>419</v>
      </c>
      <c r="O209" s="360" t="s">
        <v>115</v>
      </c>
      <c r="P209" s="360" t="s">
        <v>64</v>
      </c>
      <c r="Q209" s="360" t="s">
        <v>375</v>
      </c>
      <c r="R209" s="360" t="s">
        <v>366</v>
      </c>
      <c r="S209" s="396" t="s">
        <v>65</v>
      </c>
      <c r="T209" s="422" t="s">
        <v>420</v>
      </c>
      <c r="U209" s="374" t="s">
        <v>306</v>
      </c>
      <c r="V209" s="422" t="s">
        <v>353</v>
      </c>
      <c r="W209" s="362" t="s">
        <v>307</v>
      </c>
      <c r="X209" s="329" t="s">
        <v>222</v>
      </c>
      <c r="Y209" s="363" t="s">
        <v>378</v>
      </c>
      <c r="Z209" s="364" t="s">
        <v>754</v>
      </c>
      <c r="AA209" s="365" t="s">
        <v>367</v>
      </c>
      <c r="AB209" s="365" t="s">
        <v>379</v>
      </c>
      <c r="AC209" s="375"/>
    </row>
    <row r="210" spans="1:29" ht="15.75">
      <c r="A210" s="1005" t="s">
        <v>774</v>
      </c>
      <c r="B210" s="312" t="s">
        <v>199</v>
      </c>
      <c r="C210" s="425" t="s">
        <v>370</v>
      </c>
      <c r="D210" s="279"/>
      <c r="E210" s="280"/>
      <c r="F210" s="281"/>
      <c r="G210" s="281"/>
      <c r="H210" s="281"/>
      <c r="I210" s="281"/>
      <c r="J210" s="281"/>
      <c r="K210" s="281"/>
      <c r="L210" s="281"/>
      <c r="M210" s="281"/>
      <c r="N210" s="281"/>
      <c r="O210" s="281"/>
      <c r="P210" s="281"/>
      <c r="Q210" s="281"/>
      <c r="R210" s="281"/>
      <c r="S210" s="281"/>
      <c r="T210" s="281"/>
      <c r="U210" s="281"/>
      <c r="V210" s="281"/>
      <c r="W210" s="281"/>
      <c r="X210" s="282"/>
      <c r="Y210" s="281"/>
      <c r="Z210" s="282"/>
      <c r="AA210" s="197"/>
      <c r="AB210" s="197"/>
      <c r="AC210" s="197"/>
    </row>
    <row r="211" spans="1:29" ht="15.75">
      <c r="A211" s="1005"/>
      <c r="B211" s="256" t="s">
        <v>202</v>
      </c>
      <c r="C211" s="423">
        <v>200</v>
      </c>
      <c r="D211" s="286"/>
      <c r="E211" s="287"/>
      <c r="F211" s="288"/>
      <c r="G211" s="288"/>
      <c r="H211" s="288"/>
      <c r="I211" s="288"/>
      <c r="J211" s="288"/>
      <c r="K211" s="288"/>
      <c r="L211" s="288"/>
      <c r="M211" s="288"/>
      <c r="N211" s="288"/>
      <c r="O211" s="288"/>
      <c r="P211" s="288"/>
      <c r="Q211" s="288"/>
      <c r="R211" s="288"/>
      <c r="S211" s="288"/>
      <c r="T211" s="288"/>
      <c r="U211" s="288"/>
      <c r="V211" s="288"/>
      <c r="W211" s="288"/>
      <c r="X211" s="283"/>
      <c r="Y211" s="197"/>
      <c r="Z211" s="265"/>
      <c r="AA211" s="197"/>
      <c r="AB211" s="197"/>
      <c r="AC211" s="197"/>
    </row>
    <row r="212" spans="1:29" ht="15.75">
      <c r="A212" s="1005"/>
      <c r="B212" s="336" t="s">
        <v>200</v>
      </c>
      <c r="C212" s="285" t="s">
        <v>195</v>
      </c>
      <c r="D212" s="286"/>
      <c r="E212" s="290"/>
      <c r="F212" s="197"/>
      <c r="G212" s="197"/>
      <c r="H212" s="197"/>
      <c r="I212" s="197"/>
      <c r="J212" s="197"/>
      <c r="K212" s="197"/>
      <c r="L212" s="197"/>
      <c r="M212" s="197"/>
      <c r="N212" s="291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265"/>
      <c r="AA212" s="197"/>
      <c r="AB212" s="197"/>
      <c r="AC212" s="197"/>
    </row>
    <row r="213" spans="1:29" ht="16.5" thickBot="1">
      <c r="A213" s="1005"/>
      <c r="B213" s="336"/>
      <c r="C213" s="423"/>
      <c r="D213" s="382"/>
      <c r="E213" s="383"/>
      <c r="F213" s="384"/>
      <c r="G213" s="384"/>
      <c r="H213" s="384"/>
      <c r="I213" s="384"/>
      <c r="J213" s="384"/>
      <c r="K213" s="384"/>
      <c r="L213" s="384"/>
      <c r="M213" s="384"/>
      <c r="N213" s="384"/>
      <c r="O213" s="384"/>
      <c r="P213" s="384"/>
      <c r="Q213" s="384"/>
      <c r="R213" s="384"/>
      <c r="S213" s="384"/>
      <c r="T213" s="384"/>
      <c r="U213" s="384"/>
      <c r="V213" s="384"/>
      <c r="W213" s="384"/>
      <c r="X213" s="385"/>
      <c r="Y213" s="384"/>
      <c r="Z213" s="385"/>
      <c r="AA213" s="197"/>
      <c r="AB213" s="197"/>
      <c r="AC213" s="197"/>
    </row>
    <row r="214" spans="1:29" ht="16.5" hidden="1" thickBot="1">
      <c r="A214" s="1005"/>
      <c r="B214" s="336" t="s">
        <v>739</v>
      </c>
      <c r="C214" s="427">
        <v>200</v>
      </c>
      <c r="D214" s="286"/>
      <c r="E214" s="290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  <c r="S214" s="197"/>
      <c r="T214" s="197"/>
      <c r="U214" s="197"/>
      <c r="V214" s="197"/>
      <c r="W214" s="197"/>
      <c r="X214" s="265"/>
      <c r="Y214" s="197"/>
      <c r="Z214" s="265"/>
      <c r="AA214" s="197"/>
      <c r="AB214" s="197"/>
      <c r="AC214" s="197"/>
    </row>
    <row r="215" spans="1:29" ht="15.75">
      <c r="A215" s="1058" t="s">
        <v>5</v>
      </c>
      <c r="B215" s="336" t="s">
        <v>572</v>
      </c>
      <c r="C215" s="423">
        <v>60</v>
      </c>
      <c r="D215" s="279"/>
      <c r="E215" s="280"/>
      <c r="F215" s="281"/>
      <c r="G215" s="281"/>
      <c r="H215" s="281"/>
      <c r="I215" s="281"/>
      <c r="J215" s="281"/>
      <c r="K215" s="281"/>
      <c r="L215" s="281"/>
      <c r="M215" s="281"/>
      <c r="N215" s="281"/>
      <c r="O215" s="281"/>
      <c r="P215" s="281"/>
      <c r="Q215" s="281"/>
      <c r="R215" s="281"/>
      <c r="S215" s="281"/>
      <c r="T215" s="281"/>
      <c r="U215" s="281"/>
      <c r="V215" s="281"/>
      <c r="W215" s="281"/>
      <c r="X215" s="282"/>
      <c r="Y215" s="281"/>
      <c r="Z215" s="282"/>
      <c r="AA215" s="197"/>
      <c r="AB215" s="197"/>
      <c r="AC215" s="197"/>
    </row>
    <row r="216" spans="1:29" ht="31.5">
      <c r="A216" s="1065"/>
      <c r="B216" s="332" t="s">
        <v>347</v>
      </c>
      <c r="C216" s="424" t="s">
        <v>214</v>
      </c>
      <c r="D216" s="286"/>
      <c r="E216" s="290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7"/>
      <c r="X216" s="265"/>
      <c r="Y216" s="197"/>
      <c r="Z216" s="265"/>
      <c r="AA216" s="197"/>
      <c r="AB216" s="197"/>
      <c r="AC216" s="197"/>
    </row>
    <row r="217" spans="1:29" ht="15.75">
      <c r="A217" s="1065"/>
      <c r="B217" s="336"/>
      <c r="C217" s="423"/>
      <c r="D217" s="286"/>
      <c r="E217" s="290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7"/>
      <c r="W217" s="197"/>
      <c r="X217" s="265"/>
      <c r="Y217" s="197"/>
      <c r="Z217" s="265"/>
      <c r="AA217" s="197"/>
      <c r="AB217" s="197"/>
      <c r="AC217" s="197"/>
    </row>
    <row r="218" spans="1:29" ht="31.5">
      <c r="A218" s="1065"/>
      <c r="B218" s="398" t="s">
        <v>130</v>
      </c>
      <c r="C218" s="428">
        <v>100</v>
      </c>
      <c r="D218" s="286"/>
      <c r="E218" s="290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265"/>
      <c r="Y218" s="197"/>
      <c r="Z218" s="265"/>
      <c r="AA218" s="197"/>
      <c r="AB218" s="197"/>
      <c r="AC218" s="197"/>
    </row>
    <row r="219" spans="1:29" ht="15.75">
      <c r="A219" s="1065"/>
      <c r="B219" s="312" t="s">
        <v>131</v>
      </c>
      <c r="C219" s="423">
        <v>150</v>
      </c>
      <c r="D219" s="292"/>
      <c r="E219" s="293"/>
      <c r="F219" s="294"/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  <c r="X219" s="296"/>
      <c r="Y219" s="294"/>
      <c r="Z219" s="296"/>
      <c r="AA219" s="197"/>
      <c r="AB219" s="197"/>
      <c r="AC219" s="197"/>
    </row>
    <row r="220" spans="1:29" ht="15.75">
      <c r="A220" s="1065"/>
      <c r="B220" s="354" t="s">
        <v>132</v>
      </c>
      <c r="C220" s="425">
        <v>200</v>
      </c>
      <c r="D220" s="292"/>
      <c r="E220" s="293"/>
      <c r="F220" s="294"/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  <c r="X220" s="296"/>
      <c r="Y220" s="294"/>
      <c r="Z220" s="296"/>
      <c r="AA220" s="197"/>
      <c r="AB220" s="197"/>
      <c r="AC220" s="197"/>
    </row>
    <row r="221" spans="1:29" ht="31.5">
      <c r="A221" s="1065"/>
      <c r="B221" s="336" t="s">
        <v>113</v>
      </c>
      <c r="C221" s="423">
        <v>40</v>
      </c>
      <c r="D221" s="292"/>
      <c r="E221" s="293"/>
      <c r="F221" s="294"/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  <c r="X221" s="294"/>
      <c r="Y221" s="294"/>
      <c r="Z221" s="296"/>
      <c r="AA221" s="294"/>
      <c r="AB221" s="294"/>
      <c r="AC221" s="294"/>
    </row>
    <row r="222" spans="1:29" s="294" customFormat="1" ht="31.5" customHeight="1">
      <c r="A222" s="1065"/>
      <c r="B222" s="429" t="s">
        <v>339</v>
      </c>
      <c r="C222" s="430">
        <v>60</v>
      </c>
    </row>
    <row r="223" spans="1:29" s="197" customFormat="1" ht="27" customHeight="1">
      <c r="A223" s="1023" t="s">
        <v>414</v>
      </c>
      <c r="B223" s="336" t="s">
        <v>432</v>
      </c>
      <c r="C223" s="425">
        <v>75</v>
      </c>
    </row>
    <row r="224" spans="1:29" s="431" customFormat="1" ht="22.5" customHeight="1">
      <c r="A224" s="1024"/>
      <c r="B224" s="336" t="s">
        <v>325</v>
      </c>
      <c r="C224" s="425">
        <v>200</v>
      </c>
    </row>
    <row r="225" spans="1:29" ht="48" hidden="1" thickBot="1">
      <c r="A225" s="1025"/>
      <c r="B225" s="432" t="s">
        <v>382</v>
      </c>
      <c r="C225" s="433">
        <v>200</v>
      </c>
      <c r="D225" s="434"/>
      <c r="E225" s="435"/>
      <c r="F225" s="436"/>
      <c r="G225" s="436"/>
      <c r="H225" s="436"/>
      <c r="I225" s="436"/>
      <c r="J225" s="436"/>
      <c r="K225" s="436"/>
      <c r="L225" s="436"/>
      <c r="M225" s="436"/>
      <c r="N225" s="436"/>
      <c r="O225" s="436"/>
      <c r="P225" s="436"/>
      <c r="Q225" s="436"/>
      <c r="R225" s="436"/>
      <c r="S225" s="436"/>
      <c r="T225" s="436"/>
      <c r="U225" s="436"/>
      <c r="V225" s="436"/>
      <c r="W225" s="436"/>
      <c r="X225" s="437"/>
      <c r="Y225" s="436"/>
      <c r="Z225" s="437"/>
      <c r="AA225" s="288"/>
      <c r="AB225" s="288"/>
      <c r="AC225" s="288"/>
    </row>
    <row r="226" spans="1:29" ht="19.5" customHeight="1">
      <c r="A226" s="1066" t="s">
        <v>616</v>
      </c>
      <c r="B226" s="1067"/>
      <c r="C226" s="1067"/>
      <c r="D226" s="1068"/>
      <c r="E226" s="314"/>
      <c r="F226" s="315"/>
      <c r="G226" s="315"/>
      <c r="H226" s="315"/>
      <c r="I226" s="315"/>
      <c r="J226" s="315"/>
      <c r="K226" s="315"/>
      <c r="L226" s="315"/>
      <c r="M226" s="315"/>
      <c r="N226" s="315"/>
      <c r="O226" s="315"/>
      <c r="P226" s="315"/>
      <c r="Q226" s="315"/>
      <c r="R226" s="315"/>
      <c r="S226" s="315"/>
      <c r="T226" s="315"/>
      <c r="U226" s="315"/>
      <c r="V226" s="315"/>
      <c r="W226" s="315"/>
      <c r="X226" s="316"/>
      <c r="Y226" s="315"/>
      <c r="Z226" s="316"/>
      <c r="AA226" s="197"/>
      <c r="AB226" s="197"/>
      <c r="AC226" s="197"/>
    </row>
    <row r="227" spans="1:29" ht="20.100000000000001" customHeight="1">
      <c r="A227" s="1045" t="s">
        <v>575</v>
      </c>
      <c r="B227" s="1045"/>
      <c r="C227" s="1045"/>
      <c r="D227" s="1045"/>
      <c r="E227" s="314"/>
      <c r="F227" s="315"/>
      <c r="G227" s="315"/>
      <c r="H227" s="315"/>
      <c r="I227" s="315"/>
      <c r="J227" s="315"/>
      <c r="K227" s="315"/>
      <c r="L227" s="315"/>
      <c r="M227" s="315"/>
      <c r="N227" s="315"/>
      <c r="O227" s="315"/>
      <c r="P227" s="315"/>
      <c r="Q227" s="315"/>
      <c r="R227" s="315"/>
      <c r="S227" s="315"/>
      <c r="T227" s="315"/>
      <c r="U227" s="315"/>
      <c r="V227" s="315"/>
      <c r="W227" s="315"/>
      <c r="X227" s="316"/>
      <c r="Y227" s="315"/>
      <c r="Z227" s="316"/>
      <c r="AA227" s="197"/>
      <c r="AB227" s="197"/>
      <c r="AC227" s="197"/>
    </row>
    <row r="228" spans="1:29" ht="20.100000000000001" customHeight="1">
      <c r="A228" s="1045" t="s">
        <v>597</v>
      </c>
      <c r="B228" s="1045"/>
      <c r="C228" s="1045"/>
      <c r="D228" s="1045"/>
      <c r="E228" s="317"/>
      <c r="F228" s="318"/>
      <c r="G228" s="318"/>
      <c r="H228" s="318"/>
      <c r="I228" s="318"/>
      <c r="J228" s="318"/>
      <c r="K228" s="318"/>
      <c r="L228" s="318"/>
      <c r="M228" s="318"/>
      <c r="N228" s="318"/>
      <c r="O228" s="318"/>
      <c r="P228" s="318"/>
      <c r="Q228" s="318"/>
      <c r="R228" s="318"/>
      <c r="S228" s="318"/>
      <c r="T228" s="318"/>
      <c r="U228" s="318"/>
      <c r="V228" s="318"/>
      <c r="W228" s="318"/>
      <c r="X228" s="319"/>
      <c r="Y228" s="315"/>
      <c r="Z228" s="316"/>
      <c r="AA228" s="197"/>
      <c r="AB228" s="197"/>
      <c r="AC228" s="197"/>
    </row>
    <row r="229" spans="1:29" ht="20.100000000000001" customHeight="1" thickBot="1">
      <c r="A229" s="1045" t="s">
        <v>171</v>
      </c>
      <c r="B229" s="1045"/>
      <c r="C229" s="1045"/>
      <c r="D229" s="1045"/>
      <c r="E229" s="320"/>
      <c r="F229" s="321"/>
      <c r="G229" s="321"/>
      <c r="H229" s="321"/>
      <c r="I229" s="321"/>
      <c r="J229" s="321"/>
      <c r="K229" s="321"/>
      <c r="L229" s="321"/>
      <c r="M229" s="321"/>
      <c r="N229" s="321"/>
      <c r="O229" s="321"/>
      <c r="P229" s="321"/>
      <c r="Q229" s="321"/>
      <c r="R229" s="321"/>
      <c r="S229" s="321"/>
      <c r="T229" s="321"/>
      <c r="U229" s="321"/>
      <c r="V229" s="321"/>
      <c r="W229" s="321"/>
      <c r="X229" s="322"/>
      <c r="Y229" s="197"/>
      <c r="Z229" s="265"/>
      <c r="AA229" s="197"/>
      <c r="AB229" s="197"/>
      <c r="AC229" s="197"/>
    </row>
    <row r="231" spans="1:29">
      <c r="J231" s="1047" t="s">
        <v>362</v>
      </c>
      <c r="K231" s="1047"/>
      <c r="L231" s="1047"/>
      <c r="M231" s="1047"/>
      <c r="N231" s="1047"/>
      <c r="O231" s="1047"/>
      <c r="P231" s="1047"/>
      <c r="Q231" s="1047"/>
      <c r="R231" s="1047"/>
      <c r="S231" s="1047"/>
      <c r="T231" s="1047"/>
      <c r="U231" s="1047"/>
      <c r="V231" s="1047"/>
      <c r="W231" s="1047"/>
      <c r="X231" s="1047"/>
      <c r="Y231" s="1047"/>
      <c r="Z231" s="1047"/>
    </row>
    <row r="232" spans="1:29" ht="13.5" thickBot="1">
      <c r="H232" s="1056" t="s">
        <v>13</v>
      </c>
      <c r="I232" s="1056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</row>
    <row r="233" spans="1:29" ht="15.75" thickBot="1">
      <c r="A233" s="1012" t="s">
        <v>645</v>
      </c>
      <c r="B233" s="1048"/>
      <c r="C233" s="1050" t="s">
        <v>646</v>
      </c>
      <c r="D233" s="1052" t="s">
        <v>586</v>
      </c>
      <c r="E233" s="1053" t="s">
        <v>3</v>
      </c>
      <c r="F233" s="1054"/>
      <c r="G233" s="1054"/>
      <c r="H233" s="1054"/>
      <c r="I233" s="1054"/>
      <c r="J233" s="1054"/>
      <c r="K233" s="1054"/>
      <c r="L233" s="1054"/>
      <c r="M233" s="1054"/>
      <c r="N233" s="1054"/>
      <c r="O233" s="1054"/>
      <c r="P233" s="1054"/>
      <c r="Q233" s="1054"/>
      <c r="R233" s="1054"/>
      <c r="S233" s="1054"/>
      <c r="T233" s="1054"/>
      <c r="U233" s="1054"/>
      <c r="V233" s="1054"/>
      <c r="W233" s="1054"/>
      <c r="X233" s="1054"/>
      <c r="Y233" s="1054"/>
      <c r="Z233" s="1054"/>
      <c r="AA233" s="1054"/>
      <c r="AB233" s="1054"/>
      <c r="AC233" s="1055"/>
    </row>
    <row r="234" spans="1:29" ht="96.75" thickBot="1">
      <c r="A234" s="1041"/>
      <c r="B234" s="1049"/>
      <c r="C234" s="1051"/>
      <c r="D234" s="1051"/>
      <c r="E234" s="419" t="s">
        <v>561</v>
      </c>
      <c r="F234" s="374" t="s">
        <v>457</v>
      </c>
      <c r="G234" s="329" t="s">
        <v>513</v>
      </c>
      <c r="H234" s="374" t="s">
        <v>576</v>
      </c>
      <c r="I234" s="374" t="s">
        <v>383</v>
      </c>
      <c r="J234" s="359" t="s">
        <v>666</v>
      </c>
      <c r="K234" s="421" t="s">
        <v>14</v>
      </c>
      <c r="L234" s="421" t="s">
        <v>307</v>
      </c>
      <c r="M234" s="271" t="s">
        <v>699</v>
      </c>
      <c r="N234" s="360" t="s">
        <v>416</v>
      </c>
      <c r="O234" s="360" t="s">
        <v>390</v>
      </c>
      <c r="P234" s="360" t="s">
        <v>660</v>
      </c>
      <c r="Q234" s="360" t="s">
        <v>217</v>
      </c>
      <c r="R234" s="360" t="s">
        <v>685</v>
      </c>
      <c r="S234" s="396" t="s">
        <v>65</v>
      </c>
      <c r="T234" s="329" t="s">
        <v>549</v>
      </c>
      <c r="U234" s="374" t="s">
        <v>758</v>
      </c>
      <c r="V234" s="329" t="s">
        <v>374</v>
      </c>
      <c r="W234" s="362" t="s">
        <v>686</v>
      </c>
      <c r="X234" s="422" t="s">
        <v>404</v>
      </c>
      <c r="Y234" s="438"/>
      <c r="Z234" s="397"/>
      <c r="AA234" s="375"/>
      <c r="AB234" s="375"/>
      <c r="AC234" s="375"/>
    </row>
    <row r="235" spans="1:29" ht="15.75">
      <c r="A235" s="1004" t="s">
        <v>774</v>
      </c>
      <c r="B235" s="377" t="s">
        <v>687</v>
      </c>
      <c r="C235" s="278" t="s">
        <v>9</v>
      </c>
      <c r="D235" s="279"/>
      <c r="E235" s="280"/>
      <c r="F235" s="281"/>
      <c r="G235" s="281"/>
      <c r="H235" s="281"/>
      <c r="I235" s="281"/>
      <c r="J235" s="281"/>
      <c r="K235" s="281"/>
      <c r="L235" s="281"/>
      <c r="M235" s="281"/>
      <c r="N235" s="281"/>
      <c r="O235" s="281"/>
      <c r="P235" s="281"/>
      <c r="Q235" s="281"/>
      <c r="R235" s="281"/>
      <c r="S235" s="281"/>
      <c r="T235" s="281"/>
      <c r="U235" s="281"/>
      <c r="V235" s="281"/>
      <c r="W235" s="281"/>
      <c r="X235" s="282"/>
      <c r="Y235" s="281"/>
      <c r="Z235" s="282"/>
      <c r="AA235" s="197"/>
      <c r="AB235" s="197"/>
      <c r="AC235" s="197"/>
    </row>
    <row r="236" spans="1:29" ht="15.75">
      <c r="A236" s="1005"/>
      <c r="B236" s="439" t="s">
        <v>553</v>
      </c>
      <c r="C236" s="440" t="s">
        <v>688</v>
      </c>
      <c r="D236" s="286"/>
      <c r="E236" s="287"/>
      <c r="F236" s="288"/>
      <c r="G236" s="288"/>
      <c r="H236" s="288"/>
      <c r="I236" s="288"/>
      <c r="J236" s="288"/>
      <c r="K236" s="288"/>
      <c r="L236" s="288"/>
      <c r="M236" s="288"/>
      <c r="N236" s="288"/>
      <c r="O236" s="288"/>
      <c r="P236" s="288"/>
      <c r="Q236" s="288"/>
      <c r="R236" s="288"/>
      <c r="S236" s="288"/>
      <c r="T236" s="288"/>
      <c r="U236" s="288"/>
      <c r="V236" s="288"/>
      <c r="W236" s="288"/>
      <c r="X236" s="283"/>
      <c r="Y236" s="197"/>
      <c r="Z236" s="265"/>
      <c r="AA236" s="197"/>
      <c r="AB236" s="197"/>
      <c r="AC236" s="197"/>
    </row>
    <row r="237" spans="1:29" ht="15.75">
      <c r="A237" s="1005"/>
      <c r="B237" s="336" t="s">
        <v>689</v>
      </c>
      <c r="C237" s="278" t="s">
        <v>370</v>
      </c>
      <c r="D237" s="286"/>
      <c r="E237" s="290"/>
      <c r="F237" s="197"/>
      <c r="G237" s="197"/>
      <c r="H237" s="197"/>
      <c r="I237" s="197"/>
      <c r="J237" s="197"/>
      <c r="K237" s="197"/>
      <c r="L237" s="197"/>
      <c r="M237" s="197"/>
      <c r="N237" s="291"/>
      <c r="O237" s="197"/>
      <c r="P237" s="197"/>
      <c r="Q237" s="197"/>
      <c r="R237" s="197"/>
      <c r="S237" s="197"/>
      <c r="T237" s="197"/>
      <c r="U237" s="197"/>
      <c r="V237" s="197"/>
      <c r="W237" s="197"/>
      <c r="X237" s="265"/>
      <c r="Y237" s="197"/>
      <c r="Z237" s="265"/>
      <c r="AA237" s="197"/>
      <c r="AB237" s="197"/>
      <c r="AC237" s="197"/>
    </row>
    <row r="238" spans="1:29" ht="16.5" thickBot="1">
      <c r="A238" s="1006"/>
      <c r="B238" s="336"/>
      <c r="C238" s="285"/>
      <c r="D238" s="313"/>
      <c r="E238" s="320"/>
      <c r="F238" s="321"/>
      <c r="G238" s="321"/>
      <c r="H238" s="321"/>
      <c r="I238" s="321"/>
      <c r="J238" s="321"/>
      <c r="K238" s="321"/>
      <c r="L238" s="321"/>
      <c r="M238" s="321"/>
      <c r="N238" s="321"/>
      <c r="O238" s="321"/>
      <c r="P238" s="321"/>
      <c r="Q238" s="321"/>
      <c r="R238" s="321"/>
      <c r="S238" s="321"/>
      <c r="T238" s="321"/>
      <c r="U238" s="321"/>
      <c r="V238" s="321"/>
      <c r="W238" s="321"/>
      <c r="X238" s="322"/>
      <c r="Y238" s="321"/>
      <c r="Z238" s="322"/>
      <c r="AA238" s="197"/>
      <c r="AB238" s="197"/>
      <c r="AC238" s="197"/>
    </row>
    <row r="239" spans="1:29" ht="15.75" hidden="1" customHeight="1">
      <c r="A239" s="1058" t="s">
        <v>5</v>
      </c>
      <c r="B239" s="1069" t="s">
        <v>690</v>
      </c>
      <c r="C239" s="1070"/>
      <c r="D239" s="301"/>
      <c r="E239" s="302"/>
      <c r="F239" s="303"/>
      <c r="G239" s="303"/>
      <c r="H239" s="303"/>
      <c r="I239" s="303"/>
      <c r="J239" s="303"/>
      <c r="K239" s="303"/>
      <c r="L239" s="303"/>
      <c r="M239" s="303"/>
      <c r="N239" s="303"/>
      <c r="O239" s="303"/>
      <c r="P239" s="303"/>
      <c r="Q239" s="303"/>
      <c r="R239" s="303"/>
      <c r="S239" s="303"/>
      <c r="T239" s="303"/>
      <c r="U239" s="303"/>
      <c r="V239" s="303"/>
      <c r="W239" s="303"/>
      <c r="X239" s="304"/>
      <c r="Y239" s="303"/>
      <c r="Z239" s="304"/>
      <c r="AA239" s="197"/>
      <c r="AB239" s="197"/>
      <c r="AC239" s="197"/>
    </row>
    <row r="240" spans="1:29" ht="15.75">
      <c r="A240" s="1065"/>
      <c r="B240" s="312" t="s">
        <v>713</v>
      </c>
      <c r="C240" s="441">
        <v>60</v>
      </c>
      <c r="D240" s="286"/>
      <c r="E240" s="290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197"/>
      <c r="V240" s="197"/>
      <c r="W240" s="197"/>
      <c r="X240" s="265"/>
      <c r="Y240" s="197"/>
      <c r="Z240" s="265"/>
      <c r="AA240" s="197"/>
      <c r="AB240" s="197"/>
      <c r="AC240" s="197"/>
    </row>
    <row r="241" spans="1:29" ht="31.5">
      <c r="A241" s="1065"/>
      <c r="B241" s="332" t="s">
        <v>387</v>
      </c>
      <c r="C241" s="441" t="s">
        <v>188</v>
      </c>
      <c r="D241" s="286"/>
      <c r="E241" s="290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97"/>
      <c r="W241" s="197"/>
      <c r="X241" s="265"/>
      <c r="Y241" s="197"/>
      <c r="Z241" s="265"/>
      <c r="AA241" s="197"/>
      <c r="AB241" s="197"/>
      <c r="AC241" s="197"/>
    </row>
    <row r="242" spans="1:29" ht="15.75">
      <c r="A242" s="1065"/>
      <c r="B242" s="332" t="s">
        <v>471</v>
      </c>
      <c r="C242" s="441">
        <v>250</v>
      </c>
      <c r="D242" s="286"/>
      <c r="E242" s="290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197"/>
      <c r="U242" s="197"/>
      <c r="V242" s="197"/>
      <c r="W242" s="197"/>
      <c r="X242" s="265"/>
      <c r="Y242" s="197"/>
      <c r="Z242" s="265"/>
      <c r="AA242" s="197"/>
      <c r="AB242" s="197"/>
      <c r="AC242" s="197"/>
    </row>
    <row r="243" spans="1:29" ht="15.75">
      <c r="A243" s="1065"/>
      <c r="B243" s="312" t="s">
        <v>485</v>
      </c>
      <c r="C243" s="442">
        <v>200</v>
      </c>
      <c r="D243" s="292"/>
      <c r="E243" s="293"/>
      <c r="F243" s="294"/>
      <c r="G243" s="294"/>
      <c r="H243" s="294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265"/>
      <c r="Y243" s="197"/>
      <c r="Z243" s="265"/>
      <c r="AA243" s="197"/>
      <c r="AB243" s="197"/>
      <c r="AC243" s="197"/>
    </row>
    <row r="244" spans="1:29" ht="15" hidden="1" customHeight="1">
      <c r="A244" s="1065"/>
      <c r="B244" s="1071" t="s">
        <v>4</v>
      </c>
      <c r="C244" s="1072"/>
      <c r="D244" s="1072"/>
      <c r="E244" s="1072"/>
      <c r="F244" s="1072"/>
      <c r="G244" s="1072"/>
      <c r="H244" s="1073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265"/>
      <c r="Y244" s="197"/>
      <c r="Z244" s="265"/>
      <c r="AA244" s="197"/>
      <c r="AB244" s="197"/>
      <c r="AC244" s="197"/>
    </row>
    <row r="245" spans="1:29" ht="31.5">
      <c r="A245" s="1065"/>
      <c r="B245" s="354" t="s">
        <v>339</v>
      </c>
      <c r="C245" s="425">
        <v>60</v>
      </c>
      <c r="D245" s="197"/>
      <c r="E245" s="287"/>
      <c r="F245" s="288"/>
      <c r="G245" s="288"/>
      <c r="H245" s="288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265"/>
      <c r="Y245" s="197"/>
      <c r="Z245" s="265"/>
      <c r="AA245" s="197"/>
      <c r="AB245" s="197"/>
      <c r="AC245" s="197"/>
    </row>
    <row r="246" spans="1:29" ht="32.25" thickBot="1">
      <c r="A246" s="1065"/>
      <c r="B246" s="336" t="s">
        <v>113</v>
      </c>
      <c r="C246" s="441">
        <v>40</v>
      </c>
      <c r="D246" s="197"/>
      <c r="E246" s="320"/>
      <c r="F246" s="321"/>
      <c r="G246" s="321"/>
      <c r="H246" s="321"/>
      <c r="I246" s="321"/>
      <c r="J246" s="321"/>
      <c r="K246" s="321"/>
      <c r="L246" s="321"/>
      <c r="M246" s="321"/>
      <c r="N246" s="321"/>
      <c r="O246" s="321"/>
      <c r="P246" s="321"/>
      <c r="Q246" s="321"/>
      <c r="R246" s="321"/>
      <c r="S246" s="321"/>
      <c r="T246" s="321"/>
      <c r="U246" s="321"/>
      <c r="V246" s="321"/>
      <c r="W246" s="321"/>
      <c r="X246" s="322"/>
      <c r="Y246" s="321"/>
      <c r="Z246" s="322"/>
      <c r="AA246" s="197"/>
      <c r="AB246" s="197"/>
      <c r="AC246" s="197"/>
    </row>
    <row r="247" spans="1:29" ht="15.75">
      <c r="A247" s="1065"/>
      <c r="B247" s="336"/>
      <c r="C247" s="441"/>
      <c r="D247" s="197"/>
      <c r="E247" s="293"/>
      <c r="F247" s="294"/>
      <c r="G247" s="294"/>
      <c r="H247" s="294"/>
      <c r="I247" s="294"/>
      <c r="J247" s="294"/>
      <c r="K247" s="294"/>
      <c r="L247" s="294"/>
      <c r="M247" s="294"/>
      <c r="N247" s="294"/>
      <c r="O247" s="294"/>
      <c r="P247" s="294"/>
      <c r="Q247" s="294"/>
      <c r="R247" s="294"/>
      <c r="S247" s="294"/>
      <c r="T247" s="294"/>
      <c r="U247" s="294"/>
      <c r="V247" s="294"/>
      <c r="W247" s="294"/>
      <c r="X247" s="296"/>
      <c r="Y247" s="294"/>
      <c r="Z247" s="296"/>
      <c r="AA247" s="197"/>
      <c r="AB247" s="197"/>
      <c r="AC247" s="197"/>
    </row>
    <row r="248" spans="1:29" ht="15.75">
      <c r="A248" s="1065" t="s">
        <v>414</v>
      </c>
      <c r="B248" s="336" t="s">
        <v>301</v>
      </c>
      <c r="C248" s="441">
        <v>79</v>
      </c>
      <c r="D248" s="197"/>
      <c r="E248" s="293"/>
      <c r="F248" s="294"/>
      <c r="G248" s="294"/>
      <c r="H248" s="294"/>
      <c r="I248" s="294"/>
      <c r="J248" s="294"/>
      <c r="K248" s="294"/>
      <c r="L248" s="294"/>
      <c r="M248" s="294"/>
      <c r="N248" s="294"/>
      <c r="O248" s="294"/>
      <c r="P248" s="294"/>
      <c r="Q248" s="294"/>
      <c r="R248" s="294"/>
      <c r="S248" s="294"/>
      <c r="T248" s="294"/>
      <c r="U248" s="294"/>
      <c r="V248" s="294"/>
      <c r="W248" s="294"/>
      <c r="X248" s="296"/>
      <c r="Y248" s="294"/>
      <c r="Z248" s="296"/>
      <c r="AA248" s="197"/>
      <c r="AB248" s="197"/>
      <c r="AC248" s="197"/>
    </row>
    <row r="249" spans="1:29" ht="15.75">
      <c r="A249" s="1065"/>
      <c r="B249" s="336" t="s">
        <v>276</v>
      </c>
      <c r="C249" s="441">
        <v>200</v>
      </c>
      <c r="D249" s="197"/>
      <c r="E249" s="293"/>
      <c r="F249" s="294"/>
      <c r="G249" s="294"/>
      <c r="H249" s="294"/>
      <c r="I249" s="294"/>
      <c r="J249" s="294"/>
      <c r="K249" s="294"/>
      <c r="L249" s="294"/>
      <c r="M249" s="294"/>
      <c r="N249" s="294"/>
      <c r="O249" s="294"/>
      <c r="P249" s="294"/>
      <c r="Q249" s="294"/>
      <c r="R249" s="294"/>
      <c r="S249" s="294"/>
      <c r="T249" s="294"/>
      <c r="U249" s="294"/>
      <c r="V249" s="294"/>
      <c r="W249" s="294"/>
      <c r="X249" s="296"/>
      <c r="Y249" s="294"/>
      <c r="Z249" s="296"/>
      <c r="AA249" s="197"/>
      <c r="AB249" s="197"/>
      <c r="AC249" s="197"/>
    </row>
    <row r="250" spans="1:29" ht="15.75">
      <c r="A250" s="443"/>
      <c r="B250" s="444"/>
      <c r="C250" s="323"/>
      <c r="D250" s="197"/>
      <c r="E250" s="293"/>
      <c r="F250" s="294"/>
      <c r="G250" s="294"/>
      <c r="H250" s="294"/>
      <c r="I250" s="294"/>
      <c r="J250" s="294"/>
      <c r="K250" s="294"/>
      <c r="L250" s="294"/>
      <c r="M250" s="294"/>
      <c r="N250" s="294"/>
      <c r="O250" s="294"/>
      <c r="P250" s="294"/>
      <c r="Q250" s="294"/>
      <c r="R250" s="294"/>
      <c r="S250" s="294"/>
      <c r="T250" s="294"/>
      <c r="U250" s="294"/>
      <c r="V250" s="294"/>
      <c r="W250" s="294"/>
      <c r="X250" s="296"/>
      <c r="Y250" s="294"/>
      <c r="Z250" s="296"/>
      <c r="AA250" s="197"/>
      <c r="AB250" s="197"/>
      <c r="AC250" s="197"/>
    </row>
    <row r="251" spans="1:29" ht="20.100000000000001" customHeight="1">
      <c r="A251" s="1045" t="s">
        <v>616</v>
      </c>
      <c r="B251" s="1045"/>
      <c r="C251" s="1045"/>
      <c r="D251" s="1045"/>
      <c r="E251" s="314"/>
      <c r="F251" s="315"/>
      <c r="G251" s="315"/>
      <c r="H251" s="315"/>
      <c r="I251" s="315"/>
      <c r="J251" s="315"/>
      <c r="K251" s="315"/>
      <c r="L251" s="315"/>
      <c r="M251" s="315"/>
      <c r="N251" s="315"/>
      <c r="O251" s="315"/>
      <c r="P251" s="315"/>
      <c r="Q251" s="315"/>
      <c r="R251" s="315"/>
      <c r="S251" s="315"/>
      <c r="T251" s="315"/>
      <c r="U251" s="315"/>
      <c r="V251" s="315"/>
      <c r="W251" s="315"/>
      <c r="X251" s="316"/>
      <c r="Y251" s="315"/>
      <c r="Z251" s="316"/>
      <c r="AA251" s="197"/>
      <c r="AB251" s="197"/>
      <c r="AC251" s="197"/>
    </row>
    <row r="252" spans="1:29" ht="20.100000000000001" customHeight="1">
      <c r="A252" s="1045" t="s">
        <v>575</v>
      </c>
      <c r="B252" s="1045"/>
      <c r="C252" s="1045"/>
      <c r="D252" s="1045"/>
      <c r="E252" s="314"/>
      <c r="F252" s="315"/>
      <c r="G252" s="315"/>
      <c r="H252" s="315"/>
      <c r="I252" s="315"/>
      <c r="J252" s="315"/>
      <c r="K252" s="315"/>
      <c r="L252" s="315"/>
      <c r="M252" s="315"/>
      <c r="N252" s="315"/>
      <c r="O252" s="315"/>
      <c r="P252" s="315"/>
      <c r="Q252" s="315"/>
      <c r="R252" s="315"/>
      <c r="S252" s="315"/>
      <c r="T252" s="315"/>
      <c r="U252" s="315"/>
      <c r="V252" s="315"/>
      <c r="W252" s="315"/>
      <c r="X252" s="316"/>
      <c r="Y252" s="315"/>
      <c r="Z252" s="316"/>
      <c r="AA252" s="197"/>
      <c r="AB252" s="197"/>
      <c r="AC252" s="197"/>
    </row>
    <row r="253" spans="1:29" ht="20.100000000000001" customHeight="1">
      <c r="A253" s="1045" t="s">
        <v>597</v>
      </c>
      <c r="B253" s="1045"/>
      <c r="C253" s="1045"/>
      <c r="D253" s="1045"/>
      <c r="E253" s="317"/>
      <c r="F253" s="318"/>
      <c r="G253" s="318"/>
      <c r="H253" s="318"/>
      <c r="I253" s="318"/>
      <c r="J253" s="318"/>
      <c r="K253" s="318"/>
      <c r="L253" s="318"/>
      <c r="M253" s="318"/>
      <c r="N253" s="318"/>
      <c r="O253" s="318"/>
      <c r="P253" s="318"/>
      <c r="Q253" s="318"/>
      <c r="R253" s="318"/>
      <c r="S253" s="318"/>
      <c r="T253" s="318"/>
      <c r="U253" s="318"/>
      <c r="V253" s="318"/>
      <c r="W253" s="318"/>
      <c r="X253" s="319"/>
      <c r="Y253" s="315"/>
      <c r="Z253" s="316"/>
      <c r="AA253" s="197"/>
      <c r="AB253" s="197"/>
      <c r="AC253" s="197"/>
    </row>
    <row r="254" spans="1:29" ht="20.100000000000001" customHeight="1" thickBot="1">
      <c r="A254" s="1045" t="s">
        <v>171</v>
      </c>
      <c r="B254" s="1045"/>
      <c r="C254" s="1045"/>
      <c r="D254" s="1045"/>
      <c r="E254" s="320"/>
      <c r="F254" s="321"/>
      <c r="G254" s="321"/>
      <c r="H254" s="321"/>
      <c r="I254" s="321"/>
      <c r="J254" s="321"/>
      <c r="K254" s="321"/>
      <c r="L254" s="321"/>
      <c r="M254" s="321"/>
      <c r="N254" s="321"/>
      <c r="O254" s="321"/>
      <c r="P254" s="321"/>
      <c r="Q254" s="321"/>
      <c r="R254" s="321"/>
      <c r="S254" s="321"/>
      <c r="T254" s="321"/>
      <c r="U254" s="321"/>
      <c r="V254" s="321"/>
      <c r="W254" s="321"/>
      <c r="X254" s="322"/>
      <c r="Y254" s="197"/>
      <c r="Z254" s="265"/>
      <c r="AA254" s="197"/>
      <c r="AB254" s="197"/>
      <c r="AC254" s="197"/>
    </row>
    <row r="256" spans="1:29">
      <c r="J256" s="1047" t="s">
        <v>362</v>
      </c>
      <c r="K256" s="1047"/>
      <c r="L256" s="1047"/>
      <c r="M256" s="1047"/>
      <c r="N256" s="1047"/>
      <c r="O256" s="1047"/>
      <c r="P256" s="1047"/>
      <c r="Q256" s="1047"/>
      <c r="R256" s="1047"/>
      <c r="S256" s="1047"/>
      <c r="T256" s="1047"/>
      <c r="U256" s="1047"/>
      <c r="V256" s="1047"/>
      <c r="W256" s="1047"/>
      <c r="X256" s="1047"/>
      <c r="Y256" s="1047"/>
      <c r="Z256" s="1047"/>
    </row>
    <row r="257" spans="29:29">
      <c r="AC257">
        <v>0</v>
      </c>
    </row>
  </sheetData>
  <mergeCells count="131">
    <mergeCell ref="J256:Z256"/>
    <mergeCell ref="A248:A249"/>
    <mergeCell ref="A251:D251"/>
    <mergeCell ref="A252:D252"/>
    <mergeCell ref="A253:D253"/>
    <mergeCell ref="A254:D254"/>
    <mergeCell ref="A235:A238"/>
    <mergeCell ref="A239:A247"/>
    <mergeCell ref="B239:C239"/>
    <mergeCell ref="B244:H244"/>
    <mergeCell ref="H232:I232"/>
    <mergeCell ref="A210:A214"/>
    <mergeCell ref="A223:A225"/>
    <mergeCell ref="A215:A222"/>
    <mergeCell ref="E233:AC233"/>
    <mergeCell ref="J231:Z231"/>
    <mergeCell ref="J206:Z206"/>
    <mergeCell ref="H207:I207"/>
    <mergeCell ref="A179:D179"/>
    <mergeCell ref="A233:B234"/>
    <mergeCell ref="C233:C234"/>
    <mergeCell ref="D233:D234"/>
    <mergeCell ref="A191:A197"/>
    <mergeCell ref="A226:D226"/>
    <mergeCell ref="A229:D229"/>
    <mergeCell ref="A198:A200"/>
    <mergeCell ref="A228:D228"/>
    <mergeCell ref="A203:D203"/>
    <mergeCell ref="A227:D227"/>
    <mergeCell ref="A202:D202"/>
    <mergeCell ref="A204:D204"/>
    <mergeCell ref="A208:B209"/>
    <mergeCell ref="C208:C209"/>
    <mergeCell ref="D208:D209"/>
    <mergeCell ref="E208:AC208"/>
    <mergeCell ref="A162:A171"/>
    <mergeCell ref="A177:D177"/>
    <mergeCell ref="A152:D152"/>
    <mergeCell ref="A176:D176"/>
    <mergeCell ref="A156:B157"/>
    <mergeCell ref="D156:D157"/>
    <mergeCell ref="A172:A175"/>
    <mergeCell ref="A158:A161"/>
    <mergeCell ref="C156:C157"/>
    <mergeCell ref="H131:I131"/>
    <mergeCell ref="E106:AC106"/>
    <mergeCell ref="J130:Z130"/>
    <mergeCell ref="A128:D128"/>
    <mergeCell ref="A126:D126"/>
    <mergeCell ref="J181:Z181"/>
    <mergeCell ref="A201:D201"/>
    <mergeCell ref="H182:I182"/>
    <mergeCell ref="A183:B184"/>
    <mergeCell ref="C183:C184"/>
    <mergeCell ref="D183:D184"/>
    <mergeCell ref="E183:AC183"/>
    <mergeCell ref="A185:A190"/>
    <mergeCell ref="E156:AC156"/>
    <mergeCell ref="A132:B133"/>
    <mergeCell ref="C132:C133"/>
    <mergeCell ref="D132:D133"/>
    <mergeCell ref="A151:D151"/>
    <mergeCell ref="A145:A148"/>
    <mergeCell ref="A149:D149"/>
    <mergeCell ref="E132:AC132"/>
    <mergeCell ref="H155:I155"/>
    <mergeCell ref="J154:Z154"/>
    <mergeCell ref="A178:D178"/>
    <mergeCell ref="A134:A136"/>
    <mergeCell ref="A137:A144"/>
    <mergeCell ref="A96:A98"/>
    <mergeCell ref="A99:D99"/>
    <mergeCell ref="A150:D150"/>
    <mergeCell ref="C106:C107"/>
    <mergeCell ref="D106:D107"/>
    <mergeCell ref="A101:D101"/>
    <mergeCell ref="A102:D102"/>
    <mergeCell ref="A121:A124"/>
    <mergeCell ref="A108:A112"/>
    <mergeCell ref="A100:D100"/>
    <mergeCell ref="A106:B107"/>
    <mergeCell ref="A127:D127"/>
    <mergeCell ref="A125:D125"/>
    <mergeCell ref="A113:A120"/>
    <mergeCell ref="H105:I105"/>
    <mergeCell ref="J104:Z104"/>
    <mergeCell ref="A76:D76"/>
    <mergeCell ref="A77:D77"/>
    <mergeCell ref="A78:D78"/>
    <mergeCell ref="J80:Z80"/>
    <mergeCell ref="A89:A95"/>
    <mergeCell ref="H81:I81"/>
    <mergeCell ref="A82:B83"/>
    <mergeCell ref="D82:D83"/>
    <mergeCell ref="A62:A65"/>
    <mergeCell ref="C82:C83"/>
    <mergeCell ref="A84:A88"/>
    <mergeCell ref="E82:AC82"/>
    <mergeCell ref="A37:A40"/>
    <mergeCell ref="A41:A50"/>
    <mergeCell ref="A66:A72"/>
    <mergeCell ref="A73:A74"/>
    <mergeCell ref="A75:D75"/>
    <mergeCell ref="A51:A52"/>
    <mergeCell ref="A53:D53"/>
    <mergeCell ref="A30:D30"/>
    <mergeCell ref="E60:AC60"/>
    <mergeCell ref="J58:Z58"/>
    <mergeCell ref="A55:D55"/>
    <mergeCell ref="A56:D56"/>
    <mergeCell ref="H59:I59"/>
    <mergeCell ref="E35:AC35"/>
    <mergeCell ref="A54:D54"/>
    <mergeCell ref="A31:D31"/>
    <mergeCell ref="J33:Z33"/>
    <mergeCell ref="H34:I34"/>
    <mergeCell ref="A35:B36"/>
    <mergeCell ref="C35:C36"/>
    <mergeCell ref="D35:D36"/>
    <mergeCell ref="C60:C61"/>
    <mergeCell ref="D60:D61"/>
    <mergeCell ref="A60:B61"/>
    <mergeCell ref="A4:A10"/>
    <mergeCell ref="A11:A27"/>
    <mergeCell ref="A28:D28"/>
    <mergeCell ref="A29:D29"/>
    <mergeCell ref="A1:Z1"/>
    <mergeCell ref="A2:B3"/>
    <mergeCell ref="C2:C3"/>
    <mergeCell ref="D2:D3"/>
    <mergeCell ref="E2:AC2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G285"/>
  <sheetViews>
    <sheetView topLeftCell="A1048576" workbookViewId="0">
      <selection sqref="A1:IV65536"/>
    </sheetView>
  </sheetViews>
  <sheetFormatPr defaultRowHeight="12.75" zeroHeight="1" outlineLevelCol="1"/>
  <cols>
    <col min="1" max="1" width="36.85546875" style="547" customWidth="1"/>
    <col min="2" max="2" width="7.7109375" style="37" customWidth="1"/>
    <col min="3" max="3" width="6.85546875" style="546" customWidth="1" outlineLevel="1"/>
    <col min="4" max="4" width="8" style="546" customWidth="1" outlineLevel="1"/>
    <col min="5" max="5" width="7.28515625" style="21" customWidth="1"/>
    <col min="6" max="16384" width="9.140625" style="21"/>
  </cols>
  <sheetData>
    <row r="1" spans="1:5" ht="45" hidden="1" customHeight="1">
      <c r="A1" s="999" t="s">
        <v>66</v>
      </c>
      <c r="B1" s="999"/>
      <c r="C1" s="999"/>
      <c r="D1" s="999"/>
      <c r="E1" s="445"/>
    </row>
    <row r="2" spans="1:5" ht="39.950000000000003" hidden="1" customHeight="1">
      <c r="A2" s="1080" t="s">
        <v>39</v>
      </c>
      <c r="B2" s="1080"/>
      <c r="C2" s="1080"/>
      <c r="D2" s="1080"/>
      <c r="E2" s="445"/>
    </row>
    <row r="3" spans="1:5" ht="27" hidden="1" customHeight="1">
      <c r="A3" s="998" t="s">
        <v>720</v>
      </c>
      <c r="B3" s="998"/>
      <c r="C3" s="998"/>
      <c r="D3" s="998"/>
      <c r="E3" s="446"/>
    </row>
    <row r="4" spans="1:5" s="6" customFormat="1" ht="18" hidden="1" customHeight="1">
      <c r="A4" s="1081" t="s">
        <v>179</v>
      </c>
      <c r="B4" s="260" t="s">
        <v>67</v>
      </c>
      <c r="C4" s="1082" t="s">
        <v>663</v>
      </c>
      <c r="D4" s="1082" t="s">
        <v>515</v>
      </c>
      <c r="E4" s="447"/>
    </row>
    <row r="5" spans="1:5" s="6" customFormat="1" ht="18" hidden="1" customHeight="1">
      <c r="A5" s="1081"/>
      <c r="B5" s="1074" t="s">
        <v>227</v>
      </c>
      <c r="C5" s="1082"/>
      <c r="D5" s="1082"/>
      <c r="E5" s="448"/>
    </row>
    <row r="6" spans="1:5" s="6" customFormat="1" ht="18" hidden="1" customHeight="1">
      <c r="A6" s="1081"/>
      <c r="B6" s="1074"/>
      <c r="C6" s="1082"/>
      <c r="D6" s="1082"/>
      <c r="E6" s="449"/>
    </row>
    <row r="7" spans="1:5" s="4" customFormat="1" ht="18" hidden="1" customHeight="1">
      <c r="A7" s="1075" t="s">
        <v>417</v>
      </c>
      <c r="B7" s="1075"/>
      <c r="C7" s="450"/>
      <c r="D7" s="450"/>
      <c r="E7" s="451"/>
    </row>
    <row r="8" spans="1:5" s="54" customFormat="1" ht="18" hidden="1" customHeight="1">
      <c r="A8" s="452" t="s">
        <v>257</v>
      </c>
      <c r="B8" s="204" t="s">
        <v>612</v>
      </c>
      <c r="C8" s="453"/>
      <c r="D8" s="453" t="e">
        <f>#REF!+#REF!</f>
        <v>#REF!</v>
      </c>
      <c r="E8" s="454"/>
    </row>
    <row r="9" spans="1:5" s="54" customFormat="1" ht="27" hidden="1" customHeight="1">
      <c r="A9" s="69" t="s">
        <v>590</v>
      </c>
      <c r="B9" s="24">
        <v>200</v>
      </c>
      <c r="C9" s="455"/>
      <c r="D9" s="455"/>
      <c r="E9" s="456"/>
    </row>
    <row r="10" spans="1:5" s="54" customFormat="1" ht="18" hidden="1" customHeight="1">
      <c r="A10" s="28" t="s">
        <v>202</v>
      </c>
      <c r="B10" s="24">
        <v>200</v>
      </c>
      <c r="C10" s="450"/>
      <c r="D10" s="450"/>
      <c r="E10" s="456"/>
    </row>
    <row r="11" spans="1:5" s="20" customFormat="1" hidden="1">
      <c r="A11" s="69" t="s">
        <v>76</v>
      </c>
      <c r="B11" s="24">
        <v>30</v>
      </c>
      <c r="C11" s="450"/>
      <c r="D11" s="450"/>
      <c r="E11" s="457"/>
    </row>
    <row r="12" spans="1:5" ht="18" hidden="1" customHeight="1">
      <c r="A12" s="246" t="s">
        <v>466</v>
      </c>
      <c r="B12" s="204">
        <v>20</v>
      </c>
      <c r="C12" s="450"/>
      <c r="D12" s="450"/>
      <c r="E12" s="451"/>
    </row>
    <row r="13" spans="1:5" s="6" customFormat="1" ht="18" hidden="1" customHeight="1">
      <c r="A13" s="259" t="s">
        <v>667</v>
      </c>
      <c r="B13" s="458">
        <v>30</v>
      </c>
      <c r="C13" s="450"/>
      <c r="D13" s="450"/>
      <c r="E13" s="449"/>
    </row>
    <row r="14" spans="1:5" s="20" customFormat="1" ht="18" hidden="1" customHeight="1">
      <c r="A14" s="258" t="s">
        <v>422</v>
      </c>
      <c r="B14" s="210">
        <v>30</v>
      </c>
      <c r="C14" s="450"/>
      <c r="D14" s="450"/>
      <c r="E14" s="457"/>
    </row>
    <row r="15" spans="1:5" ht="18" hidden="1" customHeight="1">
      <c r="A15" s="1076" t="s">
        <v>384</v>
      </c>
      <c r="B15" s="1076"/>
      <c r="C15" s="131"/>
      <c r="D15" s="459"/>
      <c r="E15" s="451"/>
    </row>
    <row r="16" spans="1:5" ht="27" hidden="1" customHeight="1">
      <c r="A16" s="35" t="s">
        <v>588</v>
      </c>
      <c r="B16" s="24">
        <v>100</v>
      </c>
      <c r="C16" s="453"/>
      <c r="D16" s="453" t="e">
        <f>SUM(#REF!)</f>
        <v>#REF!</v>
      </c>
      <c r="E16" s="451"/>
    </row>
    <row r="17" spans="1:7" ht="27" hidden="1" customHeight="1">
      <c r="A17" s="16" t="s">
        <v>589</v>
      </c>
      <c r="B17" s="204" t="s">
        <v>407</v>
      </c>
      <c r="C17" s="131"/>
      <c r="D17" s="459"/>
      <c r="E17" s="460"/>
    </row>
    <row r="18" spans="1:7" ht="22.5" hidden="1" customHeight="1">
      <c r="A18" s="69" t="s">
        <v>496</v>
      </c>
      <c r="B18" s="24">
        <v>200</v>
      </c>
      <c r="C18" s="453"/>
      <c r="D18" s="453" t="e">
        <f>SUM(D19:D20)</f>
        <v>#REF!</v>
      </c>
      <c r="E18" s="461"/>
      <c r="F18" s="451"/>
      <c r="G18" s="445"/>
    </row>
    <row r="19" spans="1:7" ht="25.5" hidden="1" customHeight="1">
      <c r="A19" s="16" t="s">
        <v>605</v>
      </c>
      <c r="B19" s="462"/>
      <c r="C19" s="463">
        <v>88</v>
      </c>
      <c r="D19" s="459" t="e">
        <f>#REF!*C19/1000</f>
        <v>#REF!</v>
      </c>
      <c r="E19" s="461"/>
      <c r="F19" s="445"/>
      <c r="G19" s="445"/>
    </row>
    <row r="20" spans="1:7" ht="25.5" hidden="1" customHeight="1">
      <c r="A20" s="16" t="s">
        <v>497</v>
      </c>
      <c r="B20" s="462"/>
      <c r="C20" s="464"/>
      <c r="D20" s="459" t="e">
        <f>#REF!*C20/1000</f>
        <v>#REF!</v>
      </c>
      <c r="E20" s="461"/>
      <c r="F20" s="445"/>
      <c r="G20" s="445"/>
    </row>
    <row r="21" spans="1:7" ht="18.95" hidden="1" customHeight="1">
      <c r="A21" s="16" t="s">
        <v>56</v>
      </c>
      <c r="B21" s="462"/>
      <c r="C21" s="464"/>
      <c r="D21" s="459"/>
      <c r="E21" s="461"/>
      <c r="F21" s="460"/>
      <c r="G21" s="445"/>
    </row>
    <row r="22" spans="1:7" ht="18.95" hidden="1" customHeight="1">
      <c r="A22" s="69" t="s">
        <v>656</v>
      </c>
      <c r="B22" s="24">
        <v>100</v>
      </c>
      <c r="C22" s="453"/>
      <c r="D22" s="453" t="e">
        <f>SUM(#REF!)</f>
        <v>#REF!</v>
      </c>
      <c r="E22" s="461"/>
      <c r="F22" s="461"/>
      <c r="G22" s="445"/>
    </row>
    <row r="23" spans="1:7" ht="18" hidden="1" customHeight="1">
      <c r="A23" s="1077" t="s">
        <v>4</v>
      </c>
      <c r="B23" s="1078"/>
      <c r="C23" s="465"/>
      <c r="D23" s="466"/>
      <c r="E23" s="467"/>
      <c r="F23" s="461"/>
      <c r="G23" s="445"/>
    </row>
    <row r="24" spans="1:7" ht="27" hidden="1" customHeight="1">
      <c r="A24" s="69" t="s">
        <v>498</v>
      </c>
      <c r="B24" s="24">
        <v>100</v>
      </c>
      <c r="C24" s="453"/>
      <c r="D24" s="453" t="e">
        <f>SUM(#REF!)</f>
        <v>#REF!</v>
      </c>
      <c r="E24" s="468"/>
    </row>
    <row r="25" spans="1:7" s="6" customFormat="1" ht="18" hidden="1" customHeight="1">
      <c r="A25" s="259" t="s">
        <v>670</v>
      </c>
      <c r="B25" s="458">
        <v>200</v>
      </c>
      <c r="C25" s="469"/>
      <c r="D25" s="459"/>
      <c r="E25" s="227"/>
    </row>
    <row r="26" spans="1:7" s="20" customFormat="1" ht="18" hidden="1" customHeight="1">
      <c r="A26" s="262" t="s">
        <v>84</v>
      </c>
      <c r="B26" s="208">
        <v>150</v>
      </c>
      <c r="C26" s="131"/>
      <c r="D26" s="459"/>
      <c r="E26" s="470"/>
    </row>
    <row r="27" spans="1:7" s="6" customFormat="1" ht="18" hidden="1" customHeight="1">
      <c r="A27" s="259" t="s">
        <v>667</v>
      </c>
      <c r="B27" s="458">
        <v>40</v>
      </c>
      <c r="C27" s="450"/>
      <c r="D27" s="450"/>
      <c r="E27" s="227"/>
    </row>
    <row r="28" spans="1:7" s="20" customFormat="1" ht="18" hidden="1" customHeight="1">
      <c r="A28" s="258" t="s">
        <v>422</v>
      </c>
      <c r="B28" s="210">
        <v>40</v>
      </c>
      <c r="C28" s="469"/>
      <c r="D28" s="459"/>
      <c r="E28" s="470"/>
    </row>
    <row r="29" spans="1:7" s="6" customFormat="1" ht="18" hidden="1" customHeight="1">
      <c r="A29" s="246" t="s">
        <v>466</v>
      </c>
      <c r="B29" s="204">
        <v>30</v>
      </c>
      <c r="C29" s="131">
        <v>32.5</v>
      </c>
      <c r="D29" s="453" t="e">
        <f>#REF!*C29/1000</f>
        <v>#REF!</v>
      </c>
      <c r="E29" s="471"/>
    </row>
    <row r="30" spans="1:7" ht="25.5" hidden="1">
      <c r="A30" s="69" t="s">
        <v>170</v>
      </c>
      <c r="B30" s="24">
        <v>200</v>
      </c>
      <c r="C30" s="469">
        <v>9.6199999999999992</v>
      </c>
      <c r="D30" s="453">
        <f>C30</f>
        <v>9.6199999999999992</v>
      </c>
      <c r="E30" s="456"/>
    </row>
    <row r="31" spans="1:7" s="475" customFormat="1" ht="27" hidden="1" customHeight="1">
      <c r="A31" s="1079" t="s">
        <v>408</v>
      </c>
      <c r="B31" s="1079"/>
      <c r="C31" s="472"/>
      <c r="D31" s="473" t="e">
        <f>D29+D30+#REF!+D22+D18+D8</f>
        <v>#REF!</v>
      </c>
      <c r="E31" s="474"/>
    </row>
    <row r="32" spans="1:7" ht="27" hidden="1" customHeight="1">
      <c r="A32" s="998" t="s">
        <v>721</v>
      </c>
      <c r="B32" s="998"/>
      <c r="C32" s="998"/>
      <c r="D32" s="998"/>
      <c r="E32" s="456"/>
    </row>
    <row r="33" spans="1:6" ht="18" hidden="1" customHeight="1">
      <c r="A33" s="1081" t="s">
        <v>179</v>
      </c>
      <c r="B33" s="260" t="s">
        <v>67</v>
      </c>
      <c r="C33" s="1082" t="s">
        <v>663</v>
      </c>
      <c r="D33" s="1082" t="s">
        <v>515</v>
      </c>
      <c r="E33" s="456"/>
    </row>
    <row r="34" spans="1:6" ht="18" hidden="1" customHeight="1">
      <c r="A34" s="1081"/>
      <c r="B34" s="1074" t="s">
        <v>227</v>
      </c>
      <c r="C34" s="1082"/>
      <c r="D34" s="1082"/>
    </row>
    <row r="35" spans="1:6" ht="18" hidden="1" customHeight="1">
      <c r="A35" s="1081"/>
      <c r="B35" s="1074"/>
      <c r="C35" s="1082"/>
      <c r="D35" s="1082"/>
    </row>
    <row r="36" spans="1:6" ht="18" hidden="1" customHeight="1">
      <c r="A36" s="1075" t="s">
        <v>417</v>
      </c>
      <c r="B36" s="1075"/>
      <c r="C36" s="450"/>
      <c r="D36" s="450"/>
    </row>
    <row r="37" spans="1:6" ht="18" hidden="1" customHeight="1">
      <c r="A37" s="28" t="s">
        <v>553</v>
      </c>
      <c r="B37" s="476" t="s">
        <v>568</v>
      </c>
      <c r="C37" s="450"/>
      <c r="D37" s="450"/>
    </row>
    <row r="38" spans="1:6" ht="18" hidden="1" customHeight="1">
      <c r="A38" s="136" t="s">
        <v>311</v>
      </c>
      <c r="B38" s="24" t="s">
        <v>370</v>
      </c>
      <c r="C38" s="450"/>
      <c r="D38" s="450"/>
    </row>
    <row r="39" spans="1:6" ht="18" hidden="1" customHeight="1">
      <c r="A39" s="28" t="s">
        <v>149</v>
      </c>
      <c r="B39" s="24">
        <v>200</v>
      </c>
      <c r="C39" s="450"/>
      <c r="D39" s="450"/>
    </row>
    <row r="40" spans="1:6" s="20" customFormat="1" ht="18" hidden="1" customHeight="1">
      <c r="A40" s="69" t="s">
        <v>776</v>
      </c>
      <c r="B40" s="24">
        <v>40</v>
      </c>
      <c r="C40" s="131">
        <v>5</v>
      </c>
      <c r="D40" s="453">
        <f>B40*C40/40</f>
        <v>5</v>
      </c>
    </row>
    <row r="41" spans="1:6" ht="18" hidden="1" customHeight="1">
      <c r="A41" s="246" t="s">
        <v>466</v>
      </c>
      <c r="B41" s="204">
        <v>20</v>
      </c>
      <c r="C41" s="450"/>
      <c r="D41" s="450"/>
    </row>
    <row r="42" spans="1:6" ht="18" hidden="1" customHeight="1">
      <c r="A42" s="259" t="s">
        <v>667</v>
      </c>
      <c r="B42" s="458">
        <v>50</v>
      </c>
      <c r="C42" s="450"/>
      <c r="D42" s="450"/>
    </row>
    <row r="43" spans="1:6" ht="18" hidden="1" customHeight="1">
      <c r="A43" s="258" t="s">
        <v>422</v>
      </c>
      <c r="B43" s="210">
        <v>50</v>
      </c>
      <c r="C43" s="450"/>
      <c r="D43" s="450"/>
    </row>
    <row r="44" spans="1:6" ht="18" hidden="1" customHeight="1">
      <c r="A44" s="1075" t="s">
        <v>384</v>
      </c>
      <c r="B44" s="1075"/>
      <c r="C44" s="264">
        <f>C46+C48+C49+C50+C52+C53+C45+C51</f>
        <v>32.5</v>
      </c>
      <c r="D44" s="264" t="e">
        <f>D46+D48+D49+D50+D52+D53+D45+D51</f>
        <v>#REF!</v>
      </c>
    </row>
    <row r="45" spans="1:6" s="6" customFormat="1" ht="18" hidden="1" customHeight="1">
      <c r="A45" s="28" t="s">
        <v>525</v>
      </c>
      <c r="B45" s="24">
        <v>100</v>
      </c>
      <c r="C45" s="477"/>
      <c r="D45" s="478"/>
    </row>
    <row r="46" spans="1:6" ht="18" hidden="1" customHeight="1">
      <c r="A46" s="28" t="s">
        <v>526</v>
      </c>
      <c r="B46" s="24" t="s">
        <v>527</v>
      </c>
      <c r="C46" s="131"/>
      <c r="D46" s="453"/>
    </row>
    <row r="47" spans="1:6" ht="18" hidden="1" customHeight="1">
      <c r="A47" s="479" t="s">
        <v>611</v>
      </c>
      <c r="B47" s="204" t="s">
        <v>697</v>
      </c>
      <c r="C47" s="131"/>
      <c r="D47" s="453"/>
      <c r="E47" s="480"/>
    </row>
    <row r="48" spans="1:6" s="54" customFormat="1" ht="18" hidden="1" customHeight="1">
      <c r="A48" s="257" t="s">
        <v>698</v>
      </c>
      <c r="B48" s="208">
        <v>120</v>
      </c>
      <c r="C48" s="453"/>
      <c r="D48" s="453" t="e">
        <f>SUM(#REF!)</f>
        <v>#REF!</v>
      </c>
      <c r="E48" s="456"/>
      <c r="F48" s="21"/>
    </row>
    <row r="49" spans="1:6" s="6" customFormat="1" ht="18" hidden="1" customHeight="1">
      <c r="A49" s="28" t="s">
        <v>633</v>
      </c>
      <c r="B49" s="29">
        <v>180</v>
      </c>
      <c r="C49" s="453"/>
      <c r="D49" s="453" t="e">
        <f>SUM(#REF!)</f>
        <v>#REF!</v>
      </c>
      <c r="E49" s="481"/>
    </row>
    <row r="50" spans="1:6" s="20" customFormat="1" hidden="1">
      <c r="A50" s="101" t="s">
        <v>288</v>
      </c>
      <c r="B50" s="482">
        <v>200</v>
      </c>
      <c r="C50" s="483"/>
      <c r="D50" s="459"/>
      <c r="E50" s="457"/>
    </row>
    <row r="51" spans="1:6" ht="18" hidden="1" customHeight="1">
      <c r="A51" s="69" t="s">
        <v>84</v>
      </c>
      <c r="B51" s="208">
        <v>130</v>
      </c>
      <c r="C51" s="450"/>
      <c r="D51" s="450"/>
      <c r="E51" s="451"/>
    </row>
    <row r="52" spans="1:6" s="6" customFormat="1" ht="18" hidden="1" customHeight="1">
      <c r="A52" s="246" t="s">
        <v>466</v>
      </c>
      <c r="B52" s="204">
        <v>45</v>
      </c>
      <c r="C52" s="131">
        <v>32.5</v>
      </c>
      <c r="D52" s="453" t="e">
        <f>#REF!*C52/1000</f>
        <v>#REF!</v>
      </c>
      <c r="E52" s="449"/>
    </row>
    <row r="53" spans="1:6" s="475" customFormat="1" ht="18" hidden="1" customHeight="1">
      <c r="A53" s="259" t="s">
        <v>667</v>
      </c>
      <c r="B53" s="204">
        <v>35</v>
      </c>
      <c r="C53" s="450"/>
      <c r="D53" s="450"/>
      <c r="E53" s="267"/>
    </row>
    <row r="54" spans="1:6" ht="18" hidden="1" customHeight="1">
      <c r="A54" s="258" t="s">
        <v>422</v>
      </c>
      <c r="B54" s="261">
        <v>35</v>
      </c>
      <c r="C54" s="459"/>
      <c r="D54" s="459"/>
      <c r="E54" s="451"/>
    </row>
    <row r="55" spans="1:6" ht="24.95" hidden="1" customHeight="1">
      <c r="A55" s="1079" t="s">
        <v>408</v>
      </c>
      <c r="B55" s="1079"/>
      <c r="C55" s="472"/>
      <c r="D55" s="473" t="e">
        <f>D53+D52+D50+#REF!+D49+D48+D40</f>
        <v>#REF!</v>
      </c>
      <c r="E55" s="451"/>
    </row>
    <row r="56" spans="1:6" ht="24.75" hidden="1" customHeight="1">
      <c r="A56" s="998" t="s">
        <v>700</v>
      </c>
      <c r="B56" s="998"/>
      <c r="C56" s="998"/>
      <c r="D56" s="998"/>
      <c r="E56" s="451"/>
    </row>
    <row r="57" spans="1:6" s="4" customFormat="1" ht="15" hidden="1" customHeight="1">
      <c r="A57" s="1081" t="s">
        <v>179</v>
      </c>
      <c r="B57" s="260" t="s">
        <v>67</v>
      </c>
      <c r="C57" s="1082" t="s">
        <v>663</v>
      </c>
      <c r="D57" s="1082" t="s">
        <v>515</v>
      </c>
      <c r="E57" s="468"/>
      <c r="F57" s="21"/>
    </row>
    <row r="58" spans="1:6" s="54" customFormat="1" ht="15" hidden="1" customHeight="1">
      <c r="A58" s="1081"/>
      <c r="B58" s="1074" t="s">
        <v>227</v>
      </c>
      <c r="C58" s="1082"/>
      <c r="D58" s="1082"/>
      <c r="E58" s="484"/>
    </row>
    <row r="59" spans="1:6" s="485" customFormat="1" ht="15" hidden="1" customHeight="1">
      <c r="A59" s="1081"/>
      <c r="B59" s="1074"/>
      <c r="C59" s="1082"/>
      <c r="D59" s="1082"/>
      <c r="E59" s="484"/>
      <c r="F59" s="1"/>
    </row>
    <row r="60" spans="1:6" s="6" customFormat="1" ht="15" hidden="1" customHeight="1">
      <c r="A60" s="1075" t="s">
        <v>417</v>
      </c>
      <c r="B60" s="1075"/>
      <c r="C60" s="450"/>
      <c r="D60" s="450"/>
      <c r="E60" s="484"/>
    </row>
    <row r="61" spans="1:6" s="6" customFormat="1" ht="27" hidden="1" customHeight="1">
      <c r="A61" s="136" t="s">
        <v>229</v>
      </c>
      <c r="B61" s="476" t="s">
        <v>230</v>
      </c>
      <c r="C61" s="450"/>
      <c r="D61" s="450"/>
      <c r="E61" s="484"/>
    </row>
    <row r="62" spans="1:6" ht="27" hidden="1" customHeight="1">
      <c r="A62" s="69" t="s">
        <v>196</v>
      </c>
      <c r="B62" s="261">
        <v>200</v>
      </c>
      <c r="C62" s="450">
        <v>0</v>
      </c>
      <c r="D62" s="450">
        <v>0</v>
      </c>
      <c r="E62" s="484"/>
    </row>
    <row r="63" spans="1:6" ht="18" hidden="1" customHeight="1">
      <c r="A63" s="28" t="s">
        <v>603</v>
      </c>
      <c r="B63" s="24">
        <v>200</v>
      </c>
      <c r="C63" s="450"/>
      <c r="D63" s="450"/>
      <c r="E63" s="445"/>
    </row>
    <row r="64" spans="1:6" ht="18" hidden="1" customHeight="1">
      <c r="A64" s="246" t="s">
        <v>466</v>
      </c>
      <c r="B64" s="204">
        <v>10</v>
      </c>
      <c r="C64" s="450"/>
      <c r="D64" s="450"/>
      <c r="E64" s="445"/>
    </row>
    <row r="65" spans="1:5" ht="18" hidden="1" customHeight="1">
      <c r="A65" s="259" t="s">
        <v>667</v>
      </c>
      <c r="B65" s="458">
        <v>20</v>
      </c>
      <c r="C65" s="450"/>
      <c r="D65" s="450"/>
      <c r="E65" s="445"/>
    </row>
    <row r="66" spans="1:5" ht="18" hidden="1" customHeight="1">
      <c r="A66" s="258" t="s">
        <v>422</v>
      </c>
      <c r="B66" s="210">
        <v>20</v>
      </c>
      <c r="C66" s="450"/>
      <c r="D66" s="450"/>
      <c r="E66" s="467"/>
    </row>
    <row r="67" spans="1:5" ht="18" hidden="1" customHeight="1">
      <c r="A67" s="1076" t="s">
        <v>384</v>
      </c>
      <c r="B67" s="1076"/>
      <c r="C67" s="450"/>
      <c r="D67" s="450"/>
      <c r="E67" s="467"/>
    </row>
    <row r="68" spans="1:5" ht="18" hidden="1" customHeight="1">
      <c r="A68" s="69" t="s">
        <v>92</v>
      </c>
      <c r="B68" s="24">
        <v>100</v>
      </c>
      <c r="C68" s="453"/>
      <c r="D68" s="453" t="e">
        <f>SUM(#REF!)</f>
        <v>#REF!</v>
      </c>
      <c r="E68" s="467"/>
    </row>
    <row r="69" spans="1:5" ht="27" hidden="1" customHeight="1">
      <c r="A69" s="486" t="s">
        <v>602</v>
      </c>
      <c r="B69" s="261"/>
      <c r="C69" s="487"/>
      <c r="D69" s="459"/>
      <c r="E69" s="460"/>
    </row>
    <row r="70" spans="1:5" ht="18" hidden="1" customHeight="1">
      <c r="A70" s="69" t="s">
        <v>86</v>
      </c>
      <c r="B70" s="24">
        <v>100</v>
      </c>
      <c r="C70" s="453"/>
      <c r="D70" s="453" t="e">
        <f>SUM(#REF!)</f>
        <v>#REF!</v>
      </c>
      <c r="E70" s="488"/>
    </row>
    <row r="71" spans="1:5" s="20" customFormat="1" ht="18" hidden="1" customHeight="1">
      <c r="A71" s="30" t="s">
        <v>619</v>
      </c>
      <c r="B71" s="482">
        <v>180</v>
      </c>
      <c r="C71" s="453"/>
      <c r="D71" s="453" t="e">
        <f>SUM(#REF!)</f>
        <v>#REF!</v>
      </c>
      <c r="E71" s="457"/>
    </row>
    <row r="72" spans="1:5" s="4" customFormat="1" ht="27" hidden="1" customHeight="1">
      <c r="A72" s="35" t="s">
        <v>288</v>
      </c>
      <c r="B72" s="482">
        <v>200</v>
      </c>
      <c r="C72" s="483"/>
      <c r="D72" s="459"/>
      <c r="E72" s="267"/>
    </row>
    <row r="73" spans="1:5" s="4" customFormat="1" ht="18" hidden="1" customHeight="1">
      <c r="A73" s="70" t="s">
        <v>667</v>
      </c>
      <c r="B73" s="458">
        <v>20</v>
      </c>
      <c r="C73" s="131">
        <v>47.016666666666666</v>
      </c>
      <c r="D73" s="453">
        <v>1.6455833333333334</v>
      </c>
      <c r="E73" s="451"/>
    </row>
    <row r="74" spans="1:5" s="2" customFormat="1" ht="18" hidden="1" customHeight="1">
      <c r="A74" s="258" t="s">
        <v>422</v>
      </c>
      <c r="B74" s="24">
        <v>20</v>
      </c>
      <c r="C74" s="487"/>
      <c r="D74" s="487"/>
      <c r="E74" s="489"/>
    </row>
    <row r="75" spans="1:5" s="4" customFormat="1" ht="18" hidden="1" customHeight="1">
      <c r="A75" s="246" t="s">
        <v>466</v>
      </c>
      <c r="B75" s="204">
        <v>50</v>
      </c>
      <c r="C75" s="131">
        <v>32.5</v>
      </c>
      <c r="D75" s="453" t="e">
        <f>#REF!*C75/1000</f>
        <v>#REF!</v>
      </c>
      <c r="E75" s="468"/>
    </row>
    <row r="76" spans="1:5" ht="18" hidden="1" customHeight="1">
      <c r="A76" s="69" t="s">
        <v>84</v>
      </c>
      <c r="B76" s="208">
        <v>200</v>
      </c>
      <c r="C76" s="131"/>
      <c r="D76" s="459"/>
      <c r="E76" s="468"/>
    </row>
    <row r="77" spans="1:5" ht="27" hidden="1" customHeight="1">
      <c r="A77" s="1079" t="s">
        <v>408</v>
      </c>
      <c r="B77" s="1079"/>
      <c r="C77" s="472"/>
      <c r="D77" s="473" t="e">
        <f>D75+D73+#REF!+#REF!+D71+D70+D68</f>
        <v>#REF!</v>
      </c>
      <c r="E77" s="461"/>
    </row>
    <row r="78" spans="1:5" ht="8.1" hidden="1" customHeight="1">
      <c r="A78" s="1083" t="s">
        <v>701</v>
      </c>
      <c r="B78" s="1083"/>
      <c r="C78" s="1083"/>
      <c r="D78" s="1083"/>
      <c r="E78" s="461"/>
    </row>
    <row r="79" spans="1:5" ht="8.1" hidden="1" customHeight="1">
      <c r="A79" s="1084"/>
      <c r="B79" s="1084"/>
      <c r="C79" s="1084"/>
      <c r="D79" s="1084"/>
      <c r="E79" s="461"/>
    </row>
    <row r="80" spans="1:5" ht="8.1" hidden="1" customHeight="1">
      <c r="A80" s="1085"/>
      <c r="B80" s="1085"/>
      <c r="C80" s="1085"/>
      <c r="D80" s="1085"/>
      <c r="E80" s="461"/>
    </row>
    <row r="81" spans="1:5" ht="18" hidden="1" customHeight="1">
      <c r="A81" s="1081" t="s">
        <v>179</v>
      </c>
      <c r="B81" s="260" t="s">
        <v>67</v>
      </c>
      <c r="C81" s="1082" t="s">
        <v>663</v>
      </c>
      <c r="D81" s="1082" t="s">
        <v>515</v>
      </c>
      <c r="E81" s="461"/>
    </row>
    <row r="82" spans="1:5" s="6" customFormat="1" ht="18" hidden="1" customHeight="1">
      <c r="A82" s="1081"/>
      <c r="B82" s="1074" t="s">
        <v>227</v>
      </c>
      <c r="C82" s="1082"/>
      <c r="D82" s="1082"/>
      <c r="E82" s="490"/>
    </row>
    <row r="83" spans="1:5" ht="18" hidden="1" customHeight="1">
      <c r="A83" s="1081"/>
      <c r="B83" s="1074"/>
      <c r="C83" s="1082"/>
      <c r="D83" s="1082"/>
      <c r="E83" s="461"/>
    </row>
    <row r="84" spans="1:5" s="4" customFormat="1" ht="18" hidden="1" customHeight="1">
      <c r="A84" s="1075" t="s">
        <v>417</v>
      </c>
      <c r="B84" s="1075"/>
      <c r="C84" s="450"/>
      <c r="D84" s="450"/>
      <c r="E84" s="461"/>
    </row>
    <row r="85" spans="1:5" s="2" customFormat="1" ht="18" hidden="1" customHeight="1">
      <c r="A85" s="452" t="s">
        <v>257</v>
      </c>
      <c r="B85" s="204" t="s">
        <v>612</v>
      </c>
      <c r="C85" s="93"/>
      <c r="D85" s="93"/>
      <c r="E85" s="490"/>
    </row>
    <row r="86" spans="1:5" s="2" customFormat="1" ht="18" hidden="1" customHeight="1">
      <c r="A86" s="28" t="s">
        <v>397</v>
      </c>
      <c r="B86" s="24">
        <v>250</v>
      </c>
      <c r="C86" s="450"/>
      <c r="D86" s="450"/>
      <c r="E86" s="491"/>
    </row>
    <row r="87" spans="1:5" s="41" customFormat="1" ht="25.5" hidden="1">
      <c r="A87" s="69" t="s">
        <v>170</v>
      </c>
      <c r="B87" s="24">
        <v>200</v>
      </c>
      <c r="C87" s="469">
        <v>9.6199999999999992</v>
      </c>
      <c r="D87" s="453">
        <f>C87</f>
        <v>9.6199999999999992</v>
      </c>
      <c r="E87" s="470"/>
    </row>
    <row r="88" spans="1:5" s="4" customFormat="1" ht="18" hidden="1" customHeight="1">
      <c r="A88" s="28" t="s">
        <v>395</v>
      </c>
      <c r="B88" s="24">
        <v>200</v>
      </c>
      <c r="C88" s="450"/>
      <c r="D88" s="450"/>
      <c r="E88" s="445"/>
    </row>
    <row r="89" spans="1:5" s="4" customFormat="1" ht="18" hidden="1" customHeight="1">
      <c r="A89" s="259" t="s">
        <v>667</v>
      </c>
      <c r="B89" s="458">
        <v>30</v>
      </c>
      <c r="C89" s="450"/>
      <c r="D89" s="450"/>
      <c r="E89" s="446"/>
    </row>
    <row r="90" spans="1:5" s="4" customFormat="1" ht="18" hidden="1" customHeight="1">
      <c r="A90" s="258" t="s">
        <v>422</v>
      </c>
      <c r="B90" s="210">
        <v>30</v>
      </c>
      <c r="C90" s="450"/>
      <c r="D90" s="450"/>
      <c r="E90" s="451"/>
    </row>
    <row r="91" spans="1:5" s="4" customFormat="1" ht="18" hidden="1" customHeight="1">
      <c r="A91" s="246" t="s">
        <v>466</v>
      </c>
      <c r="B91" s="204">
        <v>20</v>
      </c>
      <c r="C91" s="450">
        <v>0</v>
      </c>
      <c r="D91" s="450">
        <v>0</v>
      </c>
      <c r="E91" s="451"/>
    </row>
    <row r="92" spans="1:5" s="4" customFormat="1" ht="18" hidden="1" customHeight="1">
      <c r="A92" s="1087" t="s">
        <v>384</v>
      </c>
      <c r="B92" s="1087"/>
      <c r="C92" s="450"/>
      <c r="D92" s="450"/>
      <c r="E92" s="451"/>
    </row>
    <row r="93" spans="1:5" s="4" customFormat="1" ht="24" hidden="1" customHeight="1">
      <c r="A93" s="69" t="s">
        <v>295</v>
      </c>
      <c r="B93" s="24">
        <v>100</v>
      </c>
      <c r="C93" s="453"/>
      <c r="D93" s="453" t="e">
        <f>SUM(#REF!)</f>
        <v>#REF!</v>
      </c>
      <c r="E93" s="492"/>
    </row>
    <row r="94" spans="1:5" s="4" customFormat="1" ht="18" hidden="1" customHeight="1">
      <c r="A94" s="1077" t="s">
        <v>4</v>
      </c>
      <c r="B94" s="1078"/>
      <c r="C94" s="1078"/>
      <c r="D94" s="1086"/>
      <c r="E94" s="493"/>
    </row>
    <row r="95" spans="1:5" s="4" customFormat="1" ht="27" hidden="1" customHeight="1">
      <c r="A95" s="69" t="s">
        <v>613</v>
      </c>
      <c r="B95" s="24">
        <v>100</v>
      </c>
      <c r="C95" s="106"/>
      <c r="D95" s="106" t="e">
        <f>SUM(#REF!)</f>
        <v>#REF!</v>
      </c>
      <c r="E95" s="493"/>
    </row>
    <row r="96" spans="1:5" ht="18" hidden="1" customHeight="1">
      <c r="A96" s="494" t="s">
        <v>265</v>
      </c>
      <c r="B96" s="495" t="s">
        <v>593</v>
      </c>
      <c r="C96" s="496"/>
      <c r="D96" s="459"/>
      <c r="E96" s="493"/>
    </row>
    <row r="97" spans="1:7" ht="18" hidden="1" customHeight="1">
      <c r="A97" s="16" t="s">
        <v>398</v>
      </c>
      <c r="B97" s="204">
        <v>100</v>
      </c>
      <c r="C97" s="497"/>
      <c r="D97" s="497" t="e">
        <f>SUM(#REF!)</f>
        <v>#REF!</v>
      </c>
      <c r="E97" s="451"/>
    </row>
    <row r="98" spans="1:7" s="6" customFormat="1" ht="30.75" hidden="1" customHeight="1">
      <c r="A98" s="30"/>
      <c r="B98" s="482">
        <v>180</v>
      </c>
      <c r="C98" s="498"/>
      <c r="D98" s="498" t="e">
        <f>SUM(#REF!)</f>
        <v>#REF!</v>
      </c>
      <c r="E98" s="457"/>
      <c r="F98" s="490"/>
      <c r="G98" s="490"/>
    </row>
    <row r="99" spans="1:7" ht="15.75" hidden="1">
      <c r="A99" s="35" t="s">
        <v>7</v>
      </c>
      <c r="B99" s="482">
        <v>200</v>
      </c>
      <c r="C99" s="483"/>
      <c r="D99" s="459"/>
      <c r="E99" s="445"/>
      <c r="F99" s="461"/>
      <c r="G99" s="461"/>
    </row>
    <row r="100" spans="1:7" ht="18" hidden="1" customHeight="1">
      <c r="A100" s="259" t="s">
        <v>667</v>
      </c>
      <c r="B100" s="204">
        <v>60</v>
      </c>
      <c r="C100" s="131">
        <v>40.299999999999997</v>
      </c>
      <c r="D100" s="453" t="e">
        <f>#REF!*C100/1000</f>
        <v>#REF!</v>
      </c>
      <c r="E100" s="445"/>
      <c r="F100" s="461"/>
      <c r="G100" s="461"/>
    </row>
    <row r="101" spans="1:7" ht="18" hidden="1" customHeight="1">
      <c r="A101" s="258" t="s">
        <v>422</v>
      </c>
      <c r="B101" s="482">
        <v>60</v>
      </c>
      <c r="C101" s="459"/>
      <c r="D101" s="459"/>
      <c r="E101" s="445"/>
      <c r="F101" s="461"/>
      <c r="G101" s="461"/>
    </row>
    <row r="102" spans="1:7" s="6" customFormat="1" ht="18" hidden="1" customHeight="1">
      <c r="A102" s="246" t="s">
        <v>466</v>
      </c>
      <c r="B102" s="204">
        <v>50</v>
      </c>
      <c r="C102" s="131">
        <v>32.5</v>
      </c>
      <c r="D102" s="453" t="e">
        <f>#REF!*C102/1000</f>
        <v>#REF!</v>
      </c>
      <c r="E102" s="470"/>
      <c r="F102" s="490"/>
      <c r="G102" s="490"/>
    </row>
    <row r="103" spans="1:7" s="6" customFormat="1" ht="18" hidden="1" customHeight="1">
      <c r="A103" s="69" t="s">
        <v>84</v>
      </c>
      <c r="B103" s="208">
        <v>130</v>
      </c>
      <c r="C103" s="469">
        <v>65</v>
      </c>
      <c r="D103" s="453">
        <f>B103*C103/1000</f>
        <v>8.4499999999999993</v>
      </c>
      <c r="E103" s="470"/>
      <c r="F103" s="490"/>
      <c r="G103" s="490"/>
    </row>
    <row r="104" spans="1:7" ht="27" hidden="1" customHeight="1">
      <c r="A104" s="1088" t="s">
        <v>408</v>
      </c>
      <c r="B104" s="1088"/>
      <c r="C104" s="499"/>
      <c r="D104" s="500" t="e">
        <f>D103+D102+D100+#REF!+D98+D97+D93</f>
        <v>#REF!</v>
      </c>
      <c r="E104" s="445"/>
      <c r="F104" s="461"/>
      <c r="G104" s="461"/>
    </row>
    <row r="105" spans="1:7" s="6" customFormat="1" ht="27" hidden="1" customHeight="1">
      <c r="A105" s="1001" t="s">
        <v>354</v>
      </c>
      <c r="B105" s="1002"/>
      <c r="C105" s="1002"/>
      <c r="D105" s="1003"/>
      <c r="E105" s="470"/>
      <c r="F105" s="490"/>
      <c r="G105" s="490"/>
    </row>
    <row r="106" spans="1:7" s="20" customFormat="1" ht="18" hidden="1" customHeight="1">
      <c r="A106" s="1081" t="s">
        <v>179</v>
      </c>
      <c r="B106" s="260" t="s">
        <v>67</v>
      </c>
      <c r="C106" s="1082" t="s">
        <v>663</v>
      </c>
      <c r="D106" s="1082" t="s">
        <v>515</v>
      </c>
      <c r="E106" s="470"/>
      <c r="F106" s="501"/>
      <c r="G106" s="501"/>
    </row>
    <row r="107" spans="1:7" ht="18" hidden="1" customHeight="1">
      <c r="A107" s="1081"/>
      <c r="B107" s="1074" t="s">
        <v>227</v>
      </c>
      <c r="C107" s="1082"/>
      <c r="D107" s="1082"/>
      <c r="E107" s="445"/>
      <c r="F107" s="461"/>
      <c r="G107" s="461"/>
    </row>
    <row r="108" spans="1:7" ht="18" hidden="1" customHeight="1">
      <c r="A108" s="1081"/>
      <c r="B108" s="1074"/>
      <c r="C108" s="1082"/>
      <c r="D108" s="1082"/>
      <c r="E108" s="445"/>
      <c r="F108" s="461"/>
      <c r="G108" s="461"/>
    </row>
    <row r="109" spans="1:7" ht="18" hidden="1" customHeight="1">
      <c r="A109" s="1075" t="s">
        <v>417</v>
      </c>
      <c r="B109" s="1075"/>
      <c r="C109" s="450"/>
      <c r="D109" s="450"/>
      <c r="E109" s="445"/>
      <c r="F109" s="461"/>
      <c r="G109" s="461"/>
    </row>
    <row r="110" spans="1:7" s="502" customFormat="1" ht="18" hidden="1" customHeight="1">
      <c r="A110" s="69" t="s">
        <v>266</v>
      </c>
      <c r="B110" s="24" t="s">
        <v>267</v>
      </c>
      <c r="C110" s="453"/>
      <c r="D110" s="453" t="e">
        <f>#REF!+#REF!+#REF!</f>
        <v>#REF!</v>
      </c>
      <c r="E110" s="470"/>
    </row>
    <row r="111" spans="1:7" s="41" customFormat="1" ht="18" hidden="1" customHeight="1">
      <c r="A111" s="136" t="s">
        <v>228</v>
      </c>
      <c r="B111" s="482" t="s">
        <v>370</v>
      </c>
      <c r="C111" s="450"/>
      <c r="D111" s="450"/>
      <c r="E111" s="470"/>
    </row>
    <row r="112" spans="1:7" s="4" customFormat="1" ht="18" hidden="1" customHeight="1">
      <c r="A112" s="28" t="s">
        <v>75</v>
      </c>
      <c r="B112" s="24" t="s">
        <v>106</v>
      </c>
      <c r="C112" s="450"/>
      <c r="D112" s="450"/>
      <c r="E112" s="451"/>
    </row>
    <row r="113" spans="1:5" s="4" customFormat="1" ht="27" hidden="1" customHeight="1">
      <c r="A113" s="257" t="s">
        <v>107</v>
      </c>
      <c r="B113" s="482">
        <v>70</v>
      </c>
      <c r="C113" s="453">
        <v>6</v>
      </c>
      <c r="D113" s="453">
        <f>C113</f>
        <v>6</v>
      </c>
      <c r="E113" s="503"/>
    </row>
    <row r="114" spans="1:5" s="4" customFormat="1" ht="18" hidden="1" customHeight="1">
      <c r="A114" s="246" t="s">
        <v>466</v>
      </c>
      <c r="B114" s="204">
        <v>10</v>
      </c>
      <c r="C114" s="8"/>
      <c r="D114" s="8"/>
      <c r="E114" s="504"/>
    </row>
    <row r="115" spans="1:5" s="4" customFormat="1" ht="15.75" hidden="1">
      <c r="A115" s="69" t="s">
        <v>212</v>
      </c>
      <c r="B115" s="24">
        <v>115</v>
      </c>
      <c r="C115" s="453"/>
      <c r="D115" s="453"/>
      <c r="E115" s="504"/>
    </row>
    <row r="116" spans="1:5" ht="18" hidden="1" customHeight="1">
      <c r="A116" s="1087" t="s">
        <v>384</v>
      </c>
      <c r="B116" s="1087"/>
      <c r="C116" s="505">
        <f>SUM(C117:C124)</f>
        <v>39</v>
      </c>
      <c r="D116" s="505" t="e">
        <f>SUM(D117:D124)</f>
        <v>#REF!</v>
      </c>
      <c r="E116" s="504"/>
    </row>
    <row r="117" spans="1:5" s="4" customFormat="1" ht="35.25" hidden="1" customHeight="1">
      <c r="A117" s="72" t="s">
        <v>289</v>
      </c>
      <c r="B117" s="204">
        <v>100</v>
      </c>
      <c r="C117" s="8"/>
      <c r="D117" s="8"/>
      <c r="E117" s="504"/>
    </row>
    <row r="118" spans="1:5" s="4" customFormat="1" ht="18" hidden="1" customHeight="1">
      <c r="A118" s="16" t="s">
        <v>497</v>
      </c>
      <c r="B118" s="24">
        <v>100</v>
      </c>
      <c r="C118" s="453"/>
      <c r="D118" s="453" t="e">
        <f>#REF!*C118/1000</f>
        <v>#REF!</v>
      </c>
      <c r="E118" s="504"/>
    </row>
    <row r="119" spans="1:5" ht="18" hidden="1" customHeight="1">
      <c r="A119" s="69" t="s">
        <v>167</v>
      </c>
      <c r="B119" s="506" t="s">
        <v>407</v>
      </c>
      <c r="C119" s="469"/>
      <c r="D119" s="453"/>
      <c r="E119" s="504"/>
    </row>
    <row r="120" spans="1:5" s="20" customFormat="1" ht="25.5" hidden="1">
      <c r="A120" s="69" t="s">
        <v>95</v>
      </c>
      <c r="B120" s="24" t="s">
        <v>168</v>
      </c>
      <c r="C120" s="469"/>
      <c r="D120" s="453"/>
      <c r="E120" s="501"/>
    </row>
    <row r="121" spans="1:5" ht="18" hidden="1" customHeight="1">
      <c r="A121" s="137" t="s">
        <v>169</v>
      </c>
      <c r="B121" s="208">
        <v>200</v>
      </c>
      <c r="C121" s="469"/>
      <c r="D121" s="453"/>
      <c r="E121" s="445"/>
    </row>
    <row r="122" spans="1:5" ht="18" hidden="1" customHeight="1">
      <c r="A122" s="259" t="s">
        <v>667</v>
      </c>
      <c r="B122" s="458">
        <v>80</v>
      </c>
      <c r="C122" s="469"/>
      <c r="D122" s="453"/>
      <c r="E122" s="445"/>
    </row>
    <row r="123" spans="1:5" ht="18" hidden="1" customHeight="1">
      <c r="A123" s="258" t="s">
        <v>422</v>
      </c>
      <c r="B123" s="210">
        <v>80</v>
      </c>
      <c r="C123" s="469"/>
      <c r="D123" s="453"/>
      <c r="E123" s="445"/>
    </row>
    <row r="124" spans="1:5" ht="18" hidden="1" customHeight="1">
      <c r="A124" s="246" t="s">
        <v>466</v>
      </c>
      <c r="B124" s="204">
        <v>80</v>
      </c>
      <c r="C124" s="131">
        <v>39</v>
      </c>
      <c r="D124" s="453">
        <v>2.34</v>
      </c>
      <c r="E124" s="445"/>
    </row>
    <row r="125" spans="1:5" ht="27" hidden="1" customHeight="1">
      <c r="A125" s="1079" t="s">
        <v>408</v>
      </c>
      <c r="B125" s="1079"/>
      <c r="C125" s="472"/>
      <c r="D125" s="473" t="e">
        <f>D115+#REF!+D113+#REF!+#REF!</f>
        <v>#REF!</v>
      </c>
      <c r="E125" s="445"/>
    </row>
    <row r="126" spans="1:5" ht="27" hidden="1" customHeight="1">
      <c r="A126" s="998" t="s">
        <v>702</v>
      </c>
      <c r="B126" s="998"/>
      <c r="C126" s="998"/>
      <c r="D126" s="998"/>
      <c r="E126" s="445"/>
    </row>
    <row r="127" spans="1:5" ht="18" hidden="1" customHeight="1">
      <c r="A127" s="1081" t="s">
        <v>179</v>
      </c>
      <c r="B127" s="260" t="s">
        <v>67</v>
      </c>
      <c r="C127" s="1082" t="s">
        <v>663</v>
      </c>
      <c r="D127" s="1082" t="s">
        <v>515</v>
      </c>
      <c r="E127" s="480"/>
    </row>
    <row r="128" spans="1:5" ht="18" hidden="1" customHeight="1">
      <c r="A128" s="1081"/>
      <c r="B128" s="1074" t="s">
        <v>227</v>
      </c>
      <c r="C128" s="1082"/>
      <c r="D128" s="1082"/>
      <c r="E128" s="460"/>
    </row>
    <row r="129" spans="1:5" ht="18" hidden="1" customHeight="1">
      <c r="A129" s="1081"/>
      <c r="B129" s="1074"/>
      <c r="C129" s="1082"/>
      <c r="D129" s="1082"/>
      <c r="E129" s="445"/>
    </row>
    <row r="130" spans="1:5" s="20" customFormat="1" ht="18" hidden="1" customHeight="1">
      <c r="A130" s="1075" t="s">
        <v>417</v>
      </c>
      <c r="B130" s="1075"/>
      <c r="C130" s="450"/>
      <c r="D130" s="450"/>
      <c r="E130" s="507"/>
    </row>
    <row r="131" spans="1:5" s="20" customFormat="1" ht="18" hidden="1" customHeight="1">
      <c r="A131" s="28" t="s">
        <v>312</v>
      </c>
      <c r="B131" s="476" t="s">
        <v>568</v>
      </c>
      <c r="C131" s="450"/>
      <c r="D131" s="450"/>
      <c r="E131" s="508"/>
    </row>
    <row r="132" spans="1:5" s="4" customFormat="1" ht="27" hidden="1" customHeight="1">
      <c r="A132" s="509" t="s">
        <v>320</v>
      </c>
      <c r="B132" s="510" t="s">
        <v>370</v>
      </c>
      <c r="C132" s="511"/>
      <c r="D132" s="511"/>
      <c r="E132" s="468"/>
    </row>
    <row r="133" spans="1:5" ht="18.95" hidden="1" customHeight="1">
      <c r="A133" s="28" t="s">
        <v>149</v>
      </c>
      <c r="B133" s="24">
        <v>200</v>
      </c>
      <c r="C133" s="450"/>
      <c r="D133" s="450"/>
      <c r="E133" s="445"/>
    </row>
    <row r="134" spans="1:5" ht="18.95" hidden="1" customHeight="1">
      <c r="A134" s="246" t="s">
        <v>466</v>
      </c>
      <c r="B134" s="204">
        <v>30</v>
      </c>
      <c r="C134" s="450"/>
      <c r="D134" s="450"/>
      <c r="E134" s="446"/>
    </row>
    <row r="135" spans="1:5" ht="18.95" hidden="1" customHeight="1">
      <c r="A135" s="259" t="s">
        <v>667</v>
      </c>
      <c r="B135" s="204">
        <v>40</v>
      </c>
      <c r="C135" s="450">
        <v>0</v>
      </c>
      <c r="D135" s="450">
        <v>0</v>
      </c>
      <c r="E135" s="451"/>
    </row>
    <row r="136" spans="1:5" ht="18.95" hidden="1" customHeight="1">
      <c r="A136" s="258" t="s">
        <v>422</v>
      </c>
      <c r="B136" s="210">
        <v>40</v>
      </c>
      <c r="C136" s="450"/>
      <c r="D136" s="450"/>
      <c r="E136" s="451"/>
    </row>
    <row r="137" spans="1:5" ht="18.95" hidden="1" customHeight="1">
      <c r="A137" s="1089" t="s">
        <v>384</v>
      </c>
      <c r="B137" s="1089"/>
      <c r="C137" s="512"/>
      <c r="D137" s="512"/>
      <c r="E137" s="451"/>
    </row>
    <row r="138" spans="1:5" ht="18.95" hidden="1" customHeight="1">
      <c r="A138" s="257" t="s">
        <v>321</v>
      </c>
      <c r="B138" s="27">
        <v>100</v>
      </c>
      <c r="C138" s="450"/>
      <c r="D138" s="450" t="e">
        <f>#REF!</f>
        <v>#REF!</v>
      </c>
      <c r="E138" s="480"/>
    </row>
    <row r="139" spans="1:5" ht="18.95" hidden="1" customHeight="1">
      <c r="A139" s="16" t="s">
        <v>765</v>
      </c>
      <c r="B139" s="513" t="s">
        <v>593</v>
      </c>
      <c r="C139" s="514"/>
      <c r="D139" s="459"/>
      <c r="E139" s="451"/>
    </row>
    <row r="140" spans="1:5" ht="18.95" hidden="1" customHeight="1">
      <c r="A140" s="30" t="s">
        <v>151</v>
      </c>
      <c r="B140" s="27">
        <v>220</v>
      </c>
      <c r="C140" s="453"/>
      <c r="D140" s="453" t="e">
        <f>SUM(#REF!)</f>
        <v>#REF!</v>
      </c>
      <c r="E140" s="467"/>
    </row>
    <row r="141" spans="1:5" s="4" customFormat="1" ht="18" hidden="1" customHeight="1">
      <c r="A141" s="259" t="s">
        <v>258</v>
      </c>
      <c r="B141" s="458">
        <v>200</v>
      </c>
      <c r="C141" s="453"/>
      <c r="D141" s="453" t="e">
        <f>SUM(#REF!)</f>
        <v>#REF!</v>
      </c>
      <c r="E141" s="456"/>
    </row>
    <row r="142" spans="1:5" s="4" customFormat="1" ht="18" hidden="1" customHeight="1">
      <c r="A142" s="259" t="s">
        <v>667</v>
      </c>
      <c r="B142" s="458">
        <v>80</v>
      </c>
      <c r="C142" s="131">
        <v>40.299999999999997</v>
      </c>
      <c r="D142" s="453" t="e">
        <f>#REF!*C142/1000</f>
        <v>#REF!</v>
      </c>
      <c r="E142" s="456"/>
    </row>
    <row r="143" spans="1:5" s="41" customFormat="1" ht="18" hidden="1" customHeight="1">
      <c r="A143" s="258" t="s">
        <v>422</v>
      </c>
      <c r="B143" s="24">
        <v>80</v>
      </c>
      <c r="C143" s="459"/>
      <c r="D143" s="459"/>
      <c r="E143" s="515"/>
    </row>
    <row r="144" spans="1:5" s="41" customFormat="1" ht="18" hidden="1" customHeight="1">
      <c r="A144" s="246" t="s">
        <v>466</v>
      </c>
      <c r="B144" s="204">
        <v>50</v>
      </c>
      <c r="C144" s="131">
        <v>32.5</v>
      </c>
      <c r="D144" s="453" t="e">
        <f>#REF!*C144/1000</f>
        <v>#REF!</v>
      </c>
      <c r="E144" s="515"/>
    </row>
    <row r="145" spans="1:5" s="4" customFormat="1" ht="18" hidden="1" customHeight="1">
      <c r="A145" s="69" t="s">
        <v>84</v>
      </c>
      <c r="B145" s="208">
        <v>180</v>
      </c>
      <c r="C145" s="131">
        <v>58.5</v>
      </c>
      <c r="D145" s="453">
        <f>C145*B145/1000</f>
        <v>10.53</v>
      </c>
      <c r="E145" s="480"/>
    </row>
    <row r="146" spans="1:5" s="4" customFormat="1" ht="27" hidden="1" customHeight="1">
      <c r="A146" s="1079" t="s">
        <v>408</v>
      </c>
      <c r="B146" s="1079"/>
      <c r="C146" s="472"/>
      <c r="D146" s="473" t="e">
        <f>D145+D144+D142+D141+D140+D138</f>
        <v>#REF!</v>
      </c>
      <c r="E146" s="445"/>
    </row>
    <row r="147" spans="1:5" s="4" customFormat="1" ht="27" hidden="1" customHeight="1">
      <c r="A147" s="998" t="s">
        <v>355</v>
      </c>
      <c r="B147" s="998"/>
      <c r="C147" s="998"/>
      <c r="D147" s="998"/>
      <c r="E147" s="460"/>
    </row>
    <row r="148" spans="1:5" s="4" customFormat="1" ht="18.95" hidden="1" customHeight="1">
      <c r="A148" s="1081" t="s">
        <v>179</v>
      </c>
      <c r="B148" s="260" t="s">
        <v>67</v>
      </c>
      <c r="C148" s="1082" t="s">
        <v>663</v>
      </c>
      <c r="D148" s="1082" t="s">
        <v>515</v>
      </c>
      <c r="E148" s="516"/>
    </row>
    <row r="149" spans="1:5" s="4" customFormat="1" ht="18.95" hidden="1" customHeight="1">
      <c r="A149" s="1081"/>
      <c r="B149" s="1074" t="s">
        <v>227</v>
      </c>
      <c r="C149" s="1082"/>
      <c r="D149" s="1082"/>
      <c r="E149" s="517"/>
    </row>
    <row r="150" spans="1:5" s="4" customFormat="1" ht="18.95" hidden="1" customHeight="1">
      <c r="A150" s="1081"/>
      <c r="B150" s="1074"/>
      <c r="C150" s="1082"/>
      <c r="D150" s="1082"/>
      <c r="E150" s="480"/>
    </row>
    <row r="151" spans="1:5" s="4" customFormat="1" ht="18.95" hidden="1" customHeight="1">
      <c r="A151" s="1075" t="s">
        <v>417</v>
      </c>
      <c r="B151" s="1075"/>
      <c r="C151" s="518"/>
      <c r="D151" s="450"/>
      <c r="E151" s="445"/>
    </row>
    <row r="152" spans="1:5" s="4" customFormat="1" ht="18.95" hidden="1" customHeight="1">
      <c r="A152" s="452" t="s">
        <v>257</v>
      </c>
      <c r="B152" s="204" t="s">
        <v>612</v>
      </c>
      <c r="C152" s="93"/>
      <c r="D152" s="93"/>
      <c r="E152" s="493"/>
    </row>
    <row r="153" spans="1:5" s="54" customFormat="1" ht="18.95" hidden="1" customHeight="1">
      <c r="A153" s="28" t="s">
        <v>259</v>
      </c>
      <c r="B153" s="24">
        <v>250</v>
      </c>
      <c r="C153" s="450"/>
      <c r="D153" s="450"/>
      <c r="E153" s="451"/>
    </row>
    <row r="154" spans="1:5" ht="18" hidden="1" customHeight="1">
      <c r="A154" s="28" t="s">
        <v>282</v>
      </c>
      <c r="B154" s="24">
        <v>200</v>
      </c>
      <c r="C154" s="450"/>
      <c r="D154" s="450"/>
      <c r="E154" s="4"/>
    </row>
    <row r="155" spans="1:5" ht="18" hidden="1" customHeight="1">
      <c r="A155" s="246" t="s">
        <v>466</v>
      </c>
      <c r="B155" s="204">
        <v>20</v>
      </c>
      <c r="C155" s="450">
        <v>0</v>
      </c>
      <c r="D155" s="450">
        <v>0</v>
      </c>
    </row>
    <row r="156" spans="1:5" ht="18" hidden="1" customHeight="1">
      <c r="A156" s="259" t="s">
        <v>667</v>
      </c>
      <c r="B156" s="204">
        <v>50</v>
      </c>
      <c r="C156" s="450"/>
      <c r="D156" s="450"/>
    </row>
    <row r="157" spans="1:5" ht="18" hidden="1" customHeight="1">
      <c r="A157" s="258" t="s">
        <v>422</v>
      </c>
      <c r="B157" s="210">
        <v>50</v>
      </c>
      <c r="C157" s="450"/>
      <c r="D157" s="450"/>
    </row>
    <row r="158" spans="1:5" ht="18" hidden="1" customHeight="1">
      <c r="A158" s="69" t="s">
        <v>84</v>
      </c>
      <c r="B158" s="205">
        <v>200</v>
      </c>
      <c r="C158" s="450"/>
      <c r="D158" s="450"/>
    </row>
    <row r="159" spans="1:5" ht="18" hidden="1" customHeight="1">
      <c r="A159" s="1090" t="s">
        <v>384</v>
      </c>
      <c r="B159" s="1090"/>
      <c r="C159" s="512"/>
      <c r="D159" s="512"/>
    </row>
    <row r="160" spans="1:5" ht="27" hidden="1" customHeight="1">
      <c r="A160" s="35" t="s">
        <v>588</v>
      </c>
      <c r="B160" s="24">
        <v>100</v>
      </c>
      <c r="C160" s="453"/>
      <c r="D160" s="453" t="e">
        <f>SUM(#REF!)</f>
        <v>#REF!</v>
      </c>
    </row>
    <row r="161" spans="1:5" ht="18" hidden="1" customHeight="1">
      <c r="A161" s="1091" t="s">
        <v>4</v>
      </c>
      <c r="B161" s="1091"/>
      <c r="C161" s="1091"/>
      <c r="D161" s="1091"/>
    </row>
    <row r="162" spans="1:5" ht="18" hidden="1" customHeight="1">
      <c r="A162" s="28" t="s">
        <v>70</v>
      </c>
      <c r="B162" s="24">
        <v>100</v>
      </c>
      <c r="C162" s="519"/>
      <c r="D162" s="453" t="e">
        <f>SUM(#REF!)</f>
        <v>#REF!</v>
      </c>
      <c r="E162" s="445"/>
    </row>
    <row r="163" spans="1:5" s="20" customFormat="1" ht="27" hidden="1" customHeight="1">
      <c r="A163" s="16" t="s">
        <v>327</v>
      </c>
      <c r="B163" s="204" t="s">
        <v>407</v>
      </c>
      <c r="C163" s="487"/>
      <c r="D163" s="459"/>
      <c r="E163" s="457"/>
    </row>
    <row r="164" spans="1:5" ht="18" hidden="1" customHeight="1">
      <c r="A164" s="69" t="s">
        <v>328</v>
      </c>
      <c r="B164" s="24" t="s">
        <v>329</v>
      </c>
      <c r="C164" s="453"/>
      <c r="D164" s="453" t="e">
        <f>SUM(#REF!)</f>
        <v>#REF!</v>
      </c>
      <c r="E164" s="461"/>
    </row>
    <row r="165" spans="1:5" s="20" customFormat="1" ht="27" hidden="1" customHeight="1">
      <c r="A165" s="130" t="s">
        <v>650</v>
      </c>
      <c r="B165" s="458">
        <v>200</v>
      </c>
      <c r="C165" s="453"/>
      <c r="D165" s="453" t="e">
        <f>SUM(#REF!)</f>
        <v>#REF!</v>
      </c>
      <c r="E165" s="501"/>
    </row>
    <row r="166" spans="1:5" ht="21" hidden="1" customHeight="1">
      <c r="A166" s="72" t="s">
        <v>534</v>
      </c>
      <c r="B166" s="462"/>
      <c r="C166" s="487">
        <v>81.67</v>
      </c>
      <c r="D166" s="453" t="e">
        <f>#REF!*C166/1000</f>
        <v>#REF!</v>
      </c>
      <c r="E166" s="461"/>
    </row>
    <row r="167" spans="1:5" ht="21" hidden="1" customHeight="1">
      <c r="A167" s="246" t="s">
        <v>712</v>
      </c>
      <c r="B167" s="462"/>
      <c r="C167" s="464"/>
      <c r="D167" s="464"/>
      <c r="E167" s="481"/>
    </row>
    <row r="168" spans="1:5" hidden="1">
      <c r="A168" s="35" t="s">
        <v>288</v>
      </c>
      <c r="B168" s="482">
        <v>200</v>
      </c>
      <c r="C168" s="483"/>
      <c r="D168" s="459"/>
      <c r="E168" s="445"/>
    </row>
    <row r="169" spans="1:5" ht="18" hidden="1" customHeight="1">
      <c r="A169" s="259" t="s">
        <v>667</v>
      </c>
      <c r="B169" s="204">
        <v>50</v>
      </c>
      <c r="C169" s="131">
        <v>40.299999999999997</v>
      </c>
      <c r="D169" s="453" t="e">
        <f>#REF!*C169/1000</f>
        <v>#REF!</v>
      </c>
      <c r="E169" s="445"/>
    </row>
    <row r="170" spans="1:5" ht="18" hidden="1" customHeight="1">
      <c r="A170" s="258" t="s">
        <v>422</v>
      </c>
      <c r="B170" s="482">
        <v>50</v>
      </c>
      <c r="C170" s="15"/>
      <c r="D170" s="15"/>
      <c r="E170" s="445"/>
    </row>
    <row r="171" spans="1:5" ht="18" hidden="1" customHeight="1">
      <c r="A171" s="246" t="s">
        <v>466</v>
      </c>
      <c r="B171" s="204">
        <v>40</v>
      </c>
      <c r="C171" s="131">
        <v>26</v>
      </c>
      <c r="D171" s="453">
        <v>1.04</v>
      </c>
      <c r="E171" s="445"/>
    </row>
    <row r="172" spans="1:5" ht="25.5" hidden="1">
      <c r="A172" s="69" t="s">
        <v>170</v>
      </c>
      <c r="B172" s="24">
        <v>200</v>
      </c>
      <c r="C172" s="469">
        <v>9.6199999999999992</v>
      </c>
      <c r="D172" s="453">
        <f>C172</f>
        <v>9.6199999999999992</v>
      </c>
      <c r="E172" s="445"/>
    </row>
    <row r="173" spans="1:5" ht="27" hidden="1" customHeight="1">
      <c r="A173" s="1079" t="s">
        <v>408</v>
      </c>
      <c r="B173" s="1079"/>
      <c r="C173" s="472"/>
      <c r="D173" s="473" t="e">
        <f>D172+D171+D169+#REF!+D166+D165+D164+D160</f>
        <v>#REF!</v>
      </c>
      <c r="E173" s="445"/>
    </row>
    <row r="174" spans="1:5" ht="27" hidden="1" customHeight="1">
      <c r="A174" s="520"/>
      <c r="B174" s="520"/>
      <c r="C174" s="521"/>
      <c r="D174" s="473"/>
      <c r="E174" s="445"/>
    </row>
    <row r="175" spans="1:5" ht="27" hidden="1" customHeight="1">
      <c r="A175" s="520"/>
      <c r="B175" s="520"/>
      <c r="C175" s="521"/>
      <c r="D175" s="473"/>
      <c r="E175" s="445"/>
    </row>
    <row r="176" spans="1:5" ht="27" hidden="1" customHeight="1">
      <c r="A176" s="520"/>
      <c r="B176" s="520"/>
      <c r="C176" s="522"/>
      <c r="D176" s="500"/>
      <c r="E176" s="445"/>
    </row>
    <row r="177" spans="1:5" ht="27" hidden="1" customHeight="1">
      <c r="A177" s="998" t="s">
        <v>434</v>
      </c>
      <c r="B177" s="998"/>
      <c r="C177" s="998"/>
      <c r="D177" s="998"/>
      <c r="E177" s="445"/>
    </row>
    <row r="178" spans="1:5" s="20" customFormat="1" ht="18" hidden="1" customHeight="1">
      <c r="A178" s="1081" t="s">
        <v>179</v>
      </c>
      <c r="B178" s="260" t="s">
        <v>67</v>
      </c>
      <c r="C178" s="1082" t="s">
        <v>663</v>
      </c>
      <c r="D178" s="1082" t="s">
        <v>515</v>
      </c>
      <c r="E178" s="470"/>
    </row>
    <row r="179" spans="1:5" s="20" customFormat="1" ht="18" hidden="1" customHeight="1">
      <c r="A179" s="1081"/>
      <c r="B179" s="1074" t="s">
        <v>227</v>
      </c>
      <c r="C179" s="1082"/>
      <c r="D179" s="1082"/>
      <c r="E179" s="470"/>
    </row>
    <row r="180" spans="1:5" ht="18" hidden="1" customHeight="1">
      <c r="A180" s="1081"/>
      <c r="B180" s="1074"/>
      <c r="C180" s="1082"/>
      <c r="D180" s="1082"/>
      <c r="E180" s="445"/>
    </row>
    <row r="181" spans="1:5" s="4" customFormat="1" ht="18" hidden="1" customHeight="1">
      <c r="A181" s="1089" t="s">
        <v>417</v>
      </c>
      <c r="B181" s="1089"/>
      <c r="C181" s="523"/>
      <c r="D181" s="523"/>
      <c r="E181" s="480"/>
    </row>
    <row r="182" spans="1:5" s="4" customFormat="1" ht="18" hidden="1" customHeight="1">
      <c r="A182" s="69" t="s">
        <v>266</v>
      </c>
      <c r="B182" s="24" t="s">
        <v>267</v>
      </c>
      <c r="C182" s="453"/>
      <c r="D182" s="453" t="e">
        <f>#REF!+#REF!+#REF!</f>
        <v>#REF!</v>
      </c>
      <c r="E182" s="456"/>
    </row>
    <row r="183" spans="1:5" s="4" customFormat="1" ht="33" hidden="1" customHeight="1">
      <c r="A183" s="69" t="s">
        <v>385</v>
      </c>
      <c r="B183" s="24">
        <v>200</v>
      </c>
      <c r="C183" s="453"/>
      <c r="D183" s="453" t="e">
        <f>SUM(#REF!)</f>
        <v>#REF!</v>
      </c>
      <c r="E183" s="451"/>
    </row>
    <row r="184" spans="1:5" s="4" customFormat="1" ht="18" hidden="1" customHeight="1">
      <c r="A184" s="28" t="s">
        <v>202</v>
      </c>
      <c r="B184" s="24">
        <v>200</v>
      </c>
      <c r="C184" s="450"/>
      <c r="D184" s="450"/>
      <c r="E184" s="451"/>
    </row>
    <row r="185" spans="1:5" ht="18" hidden="1" customHeight="1">
      <c r="A185" s="259" t="s">
        <v>667</v>
      </c>
      <c r="B185" s="458">
        <v>30</v>
      </c>
      <c r="C185" s="459"/>
      <c r="D185" s="459"/>
      <c r="E185" s="451"/>
    </row>
    <row r="186" spans="1:5" s="4" customFormat="1" ht="18" hidden="1" customHeight="1">
      <c r="A186" s="258" t="s">
        <v>422</v>
      </c>
      <c r="B186" s="482">
        <v>30</v>
      </c>
      <c r="C186" s="15"/>
      <c r="D186" s="15"/>
      <c r="E186" s="451"/>
    </row>
    <row r="187" spans="1:5" ht="18" hidden="1" customHeight="1">
      <c r="A187" s="246" t="s">
        <v>466</v>
      </c>
      <c r="B187" s="204">
        <v>20</v>
      </c>
      <c r="C187" s="459"/>
      <c r="D187" s="459"/>
      <c r="E187" s="451"/>
    </row>
    <row r="188" spans="1:5" ht="18" hidden="1" customHeight="1">
      <c r="A188" s="1089" t="s">
        <v>384</v>
      </c>
      <c r="B188" s="1089"/>
      <c r="C188" s="524"/>
      <c r="D188" s="524"/>
      <c r="E188" s="451"/>
    </row>
    <row r="189" spans="1:5" ht="18" hidden="1" customHeight="1">
      <c r="A189" s="129" t="s">
        <v>46</v>
      </c>
      <c r="B189" s="525">
        <v>100</v>
      </c>
      <c r="C189" s="453"/>
      <c r="D189" s="453"/>
      <c r="E189" s="451"/>
    </row>
    <row r="190" spans="1:5" ht="18" hidden="1" customHeight="1">
      <c r="A190" s="1092" t="s">
        <v>4</v>
      </c>
      <c r="B190" s="1092"/>
      <c r="C190" s="1092"/>
      <c r="D190" s="1092"/>
      <c r="E190" s="461"/>
    </row>
    <row r="191" spans="1:5" ht="18" hidden="1" customHeight="1">
      <c r="A191" s="129" t="s">
        <v>61</v>
      </c>
      <c r="B191" s="525">
        <v>80</v>
      </c>
      <c r="C191" s="453"/>
      <c r="D191" s="453"/>
      <c r="E191" s="461"/>
    </row>
    <row r="192" spans="1:5" ht="27" hidden="1" customHeight="1">
      <c r="A192" s="69" t="s">
        <v>190</v>
      </c>
      <c r="B192" s="24" t="s">
        <v>407</v>
      </c>
      <c r="C192" s="453"/>
      <c r="D192" s="453"/>
      <c r="E192" s="468"/>
    </row>
    <row r="193" spans="1:5" ht="18" hidden="1" customHeight="1">
      <c r="A193" s="28" t="s">
        <v>191</v>
      </c>
      <c r="B193" s="24" t="s">
        <v>192</v>
      </c>
      <c r="C193" s="453"/>
      <c r="D193" s="453"/>
      <c r="E193" s="445"/>
    </row>
    <row r="194" spans="1:5" ht="25.5" hidden="1">
      <c r="A194" s="69" t="s">
        <v>496</v>
      </c>
      <c r="B194" s="24">
        <v>180</v>
      </c>
      <c r="C194" s="453"/>
      <c r="D194" s="453"/>
      <c r="E194" s="445"/>
    </row>
    <row r="195" spans="1:5" s="20" customFormat="1" ht="27" hidden="1" customHeight="1">
      <c r="A195" s="16" t="s">
        <v>727</v>
      </c>
      <c r="B195" s="462"/>
      <c r="C195" s="453"/>
      <c r="D195" s="453"/>
      <c r="E195" s="470"/>
    </row>
    <row r="196" spans="1:5" s="20" customFormat="1" ht="18" hidden="1" customHeight="1">
      <c r="A196" s="246" t="s">
        <v>712</v>
      </c>
      <c r="B196" s="462"/>
      <c r="C196" s="453"/>
      <c r="D196" s="453"/>
      <c r="E196" s="470"/>
    </row>
    <row r="197" spans="1:5" s="20" customFormat="1" hidden="1">
      <c r="A197" s="35" t="s">
        <v>288</v>
      </c>
      <c r="B197" s="482">
        <v>200</v>
      </c>
      <c r="C197" s="453"/>
      <c r="D197" s="453"/>
      <c r="E197" s="470"/>
    </row>
    <row r="198" spans="1:5" s="20" customFormat="1" ht="18" hidden="1" customHeight="1">
      <c r="A198" s="259" t="s">
        <v>667</v>
      </c>
      <c r="B198" s="458">
        <v>80</v>
      </c>
      <c r="C198" s="453"/>
      <c r="D198" s="453"/>
      <c r="E198" s="470"/>
    </row>
    <row r="199" spans="1:5" ht="18" hidden="1" customHeight="1">
      <c r="A199" s="258" t="s">
        <v>422</v>
      </c>
      <c r="B199" s="210">
        <v>80</v>
      </c>
      <c r="C199" s="453"/>
      <c r="D199" s="453"/>
      <c r="E199" s="445"/>
    </row>
    <row r="200" spans="1:5" ht="18" hidden="1" customHeight="1">
      <c r="A200" s="246" t="s">
        <v>466</v>
      </c>
      <c r="B200" s="204">
        <v>50</v>
      </c>
      <c r="C200" s="453"/>
      <c r="D200" s="453"/>
      <c r="E200" s="445"/>
    </row>
    <row r="201" spans="1:5" ht="27" hidden="1" customHeight="1">
      <c r="A201" s="1079" t="s">
        <v>408</v>
      </c>
      <c r="B201" s="1079"/>
      <c r="C201" s="472"/>
      <c r="D201" s="473" t="e">
        <f>#REF!+D183+D182</f>
        <v>#REF!</v>
      </c>
      <c r="E201" s="445"/>
    </row>
    <row r="202" spans="1:5" ht="27" hidden="1" customHeight="1">
      <c r="A202" s="998" t="s">
        <v>406</v>
      </c>
      <c r="B202" s="998"/>
      <c r="C202" s="998"/>
      <c r="D202" s="998"/>
      <c r="E202" s="460"/>
    </row>
    <row r="203" spans="1:5" ht="18" hidden="1" customHeight="1">
      <c r="A203" s="1081" t="s">
        <v>179</v>
      </c>
      <c r="B203" s="260" t="s">
        <v>67</v>
      </c>
      <c r="C203" s="1082" t="s">
        <v>663</v>
      </c>
      <c r="D203" s="1082" t="s">
        <v>515</v>
      </c>
      <c r="E203" s="460"/>
    </row>
    <row r="204" spans="1:5" ht="18" hidden="1" customHeight="1">
      <c r="A204" s="1081"/>
      <c r="B204" s="1074" t="s">
        <v>227</v>
      </c>
      <c r="C204" s="1082"/>
      <c r="D204" s="1082"/>
      <c r="E204" s="460"/>
    </row>
    <row r="205" spans="1:5" ht="18" hidden="1" customHeight="1">
      <c r="A205" s="1081"/>
      <c r="B205" s="1074"/>
      <c r="C205" s="1082"/>
      <c r="D205" s="1082"/>
      <c r="E205" s="445"/>
    </row>
    <row r="206" spans="1:5" ht="18" hidden="1" customHeight="1">
      <c r="A206" s="1089" t="s">
        <v>417</v>
      </c>
      <c r="B206" s="1089"/>
      <c r="C206" s="523"/>
      <c r="D206" s="523"/>
      <c r="E206" s="460"/>
    </row>
    <row r="207" spans="1:5" ht="27" hidden="1" customHeight="1">
      <c r="A207" s="69" t="s">
        <v>6</v>
      </c>
      <c r="B207" s="24">
        <v>10</v>
      </c>
      <c r="C207" s="450"/>
      <c r="D207" s="450"/>
      <c r="E207" s="460"/>
    </row>
    <row r="208" spans="1:5" ht="18" hidden="1" customHeight="1">
      <c r="A208" s="246" t="s">
        <v>36</v>
      </c>
      <c r="B208" s="204">
        <v>15</v>
      </c>
      <c r="C208" s="93"/>
      <c r="D208" s="93"/>
      <c r="E208" s="526"/>
    </row>
    <row r="209" spans="1:6" ht="18" hidden="1" customHeight="1">
      <c r="A209" s="246" t="s">
        <v>466</v>
      </c>
      <c r="B209" s="204">
        <v>20</v>
      </c>
      <c r="C209" s="450"/>
      <c r="D209" s="450"/>
      <c r="E209" s="446"/>
    </row>
    <row r="210" spans="1:6" ht="18" hidden="1" customHeight="1">
      <c r="A210" s="69" t="s">
        <v>391</v>
      </c>
      <c r="B210" s="24" t="s">
        <v>370</v>
      </c>
      <c r="C210" s="450"/>
      <c r="D210" s="450"/>
      <c r="E210" s="451"/>
    </row>
    <row r="211" spans="1:6" hidden="1">
      <c r="A211" s="69" t="s">
        <v>651</v>
      </c>
      <c r="B211" s="24">
        <v>38</v>
      </c>
      <c r="C211" s="450"/>
      <c r="D211" s="450"/>
      <c r="E211" s="451"/>
    </row>
    <row r="212" spans="1:6" hidden="1">
      <c r="A212" s="28" t="s">
        <v>109</v>
      </c>
      <c r="B212" s="24">
        <v>200</v>
      </c>
      <c r="C212" s="450"/>
      <c r="D212" s="450"/>
      <c r="E212" s="451"/>
    </row>
    <row r="213" spans="1:6" ht="18.95" hidden="1" customHeight="1">
      <c r="A213" s="259" t="s">
        <v>667</v>
      </c>
      <c r="B213" s="458">
        <v>50</v>
      </c>
      <c r="C213" s="450"/>
      <c r="D213" s="450"/>
      <c r="E213" s="445"/>
    </row>
    <row r="214" spans="1:6" ht="18.95" hidden="1" customHeight="1">
      <c r="A214" s="258" t="s">
        <v>422</v>
      </c>
      <c r="B214" s="210">
        <v>50</v>
      </c>
      <c r="C214" s="450"/>
      <c r="D214" s="450"/>
      <c r="E214" s="445"/>
    </row>
    <row r="215" spans="1:6" ht="18.95" hidden="1" customHeight="1">
      <c r="A215" s="1089" t="s">
        <v>384</v>
      </c>
      <c r="B215" s="1089"/>
      <c r="C215" s="527"/>
      <c r="D215" s="524"/>
      <c r="E215" s="480"/>
    </row>
    <row r="216" spans="1:6" ht="25.5" hidden="1">
      <c r="A216" s="35" t="s">
        <v>16</v>
      </c>
      <c r="B216" s="24">
        <v>100</v>
      </c>
      <c r="C216" s="131"/>
      <c r="D216" s="453"/>
      <c r="E216" s="445"/>
    </row>
    <row r="217" spans="1:6" hidden="1">
      <c r="A217" s="258" t="s">
        <v>17</v>
      </c>
      <c r="B217" s="24" t="s">
        <v>527</v>
      </c>
      <c r="C217" s="131"/>
      <c r="D217" s="453"/>
      <c r="E217" s="445"/>
      <c r="F217" s="445"/>
    </row>
    <row r="218" spans="1:6" ht="18" hidden="1" customHeight="1">
      <c r="A218" s="257" t="s">
        <v>102</v>
      </c>
      <c r="B218" s="208">
        <v>120</v>
      </c>
      <c r="C218" s="453"/>
      <c r="D218" s="453" t="e">
        <f>SUM(#REF!)</f>
        <v>#REF!</v>
      </c>
      <c r="E218" s="528"/>
      <c r="F218" s="445"/>
    </row>
    <row r="219" spans="1:6" s="20" customFormat="1" ht="18" hidden="1" customHeight="1">
      <c r="A219" s="28" t="s">
        <v>277</v>
      </c>
      <c r="B219" s="24">
        <v>180</v>
      </c>
      <c r="C219" s="453"/>
      <c r="D219" s="453" t="e">
        <f>SUM(#REF!)</f>
        <v>#REF!</v>
      </c>
      <c r="E219" s="470"/>
      <c r="F219" s="470"/>
    </row>
    <row r="220" spans="1:6" ht="18" hidden="1" customHeight="1">
      <c r="A220" s="1091" t="s">
        <v>4</v>
      </c>
      <c r="B220" s="1091"/>
      <c r="C220" s="1091"/>
      <c r="D220" s="1091"/>
    </row>
    <row r="221" spans="1:6" ht="18" hidden="1" customHeight="1">
      <c r="A221" s="28" t="s">
        <v>638</v>
      </c>
      <c r="B221" s="24">
        <v>180</v>
      </c>
      <c r="C221" s="453"/>
      <c r="D221" s="453" t="e">
        <f>SUM(#REF!)</f>
        <v>#REF!</v>
      </c>
    </row>
    <row r="222" spans="1:6" ht="18" hidden="1" customHeight="1">
      <c r="A222" s="137" t="s">
        <v>169</v>
      </c>
      <c r="B222" s="208">
        <v>200</v>
      </c>
      <c r="C222" s="469"/>
      <c r="D222" s="453"/>
    </row>
    <row r="223" spans="1:6" ht="18" hidden="1" customHeight="1">
      <c r="A223" s="259" t="s">
        <v>667</v>
      </c>
      <c r="B223" s="458">
        <v>50</v>
      </c>
      <c r="C223" s="131">
        <v>40.299999999999997</v>
      </c>
      <c r="D223" s="453" t="e">
        <f>#REF!*C223/1000</f>
        <v>#REF!</v>
      </c>
    </row>
    <row r="224" spans="1:6" ht="18" hidden="1" customHeight="1">
      <c r="A224" s="258" t="s">
        <v>422</v>
      </c>
      <c r="B224" s="482">
        <v>50</v>
      </c>
      <c r="C224" s="459"/>
      <c r="D224" s="459"/>
    </row>
    <row r="225" spans="1:4" ht="18" hidden="1" customHeight="1">
      <c r="A225" s="246" t="s">
        <v>466</v>
      </c>
      <c r="B225" s="204">
        <v>40</v>
      </c>
      <c r="C225" s="131">
        <v>32.5</v>
      </c>
      <c r="D225" s="453" t="e">
        <f>#REF!*C225/1000</f>
        <v>#REF!</v>
      </c>
    </row>
    <row r="226" spans="1:4" ht="25.5" hidden="1">
      <c r="A226" s="69" t="s">
        <v>170</v>
      </c>
      <c r="B226" s="24">
        <v>200</v>
      </c>
      <c r="C226" s="469">
        <v>9.6199999999999992</v>
      </c>
      <c r="D226" s="453">
        <f>C226</f>
        <v>9.6199999999999992</v>
      </c>
    </row>
    <row r="227" spans="1:4" ht="27" hidden="1" customHeight="1">
      <c r="A227" s="1079" t="s">
        <v>408</v>
      </c>
      <c r="B227" s="1079"/>
      <c r="C227" s="529"/>
      <c r="D227" s="530" t="e">
        <f>D226+D225+D223+#REF!+D222+D219+#REF!+#REF!</f>
        <v>#REF!</v>
      </c>
    </row>
    <row r="228" spans="1:4" ht="27" hidden="1" customHeight="1">
      <c r="A228" s="520"/>
      <c r="B228" s="520"/>
      <c r="C228" s="531"/>
      <c r="D228" s="530"/>
    </row>
    <row r="229" spans="1:4" ht="27" hidden="1" customHeight="1">
      <c r="A229" s="520"/>
      <c r="B229" s="520"/>
      <c r="C229" s="531"/>
      <c r="D229" s="530"/>
    </row>
    <row r="230" spans="1:4" ht="27" hidden="1" customHeight="1">
      <c r="A230" s="520"/>
      <c r="B230" s="520"/>
      <c r="C230" s="532"/>
      <c r="D230" s="533"/>
    </row>
    <row r="231" spans="1:4" ht="27" hidden="1" customHeight="1">
      <c r="A231" s="998" t="s">
        <v>749</v>
      </c>
      <c r="B231" s="998"/>
      <c r="C231" s="998"/>
      <c r="D231" s="998"/>
    </row>
    <row r="232" spans="1:4" ht="18" hidden="1" customHeight="1">
      <c r="A232" s="1081" t="s">
        <v>179</v>
      </c>
      <c r="B232" s="260" t="s">
        <v>67</v>
      </c>
      <c r="C232" s="1082" t="s">
        <v>663</v>
      </c>
      <c r="D232" s="1082" t="s">
        <v>515</v>
      </c>
    </row>
    <row r="233" spans="1:4" ht="18" hidden="1" customHeight="1">
      <c r="A233" s="1081"/>
      <c r="B233" s="1074" t="s">
        <v>227</v>
      </c>
      <c r="C233" s="1082"/>
      <c r="D233" s="1082"/>
    </row>
    <row r="234" spans="1:4" ht="18" hidden="1" customHeight="1">
      <c r="A234" s="1081"/>
      <c r="B234" s="1074"/>
      <c r="C234" s="1082"/>
      <c r="D234" s="1082"/>
    </row>
    <row r="235" spans="1:4" ht="18" hidden="1" customHeight="1">
      <c r="A235" s="1089" t="s">
        <v>417</v>
      </c>
      <c r="B235" s="1089"/>
      <c r="C235" s="523"/>
      <c r="D235" s="523"/>
    </row>
    <row r="236" spans="1:4" ht="27" hidden="1" customHeight="1">
      <c r="A236" s="136" t="s">
        <v>499</v>
      </c>
      <c r="B236" s="476" t="s">
        <v>230</v>
      </c>
      <c r="C236" s="450"/>
      <c r="D236" s="450"/>
    </row>
    <row r="237" spans="1:4" ht="18" hidden="1" customHeight="1">
      <c r="A237" s="16" t="s">
        <v>555</v>
      </c>
      <c r="B237" s="261" t="s">
        <v>370</v>
      </c>
      <c r="C237" s="450"/>
      <c r="D237" s="450"/>
    </row>
    <row r="238" spans="1:4" ht="18" hidden="1" customHeight="1">
      <c r="A238" s="28" t="s">
        <v>639</v>
      </c>
      <c r="B238" s="24" t="s">
        <v>106</v>
      </c>
      <c r="C238" s="25"/>
      <c r="D238" s="459"/>
    </row>
    <row r="239" spans="1:4" hidden="1">
      <c r="A239" s="69" t="s">
        <v>640</v>
      </c>
      <c r="B239" s="24">
        <v>115</v>
      </c>
      <c r="C239" s="453"/>
      <c r="D239" s="453"/>
    </row>
    <row r="240" spans="1:4" ht="18" hidden="1" customHeight="1">
      <c r="A240" s="534" t="s">
        <v>466</v>
      </c>
      <c r="B240" s="204">
        <v>30</v>
      </c>
      <c r="C240" s="450"/>
      <c r="D240" s="450"/>
    </row>
    <row r="241" spans="1:4" ht="18" hidden="1" customHeight="1">
      <c r="A241" s="259" t="s">
        <v>667</v>
      </c>
      <c r="B241" s="458">
        <v>50</v>
      </c>
      <c r="C241" s="450"/>
      <c r="D241" s="450"/>
    </row>
    <row r="242" spans="1:4" ht="18" hidden="1" customHeight="1">
      <c r="A242" s="258" t="s">
        <v>422</v>
      </c>
      <c r="B242" s="210">
        <v>50</v>
      </c>
      <c r="C242" s="450"/>
      <c r="D242" s="450"/>
    </row>
    <row r="243" spans="1:4" ht="18" hidden="1" customHeight="1">
      <c r="A243" s="1089" t="s">
        <v>384</v>
      </c>
      <c r="B243" s="1089"/>
      <c r="C243" s="535"/>
      <c r="D243" s="535"/>
    </row>
    <row r="244" spans="1:4" ht="18" hidden="1" customHeight="1">
      <c r="A244" s="262" t="s">
        <v>648</v>
      </c>
      <c r="B244" s="24">
        <v>100</v>
      </c>
      <c r="C244" s="459">
        <v>50.52</v>
      </c>
      <c r="D244" s="453" t="e">
        <f>#REF!*C244/1000</f>
        <v>#REF!</v>
      </c>
    </row>
    <row r="245" spans="1:4" ht="25.5" hidden="1">
      <c r="A245" s="16" t="s">
        <v>596</v>
      </c>
      <c r="B245" s="536"/>
      <c r="C245" s="450"/>
      <c r="D245" s="450"/>
    </row>
    <row r="246" spans="1:4" ht="18" hidden="1" customHeight="1">
      <c r="A246" s="69" t="s">
        <v>85</v>
      </c>
      <c r="B246" s="24" t="s">
        <v>329</v>
      </c>
      <c r="C246" s="453"/>
      <c r="D246" s="453" t="e">
        <f>SUM(#REF!)</f>
        <v>#REF!</v>
      </c>
    </row>
    <row r="247" spans="1:4" ht="18" hidden="1" customHeight="1">
      <c r="A247" s="1091" t="s">
        <v>4</v>
      </c>
      <c r="B247" s="1091"/>
      <c r="C247" s="537"/>
      <c r="D247" s="537"/>
    </row>
    <row r="248" spans="1:4" ht="18" hidden="1" customHeight="1">
      <c r="A248" s="16" t="s">
        <v>625</v>
      </c>
      <c r="B248" s="261" t="s">
        <v>620</v>
      </c>
      <c r="C248" s="519"/>
      <c r="D248" s="453" t="e">
        <f>SUM(#REF!)</f>
        <v>#REF!</v>
      </c>
    </row>
    <row r="249" spans="1:4" ht="18" hidden="1" customHeight="1">
      <c r="A249" s="30" t="s">
        <v>32</v>
      </c>
      <c r="B249" s="482">
        <v>180</v>
      </c>
      <c r="C249" s="498"/>
      <c r="D249" s="498" t="e">
        <f>SUM(#REF!)</f>
        <v>#REF!</v>
      </c>
    </row>
    <row r="250" spans="1:4" ht="18" hidden="1" customHeight="1">
      <c r="A250" s="69" t="s">
        <v>757</v>
      </c>
      <c r="B250" s="24">
        <v>200</v>
      </c>
      <c r="C250" s="453"/>
      <c r="D250" s="453"/>
    </row>
    <row r="251" spans="1:4" ht="18" hidden="1" customHeight="1">
      <c r="A251" s="69" t="s">
        <v>84</v>
      </c>
      <c r="B251" s="208">
        <v>130</v>
      </c>
      <c r="C251" s="450"/>
      <c r="D251" s="450"/>
    </row>
    <row r="252" spans="1:4" ht="18" hidden="1" customHeight="1">
      <c r="A252" s="259" t="s">
        <v>667</v>
      </c>
      <c r="B252" s="458">
        <v>50</v>
      </c>
      <c r="C252" s="131">
        <v>48.36</v>
      </c>
      <c r="D252" s="453">
        <v>2.9016000000000002</v>
      </c>
    </row>
    <row r="253" spans="1:4" ht="18" hidden="1" customHeight="1">
      <c r="A253" s="258" t="s">
        <v>422</v>
      </c>
      <c r="B253" s="482">
        <v>50</v>
      </c>
      <c r="C253" s="15"/>
      <c r="D253" s="15"/>
    </row>
    <row r="254" spans="1:4" ht="18" hidden="1" customHeight="1">
      <c r="A254" s="246" t="s">
        <v>466</v>
      </c>
      <c r="B254" s="204">
        <v>50</v>
      </c>
      <c r="C254" s="131">
        <v>32.5</v>
      </c>
      <c r="D254" s="453" t="e">
        <f>#REF!*C254/1000</f>
        <v>#REF!</v>
      </c>
    </row>
    <row r="255" spans="1:4" ht="27" hidden="1" customHeight="1">
      <c r="A255" s="1079" t="s">
        <v>408</v>
      </c>
      <c r="B255" s="1079"/>
      <c r="C255" s="472"/>
      <c r="D255" s="473" t="e">
        <f>D254+D252+#REF!+D249+D246+D244</f>
        <v>#REF!</v>
      </c>
    </row>
    <row r="256" spans="1:4" ht="20.100000000000001" hidden="1" customHeight="1">
      <c r="A256" s="538"/>
      <c r="B256" s="539"/>
      <c r="C256" s="540"/>
      <c r="D256" s="540"/>
    </row>
    <row r="257" spans="1:4" ht="60" hidden="1" customHeight="1">
      <c r="A257" s="541"/>
      <c r="B257" s="542"/>
      <c r="C257" s="540"/>
      <c r="D257" s="540"/>
    </row>
    <row r="258" spans="1:4" ht="20.100000000000001" hidden="1" customHeight="1">
      <c r="A258" s="543"/>
      <c r="B258" s="539"/>
      <c r="C258" s="540"/>
      <c r="D258" s="540"/>
    </row>
    <row r="259" spans="1:4" ht="20.100000000000001" hidden="1" customHeight="1">
      <c r="A259" s="544"/>
      <c r="B259" s="539"/>
      <c r="C259" s="540"/>
      <c r="D259" s="540"/>
    </row>
    <row r="260" spans="1:4" ht="27" hidden="1" customHeight="1">
      <c r="A260" s="544"/>
      <c r="B260" s="545"/>
      <c r="C260" s="540"/>
      <c r="D260" s="540"/>
    </row>
    <row r="261" spans="1:4" ht="25.5" hidden="1" customHeight="1">
      <c r="A261" s="544"/>
      <c r="B261" s="545"/>
      <c r="C261" s="540"/>
      <c r="D261" s="540"/>
    </row>
    <row r="262" spans="1:4" s="445" customFormat="1" ht="21" hidden="1" customHeight="1">
      <c r="A262" s="36"/>
      <c r="B262" s="37"/>
      <c r="C262" s="546"/>
      <c r="D262" s="546"/>
    </row>
    <row r="263" spans="1:4" s="445" customFormat="1" ht="20.25" hidden="1" customHeight="1">
      <c r="A263" s="36"/>
      <c r="B263" s="37"/>
      <c r="C263" s="546"/>
      <c r="D263" s="546"/>
    </row>
    <row r="264" spans="1:4" s="445" customFormat="1" ht="18.75" hidden="1" customHeight="1">
      <c r="A264" s="36"/>
      <c r="B264" s="37"/>
      <c r="C264" s="546"/>
      <c r="D264" s="546"/>
    </row>
    <row r="265" spans="1:4" s="445" customFormat="1" ht="23.25" hidden="1" customHeight="1">
      <c r="A265" s="36"/>
      <c r="B265" s="37"/>
      <c r="C265" s="546"/>
      <c r="D265" s="546"/>
    </row>
    <row r="266" spans="1:4" s="445" customFormat="1" ht="15.95" hidden="1" customHeight="1">
      <c r="A266" s="36"/>
      <c r="B266" s="37"/>
      <c r="C266" s="546"/>
      <c r="D266" s="546"/>
    </row>
    <row r="267" spans="1:4" s="445" customFormat="1" ht="24" hidden="1" customHeight="1">
      <c r="A267" s="36"/>
      <c r="B267" s="37"/>
      <c r="C267" s="546"/>
      <c r="D267" s="546"/>
    </row>
    <row r="268" spans="1:4" ht="23.25" hidden="1" customHeight="1">
      <c r="A268" s="36"/>
    </row>
    <row r="269" spans="1:4" ht="25.5" hidden="1" customHeight="1">
      <c r="A269" s="36"/>
    </row>
    <row r="270" spans="1:4" ht="22.5" hidden="1" customHeight="1">
      <c r="A270" s="36"/>
    </row>
    <row r="271" spans="1:4" ht="15.95" hidden="1" customHeight="1">
      <c r="C271" s="548"/>
      <c r="D271" s="548"/>
    </row>
    <row r="272" spans="1:4" ht="15.95" hidden="1" customHeight="1">
      <c r="C272" s="37"/>
      <c r="D272" s="37"/>
    </row>
    <row r="273" ht="15.95" hidden="1" customHeight="1"/>
    <row r="274" ht="15.95" hidden="1" customHeight="1"/>
    <row r="275" ht="21.75" hidden="1" customHeight="1"/>
    <row r="276" ht="18.75" hidden="1" customHeight="1"/>
    <row r="277" ht="22.5" hidden="1" customHeight="1"/>
    <row r="278" ht="32.25" hidden="1" customHeight="1"/>
    <row r="279" ht="18.75" hidden="1" customHeight="1"/>
    <row r="280" ht="16.5" hidden="1" customHeight="1"/>
    <row r="281" ht="16.5" hidden="1" customHeight="1"/>
    <row r="282" ht="21.75" hidden="1" customHeight="1"/>
    <row r="283" ht="31.5" hidden="1" customHeight="1"/>
    <row r="284" ht="22.5" hidden="1" customHeight="1"/>
    <row r="285" ht="23.25" hidden="1" customHeight="1"/>
  </sheetData>
  <mergeCells count="88">
    <mergeCell ref="A247:B247"/>
    <mergeCell ref="A255:B255"/>
    <mergeCell ref="A202:D202"/>
    <mergeCell ref="A203:A205"/>
    <mergeCell ref="C203:C205"/>
    <mergeCell ref="D203:D205"/>
    <mergeCell ref="B204:B205"/>
    <mergeCell ref="A206:B206"/>
    <mergeCell ref="A215:B215"/>
    <mergeCell ref="B233:B234"/>
    <mergeCell ref="C232:C234"/>
    <mergeCell ref="D232:D234"/>
    <mergeCell ref="A243:B243"/>
    <mergeCell ref="A235:B235"/>
    <mergeCell ref="A232:A234"/>
    <mergeCell ref="A231:D231"/>
    <mergeCell ref="A188:B188"/>
    <mergeCell ref="A190:D190"/>
    <mergeCell ref="A220:D220"/>
    <mergeCell ref="A227:B227"/>
    <mergeCell ref="A201:B201"/>
    <mergeCell ref="A159:B159"/>
    <mergeCell ref="A161:D161"/>
    <mergeCell ref="A173:B173"/>
    <mergeCell ref="A177:D177"/>
    <mergeCell ref="A181:B181"/>
    <mergeCell ref="A178:A180"/>
    <mergeCell ref="C178:C180"/>
    <mergeCell ref="D178:D180"/>
    <mergeCell ref="B179:B180"/>
    <mergeCell ref="A151:B151"/>
    <mergeCell ref="A130:B130"/>
    <mergeCell ref="A137:B137"/>
    <mergeCell ref="A127:A129"/>
    <mergeCell ref="A146:B146"/>
    <mergeCell ref="A147:D147"/>
    <mergeCell ref="A148:A150"/>
    <mergeCell ref="C148:C150"/>
    <mergeCell ref="D148:D150"/>
    <mergeCell ref="B149:B150"/>
    <mergeCell ref="A104:B104"/>
    <mergeCell ref="A105:D105"/>
    <mergeCell ref="D127:D129"/>
    <mergeCell ref="B128:B129"/>
    <mergeCell ref="C127:C129"/>
    <mergeCell ref="A125:B125"/>
    <mergeCell ref="A126:D126"/>
    <mergeCell ref="A116:B116"/>
    <mergeCell ref="A106:A108"/>
    <mergeCell ref="A109:B109"/>
    <mergeCell ref="C106:C108"/>
    <mergeCell ref="D106:D108"/>
    <mergeCell ref="B107:B108"/>
    <mergeCell ref="A94:D94"/>
    <mergeCell ref="A81:A83"/>
    <mergeCell ref="A84:B84"/>
    <mergeCell ref="A92:B92"/>
    <mergeCell ref="C81:C83"/>
    <mergeCell ref="D81:D83"/>
    <mergeCell ref="A55:B55"/>
    <mergeCell ref="A7:B7"/>
    <mergeCell ref="B82:B83"/>
    <mergeCell ref="A56:D56"/>
    <mergeCell ref="A32:D32"/>
    <mergeCell ref="A33:A35"/>
    <mergeCell ref="C33:C35"/>
    <mergeCell ref="D57:D59"/>
    <mergeCell ref="B58:B59"/>
    <mergeCell ref="A67:B67"/>
    <mergeCell ref="A78:D80"/>
    <mergeCell ref="A57:A59"/>
    <mergeCell ref="C57:C59"/>
    <mergeCell ref="A77:B77"/>
    <mergeCell ref="A60:B60"/>
    <mergeCell ref="D33:D35"/>
    <mergeCell ref="A1:D1"/>
    <mergeCell ref="A2:D2"/>
    <mergeCell ref="A3:D3"/>
    <mergeCell ref="A4:A6"/>
    <mergeCell ref="C4:C6"/>
    <mergeCell ref="D4:D6"/>
    <mergeCell ref="B5:B6"/>
    <mergeCell ref="B34:B35"/>
    <mergeCell ref="A36:B36"/>
    <mergeCell ref="A44:B44"/>
    <mergeCell ref="A15:B15"/>
    <mergeCell ref="A23:B23"/>
    <mergeCell ref="A31:B31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P343"/>
  <sheetViews>
    <sheetView view="pageBreakPreview" topLeftCell="A205" zoomScale="60" zoomScaleNormal="75" workbookViewId="0">
      <selection activeCell="A314" sqref="A314"/>
    </sheetView>
  </sheetViews>
  <sheetFormatPr defaultRowHeight="12.75"/>
  <cols>
    <col min="1" max="1" width="52" bestFit="1" customWidth="1"/>
    <col min="2" max="2" width="8.85546875" customWidth="1"/>
    <col min="3" max="3" width="7.85546875" customWidth="1"/>
    <col min="4" max="4" width="8.140625" customWidth="1"/>
    <col min="5" max="5" width="8.5703125" customWidth="1"/>
    <col min="6" max="6" width="8.140625" customWidth="1"/>
    <col min="7" max="7" width="10.140625" customWidth="1"/>
    <col min="8" max="12" width="0" hidden="1" customWidth="1"/>
    <col min="13" max="13" width="5.85546875" customWidth="1"/>
    <col min="14" max="14" width="7.5703125" customWidth="1"/>
  </cols>
  <sheetData>
    <row r="1" spans="1:16" s="2" customFormat="1" ht="36.75" customHeight="1">
      <c r="A1" s="549"/>
      <c r="B1" s="1098" t="s">
        <v>445</v>
      </c>
      <c r="C1" s="1098"/>
      <c r="D1" s="1098"/>
      <c r="E1" s="1098"/>
      <c r="F1" s="1098"/>
      <c r="G1" s="1098"/>
      <c r="H1" s="501"/>
      <c r="I1" s="550" t="s">
        <v>719</v>
      </c>
      <c r="J1" s="6"/>
    </row>
    <row r="2" spans="1:16" s="2" customFormat="1" ht="30" customHeight="1">
      <c r="A2" s="551"/>
      <c r="B2" s="1117" t="s">
        <v>622</v>
      </c>
      <c r="C2" s="1117"/>
      <c r="D2" s="1117"/>
      <c r="E2" s="1117"/>
      <c r="F2" s="1117"/>
      <c r="G2" s="1098"/>
      <c r="H2" s="552"/>
      <c r="I2" s="550"/>
      <c r="J2" s="6"/>
      <c r="L2" s="553"/>
    </row>
    <row r="3" spans="1:16" s="2" customFormat="1" ht="37.5" hidden="1" customHeight="1">
      <c r="A3" s="554"/>
      <c r="B3" s="1144" t="s">
        <v>342</v>
      </c>
      <c r="C3" s="1144"/>
      <c r="D3" s="1144"/>
      <c r="E3" s="1144"/>
      <c r="F3" s="1144"/>
      <c r="G3" s="1144"/>
      <c r="H3" s="555"/>
      <c r="I3" s="2">
        <v>10</v>
      </c>
    </row>
    <row r="4" spans="1:16" s="2" customFormat="1" ht="37.5" customHeight="1">
      <c r="A4" s="667" t="s">
        <v>556</v>
      </c>
      <c r="B4" s="593"/>
      <c r="C4" s="593"/>
      <c r="D4" s="593"/>
      <c r="E4" s="593"/>
      <c r="F4" s="593"/>
      <c r="G4" s="593"/>
      <c r="H4" s="555"/>
    </row>
    <row r="5" spans="1:16" s="6" customFormat="1" ht="15.95" customHeight="1">
      <c r="A5" s="1099" t="s">
        <v>714</v>
      </c>
      <c r="B5" s="1100"/>
      <c r="C5" s="1100"/>
      <c r="D5" s="1100"/>
      <c r="E5" s="1100"/>
      <c r="F5" s="1100"/>
      <c r="G5" s="1101"/>
      <c r="H5" s="490"/>
      <c r="I5" s="2"/>
      <c r="J5" s="2"/>
      <c r="K5" s="1"/>
      <c r="M5" s="490"/>
      <c r="N5" s="490"/>
    </row>
    <row r="6" spans="1:16" s="6" customFormat="1" ht="26.25" customHeight="1">
      <c r="A6" s="1143" t="s">
        <v>665</v>
      </c>
      <c r="B6" s="1143"/>
      <c r="C6" s="1143"/>
      <c r="D6" s="1143"/>
      <c r="E6" s="1143"/>
      <c r="F6" s="1143"/>
      <c r="G6" s="1143"/>
      <c r="H6" s="1128"/>
      <c r="I6" s="1139"/>
      <c r="J6" s="1139"/>
      <c r="K6" s="1139"/>
      <c r="L6" s="1139"/>
      <c r="M6" s="1139"/>
      <c r="N6" s="1139"/>
      <c r="O6" s="556"/>
      <c r="P6" s="556"/>
    </row>
    <row r="7" spans="1:16" s="6" customFormat="1" ht="20.25" customHeight="1">
      <c r="A7" s="1141" t="s">
        <v>720</v>
      </c>
      <c r="B7" s="1141"/>
      <c r="C7" s="1141"/>
      <c r="D7" s="1141"/>
      <c r="E7" s="1141"/>
      <c r="F7" s="1141"/>
      <c r="G7" s="1141"/>
      <c r="H7" s="448"/>
      <c r="I7" s="550" t="s">
        <v>478</v>
      </c>
      <c r="J7" s="557" t="e">
        <f>#REF!</f>
        <v>#REF!</v>
      </c>
    </row>
    <row r="8" spans="1:16" s="6" customFormat="1" ht="12" customHeight="1">
      <c r="A8" s="1081" t="s">
        <v>179</v>
      </c>
      <c r="B8" s="1105" t="s">
        <v>227</v>
      </c>
      <c r="C8" s="1104" t="s">
        <v>459</v>
      </c>
      <c r="D8" s="1081" t="s">
        <v>67</v>
      </c>
      <c r="E8" s="1081"/>
      <c r="F8" s="1081"/>
      <c r="G8" s="1081"/>
      <c r="H8" s="559" t="s">
        <v>150</v>
      </c>
      <c r="I8" s="560"/>
      <c r="J8" s="560"/>
      <c r="K8" s="560"/>
      <c r="L8" s="560"/>
    </row>
    <row r="9" spans="1:16" s="6" customFormat="1" ht="18.75" customHeight="1">
      <c r="A9" s="1081"/>
      <c r="B9" s="1106"/>
      <c r="C9" s="1104"/>
      <c r="D9" s="1081" t="s">
        <v>234</v>
      </c>
      <c r="E9" s="1081" t="s">
        <v>630</v>
      </c>
      <c r="F9" s="1081" t="s">
        <v>631</v>
      </c>
      <c r="G9" s="1081" t="s">
        <v>711</v>
      </c>
      <c r="H9" s="559"/>
      <c r="I9" s="560"/>
      <c r="J9" s="560"/>
      <c r="K9" s="560"/>
      <c r="L9" s="560"/>
    </row>
    <row r="10" spans="1:16" s="6" customFormat="1" ht="4.5" hidden="1" customHeight="1">
      <c r="A10" s="1081"/>
      <c r="B10" s="1107"/>
      <c r="C10" s="1104"/>
      <c r="D10" s="1081"/>
      <c r="E10" s="1081"/>
      <c r="F10" s="1081"/>
      <c r="G10" s="1081"/>
      <c r="H10" s="559"/>
      <c r="I10" s="560"/>
      <c r="J10" s="560"/>
      <c r="K10" s="560"/>
      <c r="L10" s="560"/>
    </row>
    <row r="11" spans="1:16" s="6" customFormat="1" ht="17.25" customHeight="1">
      <c r="A11" s="648" t="s">
        <v>24</v>
      </c>
      <c r="B11" s="135"/>
      <c r="C11" s="558"/>
      <c r="D11" s="15">
        <v>3.8</v>
      </c>
      <c r="E11" s="15">
        <v>2.8</v>
      </c>
      <c r="F11" s="15">
        <v>9.8000000000000007</v>
      </c>
      <c r="G11" s="14">
        <f>D11*4+E11*9+F11*4</f>
        <v>79.599999999999994</v>
      </c>
      <c r="H11" s="559"/>
      <c r="I11" s="560"/>
      <c r="J11" s="560"/>
      <c r="K11" s="560"/>
      <c r="L11" s="560"/>
    </row>
    <row r="12" spans="1:16" s="6" customFormat="1" ht="23.25" customHeight="1">
      <c r="A12" s="569" t="s">
        <v>268</v>
      </c>
      <c r="B12" s="24"/>
      <c r="C12" s="9"/>
      <c r="D12" s="68">
        <v>4.7</v>
      </c>
      <c r="E12" s="68">
        <v>3.5</v>
      </c>
      <c r="F12" s="68">
        <v>23.3</v>
      </c>
      <c r="G12" s="12">
        <f>D12*4+E12*9+F12*4</f>
        <v>143.5</v>
      </c>
      <c r="H12" s="559"/>
      <c r="I12" s="560"/>
      <c r="J12" s="560"/>
      <c r="K12" s="560"/>
      <c r="L12" s="560"/>
    </row>
    <row r="13" spans="1:16" s="6" customFormat="1" ht="15">
      <c r="A13" s="570" t="s">
        <v>289</v>
      </c>
      <c r="B13" s="24"/>
      <c r="C13" s="558"/>
      <c r="D13" s="649"/>
      <c r="E13" s="649"/>
      <c r="F13" s="649"/>
      <c r="G13" s="649"/>
      <c r="H13" s="559"/>
      <c r="I13" s="560"/>
      <c r="J13" s="560"/>
      <c r="K13" s="560"/>
      <c r="L13" s="560"/>
    </row>
    <row r="14" spans="1:16" s="6" customFormat="1" ht="15">
      <c r="A14" s="570" t="s">
        <v>662</v>
      </c>
      <c r="B14" s="24"/>
      <c r="C14" s="561"/>
      <c r="D14" s="649"/>
      <c r="E14" s="649"/>
      <c r="F14" s="649"/>
      <c r="G14" s="649"/>
      <c r="H14" s="559"/>
      <c r="I14" s="560"/>
      <c r="J14" s="560"/>
      <c r="K14" s="560"/>
      <c r="L14" s="560"/>
    </row>
    <row r="15" spans="1:16" s="1" customFormat="1" ht="15">
      <c r="A15" s="569" t="s">
        <v>498</v>
      </c>
      <c r="B15" s="24"/>
      <c r="C15" s="40"/>
      <c r="D15" s="650">
        <v>8.9</v>
      </c>
      <c r="E15" s="650">
        <v>9.8000000000000007</v>
      </c>
      <c r="F15" s="650">
        <v>7.5</v>
      </c>
      <c r="G15" s="12">
        <f>D15*4+E15*9+F15*4</f>
        <v>153.80000000000001</v>
      </c>
      <c r="H15" s="559"/>
      <c r="I15" s="560"/>
      <c r="J15" s="560"/>
      <c r="K15" s="560"/>
      <c r="L15" s="560"/>
      <c r="M15" s="1" t="s">
        <v>528</v>
      </c>
    </row>
    <row r="16" spans="1:16" s="1" customFormat="1" ht="15">
      <c r="A16" s="569" t="s">
        <v>91</v>
      </c>
      <c r="B16" s="24"/>
      <c r="C16" s="9"/>
      <c r="D16" s="651">
        <v>8.5</v>
      </c>
      <c r="E16" s="651">
        <v>10.1</v>
      </c>
      <c r="F16" s="650">
        <v>4.9000000000000004</v>
      </c>
      <c r="G16" s="14">
        <f>D16*4+E16*9+F16*4</f>
        <v>144.5</v>
      </c>
      <c r="H16" s="559"/>
      <c r="I16" s="560"/>
      <c r="J16" s="560"/>
      <c r="K16" s="560"/>
      <c r="L16" s="560"/>
    </row>
    <row r="17" spans="1:14" s="1" customFormat="1" ht="15">
      <c r="A17" s="571" t="s">
        <v>655</v>
      </c>
      <c r="B17" s="482"/>
      <c r="C17" s="9"/>
      <c r="D17" s="652">
        <v>0.4</v>
      </c>
      <c r="E17" s="652">
        <v>0.1</v>
      </c>
      <c r="F17" s="652">
        <v>18.5</v>
      </c>
      <c r="G17" s="12">
        <f>F17*4+E17*9+D17*4</f>
        <v>76.5</v>
      </c>
      <c r="H17" s="1111"/>
      <c r="I17" s="1112"/>
      <c r="J17" s="1112"/>
      <c r="K17" s="1112"/>
      <c r="L17" s="1112"/>
    </row>
    <row r="18" spans="1:14" s="1" customFormat="1" ht="15">
      <c r="A18" s="572" t="s">
        <v>84</v>
      </c>
      <c r="B18" s="482"/>
      <c r="C18" s="9"/>
      <c r="D18" s="653">
        <v>1.6</v>
      </c>
      <c r="E18" s="653">
        <v>0.6</v>
      </c>
      <c r="F18" s="653">
        <v>18.2</v>
      </c>
      <c r="G18" s="12">
        <f>F18*4+E18*9+D18*4</f>
        <v>84.600000000000009</v>
      </c>
      <c r="H18" s="1111"/>
      <c r="I18" s="1112"/>
      <c r="J18" s="1112"/>
      <c r="K18" s="1112"/>
      <c r="L18" s="1112"/>
    </row>
    <row r="19" spans="1:14" s="1" customFormat="1" ht="15">
      <c r="A19" s="573" t="s">
        <v>667</v>
      </c>
      <c r="B19" s="482"/>
      <c r="C19" s="9"/>
      <c r="D19" s="68">
        <v>0.82000000000000006</v>
      </c>
      <c r="E19" s="68">
        <v>0.14000000000000001</v>
      </c>
      <c r="F19" s="68">
        <v>3.61</v>
      </c>
      <c r="G19" s="12">
        <v>18.98</v>
      </c>
      <c r="H19" s="1111"/>
      <c r="I19" s="1112"/>
      <c r="J19" s="1112"/>
      <c r="K19" s="1112"/>
      <c r="L19" s="1112"/>
    </row>
    <row r="20" spans="1:14" s="1" customFormat="1" ht="15">
      <c r="A20" s="574" t="s">
        <v>422</v>
      </c>
      <c r="B20" s="482"/>
      <c r="C20" s="9"/>
      <c r="D20" s="68">
        <v>0.93999999999999984</v>
      </c>
      <c r="E20" s="68">
        <v>0.2</v>
      </c>
      <c r="F20" s="68">
        <v>8.74</v>
      </c>
      <c r="G20" s="12">
        <v>40.520000000000003</v>
      </c>
      <c r="H20" s="1111"/>
      <c r="I20" s="1112"/>
      <c r="J20" s="1112"/>
      <c r="K20" s="1112"/>
      <c r="L20" s="1112"/>
    </row>
    <row r="21" spans="1:14" s="1" customFormat="1" ht="30" customHeight="1">
      <c r="A21" s="1126" t="s">
        <v>408</v>
      </c>
      <c r="B21" s="1127"/>
      <c r="C21" s="170"/>
      <c r="D21" s="637">
        <v>21.160000000000004</v>
      </c>
      <c r="E21" s="637">
        <v>17.14</v>
      </c>
      <c r="F21" s="637">
        <v>89.649999999999991</v>
      </c>
      <c r="G21" s="656">
        <v>597.5</v>
      </c>
      <c r="H21" s="1111"/>
      <c r="I21" s="1112"/>
      <c r="J21" s="1112"/>
      <c r="K21" s="1112"/>
      <c r="L21" s="1112"/>
    </row>
    <row r="22" spans="1:14" s="1" customFormat="1" ht="19.5">
      <c r="A22" s="1140" t="s">
        <v>710</v>
      </c>
      <c r="B22" s="1140"/>
      <c r="C22" s="1140"/>
      <c r="D22" s="1140"/>
      <c r="E22" s="1140"/>
      <c r="F22" s="1140"/>
      <c r="G22" s="1140"/>
      <c r="H22" s="1102"/>
      <c r="I22" s="1103"/>
      <c r="J22" s="1103"/>
      <c r="K22" s="1103"/>
      <c r="L22" s="1103"/>
    </row>
    <row r="23" spans="1:14" s="6" customFormat="1" ht="17.25" customHeight="1">
      <c r="A23" s="648" t="s">
        <v>24</v>
      </c>
      <c r="B23" s="135"/>
      <c r="C23" s="558"/>
      <c r="D23" s="26">
        <v>4.0444444444444443</v>
      </c>
      <c r="E23" s="26">
        <v>2.9</v>
      </c>
      <c r="F23" s="26">
        <v>12</v>
      </c>
      <c r="G23" s="14">
        <f>D23*4+E23*9+F23*4</f>
        <v>90.277777777777771</v>
      </c>
      <c r="H23" s="559"/>
      <c r="I23" s="560"/>
      <c r="J23" s="560"/>
      <c r="K23" s="560"/>
      <c r="L23" s="560"/>
    </row>
    <row r="24" spans="1:14" s="6" customFormat="1" ht="15">
      <c r="A24" s="569" t="s">
        <v>268</v>
      </c>
      <c r="B24" s="204"/>
      <c r="C24" s="204"/>
      <c r="D24" s="7">
        <v>5.9</v>
      </c>
      <c r="E24" s="7">
        <v>4.4000000000000004</v>
      </c>
      <c r="F24" s="7">
        <v>29.1</v>
      </c>
      <c r="G24" s="12">
        <f>F24*4+E24*9+D24*4</f>
        <v>179.6</v>
      </c>
      <c r="H24" s="1123" t="s">
        <v>529</v>
      </c>
      <c r="I24" s="1119"/>
      <c r="J24" s="1119"/>
      <c r="K24" s="1119"/>
      <c r="L24" s="1119"/>
    </row>
    <row r="25" spans="1:14" s="6" customFormat="1" ht="15">
      <c r="A25" s="570" t="s">
        <v>289</v>
      </c>
      <c r="B25" s="204"/>
      <c r="C25" s="103"/>
      <c r="D25" s="649"/>
      <c r="E25" s="649"/>
      <c r="F25" s="649"/>
      <c r="G25" s="649"/>
      <c r="H25" s="1124" t="s">
        <v>747</v>
      </c>
      <c r="I25" s="1125"/>
      <c r="J25" s="1125"/>
      <c r="K25" s="1125"/>
      <c r="L25" s="1125"/>
      <c r="M25" s="449"/>
      <c r="N25" s="227"/>
    </row>
    <row r="26" spans="1:14" s="6" customFormat="1" ht="15">
      <c r="A26" s="570" t="s">
        <v>662</v>
      </c>
      <c r="B26" s="204"/>
      <c r="C26" s="8"/>
      <c r="D26" s="649"/>
      <c r="E26" s="649"/>
      <c r="F26" s="649"/>
      <c r="G26" s="649"/>
      <c r="H26" s="1124" t="s">
        <v>719</v>
      </c>
      <c r="I26" s="1125"/>
      <c r="J26" s="1125"/>
      <c r="K26" s="1125"/>
      <c r="L26" s="1125"/>
      <c r="M26" s="227"/>
      <c r="N26" s="227"/>
    </row>
    <row r="27" spans="1:14" s="6" customFormat="1" ht="29.25" customHeight="1">
      <c r="A27" s="569" t="s">
        <v>498</v>
      </c>
      <c r="B27" s="204"/>
      <c r="C27" s="11"/>
      <c r="D27" s="650">
        <v>9.6</v>
      </c>
      <c r="E27" s="650">
        <v>11.3</v>
      </c>
      <c r="F27" s="650">
        <v>9.3000000000000007</v>
      </c>
      <c r="G27" s="12">
        <f>F27*4+E27*9+D27*4</f>
        <v>177.3</v>
      </c>
      <c r="H27" s="1121"/>
      <c r="I27" s="1122"/>
      <c r="J27" s="1122"/>
      <c r="K27" s="1122"/>
      <c r="L27" s="1122"/>
      <c r="M27" s="227"/>
      <c r="N27" s="227"/>
    </row>
    <row r="28" spans="1:14" s="6" customFormat="1" ht="15.75" customHeight="1">
      <c r="A28" s="569" t="s">
        <v>91</v>
      </c>
      <c r="B28" s="204"/>
      <c r="C28" s="11"/>
      <c r="D28" s="651">
        <v>10.5</v>
      </c>
      <c r="E28" s="651">
        <v>13.2</v>
      </c>
      <c r="F28" s="651">
        <v>5.2</v>
      </c>
      <c r="G28" s="12">
        <f>F28*4+E28*9+D28*4</f>
        <v>181.6</v>
      </c>
      <c r="H28" s="562"/>
      <c r="I28" s="563"/>
      <c r="J28" s="563"/>
      <c r="K28" s="563"/>
      <c r="L28" s="563"/>
      <c r="M28" s="227"/>
      <c r="N28" s="227"/>
    </row>
    <row r="29" spans="1:14" s="6" customFormat="1" ht="15.75" customHeight="1">
      <c r="A29" s="571" t="s">
        <v>655</v>
      </c>
      <c r="B29" s="204"/>
      <c r="C29" s="11"/>
      <c r="D29" s="654">
        <v>0.6</v>
      </c>
      <c r="E29" s="654">
        <v>0.3</v>
      </c>
      <c r="F29" s="654">
        <v>21.9</v>
      </c>
      <c r="G29" s="12">
        <f>F29*4+E29*9+D29*4</f>
        <v>92.7</v>
      </c>
      <c r="H29" s="562"/>
      <c r="I29" s="563"/>
      <c r="J29" s="563"/>
      <c r="K29" s="563"/>
      <c r="L29" s="563"/>
      <c r="M29" s="227"/>
      <c r="N29" s="227"/>
    </row>
    <row r="30" spans="1:14" s="6" customFormat="1" ht="15.75" customHeight="1">
      <c r="A30" s="572" t="s">
        <v>84</v>
      </c>
      <c r="B30" s="204"/>
      <c r="C30" s="11"/>
      <c r="D30" s="653">
        <v>1.6</v>
      </c>
      <c r="E30" s="653">
        <v>0.6</v>
      </c>
      <c r="F30" s="653">
        <v>18.2</v>
      </c>
      <c r="G30" s="12">
        <f>F30*4+E30*9+D30*4</f>
        <v>84.600000000000009</v>
      </c>
      <c r="H30" s="562"/>
      <c r="I30" s="563"/>
      <c r="J30" s="563"/>
      <c r="K30" s="563"/>
      <c r="L30" s="563"/>
      <c r="M30" s="227"/>
      <c r="N30" s="227"/>
    </row>
    <row r="31" spans="1:14" s="6" customFormat="1" ht="15.75">
      <c r="A31" s="573" t="s">
        <v>667</v>
      </c>
      <c r="B31" s="458"/>
      <c r="C31" s="11"/>
      <c r="D31" s="68">
        <v>1.2299999999999998</v>
      </c>
      <c r="E31" s="68">
        <v>0.21000000000000002</v>
      </c>
      <c r="F31" s="68">
        <v>5.415</v>
      </c>
      <c r="G31" s="12">
        <v>28.47</v>
      </c>
      <c r="H31" s="1121"/>
      <c r="I31" s="1122"/>
      <c r="J31" s="1122"/>
      <c r="K31" s="1122"/>
      <c r="L31" s="1122"/>
      <c r="M31" s="227"/>
      <c r="N31" s="227"/>
    </row>
    <row r="32" spans="1:14" s="6" customFormat="1" ht="15.75" customHeight="1">
      <c r="A32" s="574" t="s">
        <v>422</v>
      </c>
      <c r="B32" s="458"/>
      <c r="C32" s="11"/>
      <c r="D32" s="68">
        <v>1.41</v>
      </c>
      <c r="E32" s="68">
        <v>0.3</v>
      </c>
      <c r="F32" s="68">
        <v>13.11</v>
      </c>
      <c r="G32" s="12">
        <v>60.780000000000008</v>
      </c>
      <c r="H32" s="1121"/>
      <c r="I32" s="1122"/>
      <c r="J32" s="1122"/>
      <c r="K32" s="1122"/>
      <c r="L32" s="1122"/>
      <c r="M32" s="227"/>
      <c r="N32" s="227"/>
    </row>
    <row r="33" spans="1:16" s="6" customFormat="1" ht="20.100000000000001" customHeight="1">
      <c r="A33" s="1138" t="s">
        <v>408</v>
      </c>
      <c r="B33" s="1138"/>
      <c r="C33" s="564"/>
      <c r="D33" s="310">
        <v>24.384444444444448</v>
      </c>
      <c r="E33" s="310">
        <v>20.010000000000005</v>
      </c>
      <c r="F33" s="310">
        <v>109.02500000000002</v>
      </c>
      <c r="G33" s="564">
        <v>713.72777777777776</v>
      </c>
      <c r="H33" s="1121"/>
      <c r="I33" s="1122"/>
      <c r="J33" s="1122"/>
      <c r="K33" s="1122"/>
      <c r="L33" s="1122"/>
      <c r="M33" s="491"/>
      <c r="N33" s="470"/>
    </row>
    <row r="34" spans="1:16" s="2" customFormat="1" ht="20.100000000000001" customHeight="1">
      <c r="A34" s="1094" t="s">
        <v>643</v>
      </c>
      <c r="B34" s="1094"/>
      <c r="C34" s="1094"/>
      <c r="D34" s="1094"/>
      <c r="E34" s="1094"/>
      <c r="F34" s="1094"/>
      <c r="G34" s="1094"/>
      <c r="H34" s="1094"/>
      <c r="I34" s="1094"/>
      <c r="J34" s="1094"/>
    </row>
    <row r="35" spans="1:16" s="6" customFormat="1" ht="4.5" customHeight="1">
      <c r="A35" s="565"/>
      <c r="B35" s="565"/>
      <c r="C35" s="566"/>
      <c r="D35" s="565"/>
      <c r="E35" s="565"/>
      <c r="F35" s="565"/>
      <c r="G35" s="566"/>
      <c r="H35" s="566"/>
      <c r="I35" s="566"/>
    </row>
    <row r="36" spans="1:16" s="6" customFormat="1" ht="15">
      <c r="A36" s="569"/>
      <c r="B36" s="567"/>
      <c r="C36" s="567"/>
      <c r="D36" s="567"/>
      <c r="E36" s="567"/>
      <c r="F36" s="567"/>
      <c r="G36" s="567"/>
      <c r="H36" s="1118"/>
      <c r="I36" s="1119"/>
      <c r="J36" s="1119"/>
      <c r="K36" s="1119"/>
      <c r="L36" s="1119"/>
    </row>
    <row r="37" spans="1:16" s="6" customFormat="1" ht="17.100000000000001" customHeight="1">
      <c r="A37" s="575"/>
      <c r="B37" s="567"/>
      <c r="C37" s="567"/>
      <c r="D37" s="567"/>
      <c r="E37" s="567"/>
      <c r="F37" s="567"/>
      <c r="G37" s="567"/>
      <c r="H37" s="1118"/>
      <c r="I37" s="1119"/>
      <c r="J37" s="1119"/>
      <c r="K37" s="1119"/>
      <c r="L37" s="1119"/>
    </row>
    <row r="38" spans="1:16" s="2" customFormat="1" ht="17.100000000000001" customHeight="1">
      <c r="A38" s="252"/>
      <c r="B38" s="567"/>
      <c r="C38" s="567"/>
      <c r="D38" s="567"/>
      <c r="E38" s="567"/>
      <c r="F38" s="567"/>
      <c r="G38" s="567"/>
      <c r="H38" s="1118"/>
      <c r="I38" s="1119"/>
      <c r="J38" s="1119"/>
      <c r="K38" s="1119"/>
      <c r="L38" s="1119"/>
    </row>
    <row r="39" spans="1:16" s="2" customFormat="1" ht="17.100000000000001" customHeight="1">
      <c r="A39" s="568"/>
      <c r="B39" s="568"/>
      <c r="C39" s="526"/>
      <c r="D39" s="568"/>
      <c r="E39" s="568"/>
      <c r="F39" s="568"/>
      <c r="G39" s="526"/>
      <c r="H39" s="1120"/>
      <c r="I39" s="1120"/>
      <c r="J39" s="1120"/>
      <c r="K39" s="1120"/>
      <c r="L39" s="1120"/>
    </row>
    <row r="40" spans="1:16" ht="18" customHeight="1">
      <c r="A40" s="1093" t="s">
        <v>587</v>
      </c>
      <c r="B40" s="1093"/>
      <c r="C40" s="1093"/>
      <c r="D40" s="1093"/>
      <c r="E40" s="1093"/>
      <c r="F40" s="1093"/>
      <c r="G40" s="1093"/>
      <c r="H40" s="1113">
        <v>1</v>
      </c>
      <c r="I40" s="1113"/>
      <c r="J40" s="1113"/>
      <c r="K40" s="1113"/>
      <c r="L40" s="1113"/>
    </row>
    <row r="43" spans="1:16" s="2" customFormat="1" ht="36.75" customHeight="1">
      <c r="A43" s="549"/>
      <c r="B43" s="1098" t="s">
        <v>445</v>
      </c>
      <c r="C43" s="1098"/>
      <c r="D43" s="1098"/>
      <c r="E43" s="1098"/>
      <c r="F43" s="1098"/>
      <c r="G43" s="1098"/>
      <c r="H43" s="501"/>
      <c r="I43" s="550" t="s">
        <v>719</v>
      </c>
      <c r="J43" s="6"/>
    </row>
    <row r="44" spans="1:16" s="2" customFormat="1" ht="30" customHeight="1">
      <c r="A44" s="551"/>
      <c r="B44" s="1117" t="s">
        <v>622</v>
      </c>
      <c r="C44" s="1117"/>
      <c r="D44" s="1117"/>
      <c r="E44" s="1117"/>
      <c r="F44" s="1117"/>
      <c r="G44" s="1098"/>
      <c r="H44" s="552"/>
      <c r="I44" s="550"/>
      <c r="J44" s="6"/>
      <c r="L44" s="553"/>
    </row>
    <row r="45" spans="1:16" s="2" customFormat="1" ht="37.5" customHeight="1">
      <c r="A45" s="667" t="s">
        <v>556</v>
      </c>
      <c r="B45" s="593"/>
      <c r="C45" s="593"/>
      <c r="D45" s="593"/>
      <c r="E45" s="593"/>
      <c r="F45" s="593"/>
      <c r="G45" s="593"/>
      <c r="H45" s="555"/>
    </row>
    <row r="46" spans="1:16" s="6" customFormat="1" ht="15.95" customHeight="1">
      <c r="A46" s="1099" t="s">
        <v>714</v>
      </c>
      <c r="B46" s="1100"/>
      <c r="C46" s="1100"/>
      <c r="D46" s="1100"/>
      <c r="E46" s="1100"/>
      <c r="F46" s="1100"/>
      <c r="G46" s="1101"/>
      <c r="H46" s="490"/>
      <c r="I46" s="2"/>
      <c r="J46" s="2"/>
      <c r="K46" s="1"/>
      <c r="M46" s="490"/>
      <c r="N46" s="490"/>
    </row>
    <row r="47" spans="1:16" s="6" customFormat="1" ht="26.25" customHeight="1">
      <c r="A47" s="1143" t="s">
        <v>665</v>
      </c>
      <c r="B47" s="1143"/>
      <c r="C47" s="1143"/>
      <c r="D47" s="1143"/>
      <c r="E47" s="1143"/>
      <c r="F47" s="1143"/>
      <c r="G47" s="1143"/>
      <c r="H47" s="1128"/>
      <c r="I47" s="1139"/>
      <c r="J47" s="1139"/>
      <c r="K47" s="1139"/>
      <c r="L47" s="1139"/>
      <c r="M47" s="1139"/>
      <c r="N47" s="1139"/>
      <c r="O47" s="556"/>
      <c r="P47" s="556"/>
    </row>
    <row r="48" spans="1:16" s="6" customFormat="1" ht="20.25" customHeight="1">
      <c r="A48" s="1141" t="s">
        <v>487</v>
      </c>
      <c r="B48" s="1141"/>
      <c r="C48" s="1141"/>
      <c r="D48" s="1141"/>
      <c r="E48" s="1141"/>
      <c r="F48" s="1141"/>
      <c r="G48" s="1141"/>
      <c r="H48" s="448"/>
      <c r="I48" s="550" t="s">
        <v>478</v>
      </c>
      <c r="J48" s="557" t="e">
        <f>#REF!</f>
        <v>#REF!</v>
      </c>
    </row>
    <row r="49" spans="1:14" s="6" customFormat="1" ht="12" customHeight="1">
      <c r="A49" s="1081" t="s">
        <v>179</v>
      </c>
      <c r="B49" s="1105" t="s">
        <v>227</v>
      </c>
      <c r="C49" s="1104" t="s">
        <v>459</v>
      </c>
      <c r="D49" s="1081" t="s">
        <v>67</v>
      </c>
      <c r="E49" s="1081"/>
      <c r="F49" s="1081"/>
      <c r="G49" s="1081"/>
      <c r="H49" s="559" t="s">
        <v>150</v>
      </c>
      <c r="I49" s="560"/>
      <c r="J49" s="560"/>
      <c r="K49" s="560"/>
      <c r="L49" s="560"/>
    </row>
    <row r="50" spans="1:14" s="6" customFormat="1" ht="18.75" customHeight="1">
      <c r="A50" s="1081"/>
      <c r="B50" s="1106"/>
      <c r="C50" s="1104"/>
      <c r="D50" s="1081" t="s">
        <v>234</v>
      </c>
      <c r="E50" s="1081" t="s">
        <v>630</v>
      </c>
      <c r="F50" s="1081" t="s">
        <v>631</v>
      </c>
      <c r="G50" s="1081" t="s">
        <v>711</v>
      </c>
      <c r="H50" s="559"/>
      <c r="I50" s="560"/>
      <c r="J50" s="560"/>
      <c r="K50" s="560"/>
      <c r="L50" s="560"/>
    </row>
    <row r="51" spans="1:14" s="6" customFormat="1" ht="4.5" hidden="1" customHeight="1">
      <c r="A51" s="1081"/>
      <c r="B51" s="1107"/>
      <c r="C51" s="1104"/>
      <c r="D51" s="1081"/>
      <c r="E51" s="1081"/>
      <c r="F51" s="1081"/>
      <c r="G51" s="1081"/>
      <c r="H51" s="559"/>
      <c r="I51" s="560"/>
      <c r="J51" s="560"/>
      <c r="K51" s="560"/>
      <c r="L51" s="560"/>
    </row>
    <row r="52" spans="1:14" s="6" customFormat="1" ht="15">
      <c r="A52" s="574" t="s">
        <v>553</v>
      </c>
      <c r="B52" s="658"/>
      <c r="C52" s="655"/>
      <c r="D52" s="15">
        <v>1.6</v>
      </c>
      <c r="E52" s="15">
        <v>7.4</v>
      </c>
      <c r="F52" s="26">
        <v>10</v>
      </c>
      <c r="G52" s="12">
        <f>F52*4+E52*9+D52*4</f>
        <v>113.00000000000001</v>
      </c>
      <c r="H52" s="559"/>
      <c r="I52" s="560"/>
      <c r="J52" s="560"/>
      <c r="K52" s="560"/>
      <c r="L52" s="560"/>
    </row>
    <row r="53" spans="1:14" s="6" customFormat="1" ht="15">
      <c r="A53" s="578" t="s">
        <v>311</v>
      </c>
      <c r="B53" s="658"/>
      <c r="C53" s="655"/>
      <c r="D53" s="26">
        <v>8.9</v>
      </c>
      <c r="E53" s="26">
        <v>8.6</v>
      </c>
      <c r="F53" s="26">
        <v>26.8</v>
      </c>
      <c r="G53" s="14">
        <f>F53*4+E53*9+D53*4</f>
        <v>220.2</v>
      </c>
      <c r="H53" s="559"/>
      <c r="I53" s="560"/>
      <c r="J53" s="560"/>
      <c r="K53" s="560"/>
      <c r="L53" s="560"/>
    </row>
    <row r="54" spans="1:14" s="6" customFormat="1" ht="15">
      <c r="A54" s="576" t="s">
        <v>205</v>
      </c>
      <c r="B54" s="658"/>
      <c r="C54" s="657"/>
      <c r="D54" s="26">
        <v>4</v>
      </c>
      <c r="E54" s="26">
        <v>3.9</v>
      </c>
      <c r="F54" s="26">
        <v>17.600000000000001</v>
      </c>
      <c r="G54" s="14">
        <f>D54*4+E54*9+F54*4</f>
        <v>121.5</v>
      </c>
      <c r="H54" s="559"/>
      <c r="I54" s="560"/>
      <c r="J54" s="560"/>
      <c r="K54" s="560"/>
      <c r="L54" s="560"/>
    </row>
    <row r="55" spans="1:14" s="1" customFormat="1" ht="15">
      <c r="A55" s="569" t="s">
        <v>148</v>
      </c>
      <c r="B55" s="658"/>
      <c r="C55" s="655"/>
      <c r="D55" s="26">
        <v>4.78</v>
      </c>
      <c r="E55" s="26">
        <v>4.05</v>
      </c>
      <c r="F55" s="26">
        <v>0.25</v>
      </c>
      <c r="G55" s="12">
        <f>F55*4+E55*9+D55*4</f>
        <v>56.569999999999993</v>
      </c>
      <c r="H55" s="559"/>
      <c r="I55" s="560"/>
      <c r="J55" s="560"/>
      <c r="K55" s="560"/>
      <c r="L55" s="560"/>
      <c r="M55" s="1" t="s">
        <v>528</v>
      </c>
    </row>
    <row r="56" spans="1:14" s="1" customFormat="1" ht="15">
      <c r="A56" s="571" t="s">
        <v>667</v>
      </c>
      <c r="B56" s="658"/>
      <c r="C56" s="655"/>
      <c r="D56" s="68">
        <v>1.6400000000000001</v>
      </c>
      <c r="E56" s="68">
        <v>0.28000000000000003</v>
      </c>
      <c r="F56" s="68">
        <v>7.22</v>
      </c>
      <c r="G56" s="12">
        <v>37.96</v>
      </c>
      <c r="H56" s="559"/>
      <c r="I56" s="560"/>
      <c r="J56" s="560"/>
      <c r="K56" s="560"/>
      <c r="L56" s="560"/>
    </row>
    <row r="57" spans="1:14" s="1" customFormat="1" ht="15">
      <c r="A57" s="574" t="s">
        <v>422</v>
      </c>
      <c r="B57" s="658"/>
      <c r="C57" s="655"/>
      <c r="D57" s="68">
        <v>0.93999999999999984</v>
      </c>
      <c r="E57" s="68">
        <v>0.2</v>
      </c>
      <c r="F57" s="68">
        <v>8.74</v>
      </c>
      <c r="G57" s="12">
        <v>40.520000000000003</v>
      </c>
      <c r="H57" s="1111"/>
      <c r="I57" s="1112"/>
      <c r="J57" s="1112"/>
      <c r="K57" s="1112"/>
      <c r="L57" s="1112"/>
    </row>
    <row r="58" spans="1:14" s="1" customFormat="1" ht="30" customHeight="1">
      <c r="A58" s="1079" t="s">
        <v>408</v>
      </c>
      <c r="B58" s="1079"/>
      <c r="C58" s="170"/>
      <c r="D58" s="264">
        <v>21.860000000000003</v>
      </c>
      <c r="E58" s="264">
        <v>24.43</v>
      </c>
      <c r="F58" s="264">
        <v>70.61</v>
      </c>
      <c r="G58" s="264">
        <v>589.75</v>
      </c>
      <c r="H58" s="1111"/>
      <c r="I58" s="1112"/>
      <c r="J58" s="1112"/>
      <c r="K58" s="1112"/>
      <c r="L58" s="1112"/>
    </row>
    <row r="59" spans="1:14" s="1" customFormat="1" ht="19.5">
      <c r="A59" s="1140" t="s">
        <v>710</v>
      </c>
      <c r="B59" s="1140"/>
      <c r="C59" s="1140"/>
      <c r="D59" s="1140"/>
      <c r="E59" s="1140"/>
      <c r="F59" s="1140"/>
      <c r="G59" s="1140"/>
      <c r="H59" s="1102"/>
      <c r="I59" s="1103"/>
      <c r="J59" s="1103"/>
      <c r="K59" s="1103"/>
      <c r="L59" s="1103"/>
    </row>
    <row r="60" spans="1:14" s="6" customFormat="1" ht="15">
      <c r="A60" s="574" t="s">
        <v>553</v>
      </c>
      <c r="B60" s="204"/>
      <c r="C60" s="204"/>
      <c r="D60" s="15">
        <v>1.6</v>
      </c>
      <c r="E60" s="15">
        <v>7.4</v>
      </c>
      <c r="F60" s="26">
        <v>10</v>
      </c>
      <c r="G60" s="12">
        <f>F60*4+E60*9+D60*4</f>
        <v>113.00000000000001</v>
      </c>
      <c r="H60" s="1123" t="s">
        <v>529</v>
      </c>
      <c r="I60" s="1119"/>
      <c r="J60" s="1119"/>
      <c r="K60" s="1119"/>
      <c r="L60" s="1119"/>
    </row>
    <row r="61" spans="1:14" s="6" customFormat="1" ht="15">
      <c r="A61" s="578" t="s">
        <v>311</v>
      </c>
      <c r="B61" s="204"/>
      <c r="C61" s="103"/>
      <c r="D61" s="26">
        <v>8.9</v>
      </c>
      <c r="E61" s="26">
        <v>8.6</v>
      </c>
      <c r="F61" s="26">
        <v>26.8</v>
      </c>
      <c r="G61" s="12">
        <f>F61*4+E61*9+D61*4</f>
        <v>220.2</v>
      </c>
      <c r="H61" s="1124" t="s">
        <v>747</v>
      </c>
      <c r="I61" s="1125"/>
      <c r="J61" s="1125"/>
      <c r="K61" s="1125"/>
      <c r="L61" s="1125"/>
      <c r="M61" s="449"/>
      <c r="N61" s="227"/>
    </row>
    <row r="62" spans="1:14" s="6" customFormat="1" ht="15">
      <c r="A62" s="576" t="s">
        <v>205</v>
      </c>
      <c r="B62" s="204"/>
      <c r="C62" s="8"/>
      <c r="D62" s="26">
        <v>4</v>
      </c>
      <c r="E62" s="26">
        <v>3.9</v>
      </c>
      <c r="F62" s="26">
        <v>19.600000000000001</v>
      </c>
      <c r="G62" s="12">
        <f>F62*4+E62*9+D62*4</f>
        <v>129.5</v>
      </c>
      <c r="H62" s="1124" t="s">
        <v>719</v>
      </c>
      <c r="I62" s="1125"/>
      <c r="J62" s="1125"/>
      <c r="K62" s="1125"/>
      <c r="L62" s="1125"/>
      <c r="M62" s="227"/>
      <c r="N62" s="227"/>
    </row>
    <row r="63" spans="1:14" s="6" customFormat="1" ht="15.75">
      <c r="A63" s="569" t="s">
        <v>148</v>
      </c>
      <c r="B63" s="204"/>
      <c r="C63" s="11"/>
      <c r="D63" s="26">
        <v>4.78</v>
      </c>
      <c r="E63" s="26">
        <v>4.05</v>
      </c>
      <c r="F63" s="26">
        <v>0.25</v>
      </c>
      <c r="G63" s="12">
        <f>F63*4+E63*9+D63*4</f>
        <v>56.569999999999993</v>
      </c>
      <c r="H63" s="1121"/>
      <c r="I63" s="1122"/>
      <c r="J63" s="1122"/>
      <c r="K63" s="1122"/>
      <c r="L63" s="1122"/>
      <c r="M63" s="227"/>
      <c r="N63" s="227"/>
    </row>
    <row r="64" spans="1:14" s="6" customFormat="1" ht="17.25" customHeight="1">
      <c r="A64" s="571" t="s">
        <v>667</v>
      </c>
      <c r="B64" s="204"/>
      <c r="C64" s="11"/>
      <c r="D64" s="68">
        <v>1.41</v>
      </c>
      <c r="E64" s="68">
        <v>0.3</v>
      </c>
      <c r="F64" s="68">
        <v>13.11</v>
      </c>
      <c r="G64" s="12">
        <v>60.780000000000008</v>
      </c>
      <c r="H64" s="562"/>
      <c r="I64" s="563"/>
      <c r="J64" s="563"/>
      <c r="K64" s="563"/>
      <c r="L64" s="563"/>
      <c r="M64" s="227"/>
      <c r="N64" s="227"/>
    </row>
    <row r="65" spans="1:16" s="6" customFormat="1" ht="15.75" customHeight="1">
      <c r="A65" s="574" t="s">
        <v>422</v>
      </c>
      <c r="B65" s="204"/>
      <c r="C65" s="11"/>
      <c r="D65" s="68">
        <v>3.2799999999999994</v>
      </c>
      <c r="E65" s="68">
        <v>0.56000000000000005</v>
      </c>
      <c r="F65" s="68">
        <v>14.44</v>
      </c>
      <c r="G65" s="12">
        <v>75.92</v>
      </c>
      <c r="H65" s="562"/>
      <c r="I65" s="563"/>
      <c r="J65" s="563"/>
      <c r="K65" s="563"/>
      <c r="L65" s="563"/>
      <c r="M65" s="227"/>
      <c r="N65" s="227"/>
    </row>
    <row r="66" spans="1:16" s="6" customFormat="1" ht="20.100000000000001" customHeight="1">
      <c r="A66" s="1138" t="s">
        <v>408</v>
      </c>
      <c r="B66" s="1138"/>
      <c r="C66" s="564"/>
      <c r="D66" s="310">
        <v>23.97</v>
      </c>
      <c r="E66" s="310">
        <v>24.81</v>
      </c>
      <c r="F66" s="310">
        <v>84.199999999999989</v>
      </c>
      <c r="G66" s="564">
        <v>655.96999999999991</v>
      </c>
      <c r="H66" s="1121"/>
      <c r="I66" s="1122"/>
      <c r="J66" s="1122"/>
      <c r="K66" s="1122"/>
      <c r="L66" s="1122"/>
      <c r="M66" s="491"/>
      <c r="N66" s="470"/>
    </row>
    <row r="67" spans="1:16" s="2" customFormat="1" ht="20.100000000000001" customHeight="1">
      <c r="A67" s="1094" t="s">
        <v>643</v>
      </c>
      <c r="B67" s="1094"/>
      <c r="C67" s="1094"/>
      <c r="D67" s="1094"/>
      <c r="E67" s="1094"/>
      <c r="F67" s="1094"/>
      <c r="G67" s="1094"/>
      <c r="H67" s="1094"/>
      <c r="I67" s="1094"/>
      <c r="J67" s="1094"/>
    </row>
    <row r="68" spans="1:16" s="6" customFormat="1" ht="4.5" customHeight="1">
      <c r="A68" s="565"/>
      <c r="B68" s="565"/>
      <c r="C68" s="566"/>
      <c r="D68" s="565"/>
      <c r="E68" s="565"/>
      <c r="F68" s="565"/>
      <c r="G68" s="566"/>
      <c r="H68" s="566"/>
      <c r="I68" s="566"/>
    </row>
    <row r="69" spans="1:16" s="6" customFormat="1" ht="15">
      <c r="A69" s="569"/>
      <c r="B69" s="567"/>
      <c r="C69" s="567"/>
      <c r="D69" s="567"/>
      <c r="E69" s="567"/>
      <c r="F69" s="567"/>
      <c r="G69" s="567"/>
      <c r="H69" s="1118"/>
      <c r="I69" s="1119"/>
      <c r="J69" s="1119"/>
      <c r="K69" s="1119"/>
      <c r="L69" s="1119"/>
    </row>
    <row r="70" spans="1:16" s="6" customFormat="1" ht="17.100000000000001" customHeight="1">
      <c r="A70" s="575"/>
      <c r="B70" s="567"/>
      <c r="C70" s="567"/>
      <c r="D70" s="567"/>
      <c r="E70" s="567"/>
      <c r="F70" s="567"/>
      <c r="G70" s="567"/>
      <c r="H70" s="1118"/>
      <c r="I70" s="1119"/>
      <c r="J70" s="1119"/>
      <c r="K70" s="1119"/>
      <c r="L70" s="1119"/>
    </row>
    <row r="71" spans="1:16" s="2" customFormat="1" ht="17.100000000000001" customHeight="1">
      <c r="A71" s="252"/>
      <c r="B71" s="567"/>
      <c r="C71" s="567"/>
      <c r="D71" s="567"/>
      <c r="E71" s="567"/>
      <c r="F71" s="567"/>
      <c r="G71" s="567"/>
      <c r="H71" s="1118"/>
      <c r="I71" s="1119"/>
      <c r="J71" s="1119"/>
      <c r="K71" s="1119"/>
      <c r="L71" s="1119"/>
    </row>
    <row r="72" spans="1:16" s="2" customFormat="1" ht="17.100000000000001" customHeight="1">
      <c r="A72" s="568"/>
      <c r="B72" s="568"/>
      <c r="C72" s="526"/>
      <c r="D72" s="568"/>
      <c r="E72" s="568"/>
      <c r="F72" s="568"/>
      <c r="G72" s="526"/>
      <c r="H72" s="1120"/>
      <c r="I72" s="1120"/>
      <c r="J72" s="1120"/>
      <c r="K72" s="1120"/>
      <c r="L72" s="1120"/>
    </row>
    <row r="73" spans="1:16" ht="18" customHeight="1">
      <c r="A73" s="1093" t="s">
        <v>587</v>
      </c>
      <c r="B73" s="1093"/>
      <c r="C73" s="1093"/>
      <c r="D73" s="1093"/>
      <c r="E73" s="1093"/>
      <c r="F73" s="1093"/>
      <c r="G73" s="1093"/>
      <c r="H73" s="1113">
        <v>1</v>
      </c>
      <c r="I73" s="1113"/>
      <c r="J73" s="1113"/>
      <c r="K73" s="1113"/>
      <c r="L73" s="1113"/>
    </row>
    <row r="74" spans="1:16" ht="18" customHeight="1">
      <c r="A74" s="568"/>
      <c r="B74" s="568"/>
      <c r="C74" s="568"/>
      <c r="D74" s="568"/>
      <c r="E74" s="568"/>
      <c r="F74" s="568"/>
      <c r="G74" s="568"/>
      <c r="H74" s="589"/>
      <c r="I74" s="589"/>
      <c r="J74" s="589"/>
      <c r="K74" s="589"/>
      <c r="L74" s="589"/>
    </row>
    <row r="75" spans="1:16" s="2" customFormat="1" ht="36.75" customHeight="1">
      <c r="A75" s="549"/>
      <c r="B75" s="1098" t="s">
        <v>445</v>
      </c>
      <c r="C75" s="1098"/>
      <c r="D75" s="1098"/>
      <c r="E75" s="1098"/>
      <c r="F75" s="1098"/>
      <c r="G75" s="1098"/>
      <c r="H75" s="501"/>
      <c r="I75" s="550" t="s">
        <v>719</v>
      </c>
      <c r="J75" s="6"/>
    </row>
    <row r="76" spans="1:16" s="2" customFormat="1" ht="18.75" customHeight="1">
      <c r="A76" s="551"/>
      <c r="B76" s="1117" t="s">
        <v>622</v>
      </c>
      <c r="C76" s="1117"/>
      <c r="D76" s="1117"/>
      <c r="E76" s="1117"/>
      <c r="F76" s="1117"/>
      <c r="G76" s="1098"/>
      <c r="H76" s="552"/>
      <c r="I76" s="550"/>
      <c r="J76" s="6"/>
      <c r="L76" s="553"/>
    </row>
    <row r="77" spans="1:16" s="2" customFormat="1" ht="37.5" customHeight="1">
      <c r="A77" s="667" t="s">
        <v>556</v>
      </c>
      <c r="B77" s="593"/>
      <c r="C77" s="593"/>
      <c r="D77" s="593"/>
      <c r="E77" s="593"/>
      <c r="F77" s="593"/>
      <c r="G77" s="593"/>
      <c r="H77" s="555"/>
    </row>
    <row r="78" spans="1:16" s="6" customFormat="1" ht="15.95" customHeight="1">
      <c r="A78" s="1099" t="s">
        <v>714</v>
      </c>
      <c r="B78" s="1100"/>
      <c r="C78" s="1100"/>
      <c r="D78" s="1100"/>
      <c r="E78" s="1100"/>
      <c r="F78" s="1100"/>
      <c r="G78" s="1101"/>
      <c r="H78" s="490"/>
      <c r="I78" s="2"/>
      <c r="J78" s="2"/>
      <c r="K78" s="1"/>
      <c r="M78" s="490"/>
      <c r="N78" s="490"/>
    </row>
    <row r="79" spans="1:16" s="6" customFormat="1" ht="26.25" customHeight="1">
      <c r="A79" s="1143" t="s">
        <v>665</v>
      </c>
      <c r="B79" s="1143"/>
      <c r="C79" s="1143"/>
      <c r="D79" s="1143"/>
      <c r="E79" s="1143"/>
      <c r="F79" s="1143"/>
      <c r="G79" s="1143"/>
      <c r="H79" s="1128"/>
      <c r="I79" s="1139"/>
      <c r="J79" s="1139"/>
      <c r="K79" s="1139"/>
      <c r="L79" s="1139"/>
      <c r="M79" s="1139"/>
      <c r="N79" s="1139"/>
      <c r="O79" s="556"/>
      <c r="P79" s="556"/>
    </row>
    <row r="80" spans="1:16" s="6" customFormat="1" ht="20.25" customHeight="1">
      <c r="A80" s="1141" t="s">
        <v>700</v>
      </c>
      <c r="B80" s="1141"/>
      <c r="C80" s="1141"/>
      <c r="D80" s="1141"/>
      <c r="E80" s="1141"/>
      <c r="F80" s="1141"/>
      <c r="G80" s="1141"/>
      <c r="H80" s="448"/>
      <c r="I80" s="550" t="s">
        <v>478</v>
      </c>
      <c r="J80" s="557" t="e">
        <f>#REF!</f>
        <v>#REF!</v>
      </c>
    </row>
    <row r="81" spans="1:14" s="6" customFormat="1" ht="12" customHeight="1">
      <c r="A81" s="1081" t="s">
        <v>179</v>
      </c>
      <c r="B81" s="1105" t="s">
        <v>227</v>
      </c>
      <c r="C81" s="1104" t="s">
        <v>459</v>
      </c>
      <c r="D81" s="1081" t="s">
        <v>67</v>
      </c>
      <c r="E81" s="1081"/>
      <c r="F81" s="1081"/>
      <c r="G81" s="1081"/>
      <c r="H81" s="559" t="s">
        <v>150</v>
      </c>
      <c r="I81" s="560"/>
      <c r="J81" s="560"/>
      <c r="K81" s="560"/>
      <c r="L81" s="560"/>
    </row>
    <row r="82" spans="1:14" s="6" customFormat="1" ht="18.75" customHeight="1">
      <c r="A82" s="1081"/>
      <c r="B82" s="1106"/>
      <c r="C82" s="1104"/>
      <c r="D82" s="1081" t="s">
        <v>234</v>
      </c>
      <c r="E82" s="1081" t="s">
        <v>630</v>
      </c>
      <c r="F82" s="1081" t="s">
        <v>631</v>
      </c>
      <c r="G82" s="1081" t="s">
        <v>711</v>
      </c>
      <c r="H82" s="559"/>
      <c r="I82" s="560"/>
      <c r="J82" s="560"/>
      <c r="K82" s="560"/>
      <c r="L82" s="560"/>
    </row>
    <row r="83" spans="1:14" s="6" customFormat="1" ht="4.5" hidden="1" customHeight="1">
      <c r="A83" s="1081"/>
      <c r="B83" s="1107"/>
      <c r="C83" s="1104"/>
      <c r="D83" s="1081"/>
      <c r="E83" s="1081"/>
      <c r="F83" s="1081"/>
      <c r="G83" s="1081"/>
      <c r="H83" s="559"/>
      <c r="I83" s="560"/>
      <c r="J83" s="560"/>
      <c r="K83" s="560"/>
      <c r="L83" s="560"/>
    </row>
    <row r="84" spans="1:14" s="6" customFormat="1" ht="15">
      <c r="A84" s="659" t="s">
        <v>751</v>
      </c>
      <c r="B84" s="135"/>
      <c r="C84" s="558"/>
      <c r="D84" s="25">
        <v>1.5</v>
      </c>
      <c r="E84" s="25">
        <v>2.8</v>
      </c>
      <c r="F84" s="24">
        <v>18.5</v>
      </c>
      <c r="G84" s="596">
        <f>F84*4+E84*9+D84*4</f>
        <v>105.2</v>
      </c>
      <c r="H84" s="559"/>
      <c r="I84" s="560"/>
      <c r="J84" s="560"/>
      <c r="K84" s="560"/>
      <c r="L84" s="560"/>
    </row>
    <row r="85" spans="1:14" s="6" customFormat="1" ht="15">
      <c r="A85" s="569" t="s">
        <v>196</v>
      </c>
      <c r="B85" s="24"/>
      <c r="C85" s="558"/>
      <c r="D85" s="25">
        <v>14.3</v>
      </c>
      <c r="E85" s="25">
        <v>18.176470588235293</v>
      </c>
      <c r="F85" s="25">
        <v>32.294117647058826</v>
      </c>
      <c r="G85" s="596">
        <f>F85*4+E85*9+D85*4</f>
        <v>349.96470588235292</v>
      </c>
      <c r="H85" s="559"/>
      <c r="I85" s="560"/>
      <c r="J85" s="560"/>
      <c r="K85" s="560"/>
      <c r="L85" s="560"/>
    </row>
    <row r="86" spans="1:14" s="6" customFormat="1" ht="15">
      <c r="A86" s="576" t="s">
        <v>282</v>
      </c>
      <c r="B86" s="24"/>
      <c r="C86" s="561"/>
      <c r="D86" s="24">
        <v>0.2</v>
      </c>
      <c r="E86" s="25">
        <v>0</v>
      </c>
      <c r="F86" s="24">
        <v>13.7</v>
      </c>
      <c r="G86" s="596">
        <f>F86*4+E86*9+D86*4</f>
        <v>55.599999999999994</v>
      </c>
      <c r="H86" s="559"/>
      <c r="I86" s="560"/>
      <c r="J86" s="560"/>
      <c r="K86" s="560"/>
      <c r="L86" s="560"/>
    </row>
    <row r="87" spans="1:14" s="1" customFormat="1" ht="15">
      <c r="A87" s="573" t="s">
        <v>667</v>
      </c>
      <c r="B87" s="24"/>
      <c r="C87" s="40"/>
      <c r="D87" s="601">
        <v>0.93999999999999984</v>
      </c>
      <c r="E87" s="601">
        <v>0.2</v>
      </c>
      <c r="F87" s="601">
        <v>8.74</v>
      </c>
      <c r="G87" s="596">
        <v>40.520000000000003</v>
      </c>
      <c r="H87" s="559"/>
      <c r="I87" s="560"/>
      <c r="J87" s="560"/>
      <c r="K87" s="560"/>
      <c r="L87" s="560"/>
      <c r="M87" s="1" t="s">
        <v>528</v>
      </c>
    </row>
    <row r="88" spans="1:14" s="1" customFormat="1" ht="15">
      <c r="A88" s="574" t="s">
        <v>422</v>
      </c>
      <c r="B88" s="24"/>
      <c r="C88" s="9"/>
      <c r="D88" s="601">
        <v>0.82000000000000006</v>
      </c>
      <c r="E88" s="601">
        <v>0.14000000000000001</v>
      </c>
      <c r="F88" s="601">
        <v>3.61</v>
      </c>
      <c r="G88" s="596">
        <v>18.98</v>
      </c>
      <c r="H88" s="559"/>
      <c r="I88" s="560"/>
      <c r="J88" s="560"/>
      <c r="K88" s="560"/>
      <c r="L88" s="560"/>
    </row>
    <row r="89" spans="1:14" s="1" customFormat="1" ht="30" customHeight="1">
      <c r="A89" s="1079" t="s">
        <v>408</v>
      </c>
      <c r="B89" s="1079"/>
      <c r="C89" s="170"/>
      <c r="D89" s="636">
        <v>17.760000000000002</v>
      </c>
      <c r="E89" s="505">
        <v>21.316470588235294</v>
      </c>
      <c r="F89" s="505">
        <v>76.844117647058823</v>
      </c>
      <c r="G89" s="505">
        <v>570.26470588235293</v>
      </c>
      <c r="H89" s="1111"/>
      <c r="I89" s="1112"/>
      <c r="J89" s="1112"/>
      <c r="K89" s="1112"/>
      <c r="L89" s="1112"/>
    </row>
    <row r="90" spans="1:14" s="1" customFormat="1" ht="19.5">
      <c r="A90" s="1140" t="s">
        <v>710</v>
      </c>
      <c r="B90" s="1140"/>
      <c r="C90" s="1140"/>
      <c r="D90" s="1140"/>
      <c r="E90" s="1140"/>
      <c r="F90" s="1140"/>
      <c r="G90" s="1140"/>
      <c r="H90" s="1102"/>
      <c r="I90" s="1103"/>
      <c r="J90" s="1103"/>
      <c r="K90" s="1103"/>
      <c r="L90" s="1103"/>
    </row>
    <row r="91" spans="1:14" s="1" customFormat="1" ht="33" customHeight="1">
      <c r="A91" s="659" t="s">
        <v>25</v>
      </c>
      <c r="B91" s="590"/>
      <c r="C91" s="590"/>
      <c r="D91" s="25">
        <v>2</v>
      </c>
      <c r="E91" s="25">
        <v>3.2</v>
      </c>
      <c r="F91" s="601">
        <v>20.2</v>
      </c>
      <c r="G91" s="596">
        <f>F91*4+E91*9+D91*4</f>
        <v>117.6</v>
      </c>
      <c r="H91" s="591"/>
      <c r="I91" s="592"/>
      <c r="J91" s="592"/>
      <c r="K91" s="592"/>
      <c r="L91" s="592"/>
    </row>
    <row r="92" spans="1:14" s="6" customFormat="1" ht="15">
      <c r="A92" s="569" t="s">
        <v>196</v>
      </c>
      <c r="B92" s="204"/>
      <c r="C92" s="103"/>
      <c r="D92" s="25">
        <v>17.3</v>
      </c>
      <c r="E92" s="25">
        <v>23.8</v>
      </c>
      <c r="F92" s="25">
        <v>42.2</v>
      </c>
      <c r="G92" s="596">
        <f>F92*4+E92*9+D92*4</f>
        <v>452.2</v>
      </c>
      <c r="H92" s="1124" t="s">
        <v>747</v>
      </c>
      <c r="I92" s="1125"/>
      <c r="J92" s="1125"/>
      <c r="K92" s="1125"/>
      <c r="L92" s="1125"/>
      <c r="M92" s="449"/>
      <c r="N92" s="227"/>
    </row>
    <row r="93" spans="1:14" s="6" customFormat="1" ht="15">
      <c r="A93" s="576" t="s">
        <v>282</v>
      </c>
      <c r="B93" s="204"/>
      <c r="C93" s="8"/>
      <c r="D93" s="24">
        <v>0.2</v>
      </c>
      <c r="E93" s="24">
        <v>0</v>
      </c>
      <c r="F93" s="24">
        <v>13.7</v>
      </c>
      <c r="G93" s="596">
        <f>F93*4+E93*9+D93*4</f>
        <v>55.599999999999994</v>
      </c>
      <c r="H93" s="1124" t="s">
        <v>719</v>
      </c>
      <c r="I93" s="1125"/>
      <c r="J93" s="1125"/>
      <c r="K93" s="1125"/>
      <c r="L93" s="1125"/>
      <c r="M93" s="227"/>
      <c r="N93" s="227"/>
    </row>
    <row r="94" spans="1:14" s="6" customFormat="1" ht="15.75">
      <c r="A94" s="573" t="s">
        <v>667</v>
      </c>
      <c r="B94" s="204"/>
      <c r="C94" s="11"/>
      <c r="D94" s="601">
        <v>0.94</v>
      </c>
      <c r="E94" s="601">
        <v>0.2</v>
      </c>
      <c r="F94" s="601">
        <v>8.74</v>
      </c>
      <c r="G94" s="596">
        <v>40.520000000000003</v>
      </c>
      <c r="H94" s="1121"/>
      <c r="I94" s="1122"/>
      <c r="J94" s="1122"/>
      <c r="K94" s="1122"/>
      <c r="L94" s="1122"/>
      <c r="M94" s="227"/>
      <c r="N94" s="227"/>
    </row>
    <row r="95" spans="1:14" s="6" customFormat="1" ht="15.75" customHeight="1">
      <c r="A95" s="574" t="s">
        <v>422</v>
      </c>
      <c r="B95" s="204"/>
      <c r="C95" s="11"/>
      <c r="D95" s="601">
        <v>1.6399999999999997</v>
      </c>
      <c r="E95" s="601">
        <v>0.28000000000000003</v>
      </c>
      <c r="F95" s="601">
        <v>7.22</v>
      </c>
      <c r="G95" s="596">
        <v>37.96</v>
      </c>
      <c r="H95" s="562"/>
      <c r="I95" s="563"/>
      <c r="J95" s="563"/>
      <c r="K95" s="563"/>
      <c r="L95" s="563"/>
      <c r="M95" s="227"/>
      <c r="N95" s="227"/>
    </row>
    <row r="96" spans="1:14" s="6" customFormat="1" ht="20.100000000000001" customHeight="1">
      <c r="A96" s="1138" t="s">
        <v>408</v>
      </c>
      <c r="B96" s="1138"/>
      <c r="C96" s="564"/>
      <c r="D96" s="310">
        <v>22.080000000000002</v>
      </c>
      <c r="E96" s="310">
        <v>27.48</v>
      </c>
      <c r="F96" s="310">
        <v>92.06</v>
      </c>
      <c r="G96" s="564">
        <v>703.88</v>
      </c>
      <c r="H96" s="1121"/>
      <c r="I96" s="1122"/>
      <c r="J96" s="1122"/>
      <c r="K96" s="1122"/>
      <c r="L96" s="1122"/>
      <c r="M96" s="491"/>
      <c r="N96" s="470"/>
    </row>
    <row r="97" spans="1:16" s="2" customFormat="1" ht="20.100000000000001" customHeight="1">
      <c r="A97" s="1094" t="s">
        <v>643</v>
      </c>
      <c r="B97" s="1094"/>
      <c r="C97" s="1094"/>
      <c r="D97" s="1094"/>
      <c r="E97" s="1094"/>
      <c r="F97" s="1094"/>
      <c r="G97" s="1094"/>
      <c r="H97" s="1094"/>
      <c r="I97" s="1094"/>
      <c r="J97" s="1094"/>
    </row>
    <row r="98" spans="1:16" s="6" customFormat="1" ht="4.5" customHeight="1">
      <c r="A98" s="565"/>
      <c r="B98" s="565"/>
      <c r="C98" s="566"/>
      <c r="D98" s="565"/>
      <c r="E98" s="565"/>
      <c r="F98" s="565"/>
      <c r="G98" s="566"/>
      <c r="H98" s="566"/>
      <c r="I98" s="566"/>
    </row>
    <row r="99" spans="1:16" s="6" customFormat="1" ht="15">
      <c r="A99" s="569"/>
      <c r="B99" s="567"/>
      <c r="C99" s="567"/>
      <c r="D99" s="567"/>
      <c r="E99" s="567"/>
      <c r="F99" s="567"/>
      <c r="G99" s="567"/>
      <c r="H99" s="1118"/>
      <c r="I99" s="1119"/>
      <c r="J99" s="1119"/>
      <c r="K99" s="1119"/>
      <c r="L99" s="1119"/>
    </row>
    <row r="100" spans="1:16" s="6" customFormat="1" ht="17.100000000000001" customHeight="1">
      <c r="A100" s="575"/>
      <c r="B100" s="567"/>
      <c r="C100" s="567"/>
      <c r="D100" s="567"/>
      <c r="E100" s="567"/>
      <c r="F100" s="567"/>
      <c r="G100" s="567"/>
      <c r="H100" s="1118"/>
      <c r="I100" s="1119"/>
      <c r="J100" s="1119"/>
      <c r="K100" s="1119"/>
      <c r="L100" s="1119"/>
    </row>
    <row r="101" spans="1:16" s="2" customFormat="1" ht="17.100000000000001" customHeight="1">
      <c r="A101" s="252"/>
      <c r="B101" s="567"/>
      <c r="C101" s="567"/>
      <c r="D101" s="567"/>
      <c r="E101" s="567"/>
      <c r="F101" s="567"/>
      <c r="G101" s="567"/>
      <c r="H101" s="1118"/>
      <c r="I101" s="1119"/>
      <c r="J101" s="1119"/>
      <c r="K101" s="1119"/>
      <c r="L101" s="1119"/>
    </row>
    <row r="102" spans="1:16" s="2" customFormat="1" ht="17.100000000000001" customHeight="1">
      <c r="A102" s="568"/>
      <c r="B102" s="568"/>
      <c r="C102" s="526"/>
      <c r="D102" s="568"/>
      <c r="E102" s="568"/>
      <c r="F102" s="568"/>
      <c r="G102" s="526"/>
      <c r="H102" s="1120"/>
      <c r="I102" s="1120"/>
      <c r="J102" s="1120"/>
      <c r="K102" s="1120"/>
      <c r="L102" s="1120"/>
    </row>
    <row r="103" spans="1:16" ht="18" customHeight="1">
      <c r="A103" s="1093" t="s">
        <v>587</v>
      </c>
      <c r="B103" s="1093"/>
      <c r="C103" s="1093"/>
      <c r="D103" s="1093"/>
      <c r="E103" s="1093"/>
      <c r="F103" s="1093"/>
      <c r="G103" s="1093"/>
      <c r="H103" s="1113">
        <v>1</v>
      </c>
      <c r="I103" s="1113"/>
      <c r="J103" s="1113"/>
      <c r="K103" s="1113"/>
      <c r="L103" s="1113"/>
    </row>
    <row r="105" spans="1:16" s="2" customFormat="1" ht="36.75" customHeight="1">
      <c r="A105" s="549"/>
      <c r="B105" s="1098" t="s">
        <v>445</v>
      </c>
      <c r="C105" s="1098"/>
      <c r="D105" s="1098"/>
      <c r="E105" s="1098"/>
      <c r="F105" s="1098"/>
      <c r="G105" s="1098"/>
      <c r="H105" s="501"/>
      <c r="I105" s="550" t="s">
        <v>719</v>
      </c>
      <c r="J105" s="6"/>
    </row>
    <row r="106" spans="1:16" s="2" customFormat="1" ht="18.75" customHeight="1">
      <c r="A106" s="551"/>
      <c r="B106" s="1117" t="s">
        <v>622</v>
      </c>
      <c r="C106" s="1117"/>
      <c r="D106" s="1117"/>
      <c r="E106" s="1117"/>
      <c r="F106" s="1117"/>
      <c r="G106" s="1098"/>
      <c r="H106" s="552"/>
      <c r="I106" s="550"/>
      <c r="J106" s="6"/>
      <c r="L106" s="553"/>
    </row>
    <row r="107" spans="1:16" s="2" customFormat="1" ht="37.5" customHeight="1">
      <c r="A107" s="667" t="s">
        <v>556</v>
      </c>
      <c r="B107" s="593"/>
      <c r="C107" s="593"/>
      <c r="D107" s="593"/>
      <c r="E107" s="593"/>
      <c r="F107" s="593"/>
      <c r="G107" s="593"/>
      <c r="H107" s="555"/>
    </row>
    <row r="108" spans="1:16" s="6" customFormat="1" ht="15.95" customHeight="1">
      <c r="A108" s="1099" t="s">
        <v>714</v>
      </c>
      <c r="B108" s="1100"/>
      <c r="C108" s="1100"/>
      <c r="D108" s="1100"/>
      <c r="E108" s="1100"/>
      <c r="F108" s="1100"/>
      <c r="G108" s="1101"/>
      <c r="H108" s="490"/>
      <c r="I108" s="2"/>
      <c r="J108" s="2"/>
      <c r="K108" s="1"/>
      <c r="M108" s="490"/>
      <c r="N108" s="490"/>
    </row>
    <row r="109" spans="1:16" s="6" customFormat="1" ht="26.25" customHeight="1">
      <c r="A109" s="1143" t="s">
        <v>665</v>
      </c>
      <c r="B109" s="1143"/>
      <c r="C109" s="1143"/>
      <c r="D109" s="1143"/>
      <c r="E109" s="1143"/>
      <c r="F109" s="1143"/>
      <c r="G109" s="1143"/>
      <c r="H109" s="1128"/>
      <c r="I109" s="1139"/>
      <c r="J109" s="1139"/>
      <c r="K109" s="1139"/>
      <c r="L109" s="1139"/>
      <c r="M109" s="1139"/>
      <c r="N109" s="1139"/>
      <c r="O109" s="556"/>
      <c r="P109" s="556"/>
    </row>
    <row r="110" spans="1:16" s="6" customFormat="1" ht="20.25" customHeight="1">
      <c r="A110" s="1141" t="s">
        <v>701</v>
      </c>
      <c r="B110" s="1141"/>
      <c r="C110" s="1141"/>
      <c r="D110" s="1141"/>
      <c r="E110" s="1141"/>
      <c r="F110" s="1141"/>
      <c r="G110" s="1141"/>
      <c r="H110" s="448"/>
      <c r="I110" s="550" t="s">
        <v>478</v>
      </c>
      <c r="J110" s="557" t="e">
        <f>#REF!</f>
        <v>#REF!</v>
      </c>
    </row>
    <row r="111" spans="1:16" s="6" customFormat="1" ht="12" customHeight="1">
      <c r="A111" s="1081" t="s">
        <v>179</v>
      </c>
      <c r="B111" s="1105" t="s">
        <v>227</v>
      </c>
      <c r="C111" s="1104" t="s">
        <v>459</v>
      </c>
      <c r="D111" s="1081" t="s">
        <v>67</v>
      </c>
      <c r="E111" s="1081"/>
      <c r="F111" s="1081"/>
      <c r="G111" s="1081"/>
      <c r="H111" s="559" t="s">
        <v>150</v>
      </c>
      <c r="I111" s="560"/>
      <c r="J111" s="560"/>
      <c r="K111" s="560"/>
      <c r="L111" s="560"/>
    </row>
    <row r="112" spans="1:16" s="6" customFormat="1" ht="18.75" customHeight="1">
      <c r="A112" s="1081"/>
      <c r="B112" s="1106"/>
      <c r="C112" s="1104"/>
      <c r="D112" s="1081" t="s">
        <v>234</v>
      </c>
      <c r="E112" s="1081" t="s">
        <v>630</v>
      </c>
      <c r="F112" s="1081" t="s">
        <v>631</v>
      </c>
      <c r="G112" s="1081" t="s">
        <v>711</v>
      </c>
      <c r="H112" s="559"/>
      <c r="I112" s="560"/>
      <c r="J112" s="560"/>
      <c r="K112" s="560"/>
      <c r="L112" s="560"/>
    </row>
    <row r="113" spans="1:14" s="6" customFormat="1" ht="4.5" hidden="1" customHeight="1">
      <c r="A113" s="1081"/>
      <c r="B113" s="1107"/>
      <c r="C113" s="1104"/>
      <c r="D113" s="1081"/>
      <c r="E113" s="1081"/>
      <c r="F113" s="1081"/>
      <c r="G113" s="1081"/>
      <c r="H113" s="559"/>
      <c r="I113" s="560"/>
      <c r="J113" s="560"/>
      <c r="K113" s="560"/>
      <c r="L113" s="560"/>
    </row>
    <row r="114" spans="1:14" s="6" customFormat="1" ht="29.25" customHeight="1">
      <c r="A114" s="569" t="s">
        <v>295</v>
      </c>
      <c r="B114" s="24"/>
      <c r="C114" s="9"/>
      <c r="D114" s="68">
        <v>0.7</v>
      </c>
      <c r="E114" s="68">
        <v>6</v>
      </c>
      <c r="F114" s="68">
        <v>3.2</v>
      </c>
      <c r="G114" s="12">
        <f>F114*4+E114*9+D114*4</f>
        <v>69.599999999999994</v>
      </c>
      <c r="H114" s="559"/>
      <c r="I114" s="560"/>
      <c r="J114" s="560"/>
      <c r="K114" s="560"/>
      <c r="L114" s="560"/>
    </row>
    <row r="115" spans="1:14" s="6" customFormat="1" ht="30">
      <c r="A115" s="569" t="s">
        <v>361</v>
      </c>
      <c r="B115" s="24"/>
      <c r="C115" s="558"/>
      <c r="D115" s="26">
        <v>0.97499999999999998</v>
      </c>
      <c r="E115" s="26">
        <v>6</v>
      </c>
      <c r="F115" s="26">
        <v>3.6</v>
      </c>
      <c r="G115" s="12">
        <f>F115*4+E115*9+D115*4</f>
        <v>72.300000000000011</v>
      </c>
      <c r="H115" s="559"/>
      <c r="I115" s="560"/>
      <c r="J115" s="560"/>
      <c r="K115" s="560"/>
      <c r="L115" s="560"/>
    </row>
    <row r="116" spans="1:14" s="6" customFormat="1" ht="15">
      <c r="A116" s="577" t="s">
        <v>398</v>
      </c>
      <c r="B116" s="24"/>
      <c r="C116" s="561"/>
      <c r="D116" s="68">
        <v>12</v>
      </c>
      <c r="E116" s="68">
        <v>10.309090909090909</v>
      </c>
      <c r="F116" s="68">
        <v>7.2090909090909099</v>
      </c>
      <c r="G116" s="12">
        <f>F116*4+E116*9+D116*4</f>
        <v>169.61818181818182</v>
      </c>
      <c r="H116" s="559"/>
      <c r="I116" s="560"/>
      <c r="J116" s="560"/>
      <c r="K116" s="560"/>
      <c r="L116" s="560"/>
    </row>
    <row r="117" spans="1:14" s="1" customFormat="1" ht="15">
      <c r="A117" s="576" t="s">
        <v>454</v>
      </c>
      <c r="B117" s="24"/>
      <c r="C117" s="40"/>
      <c r="D117" s="32">
        <v>3</v>
      </c>
      <c r="E117" s="32">
        <v>3.75</v>
      </c>
      <c r="F117" s="32">
        <v>20.100000000000001</v>
      </c>
      <c r="G117" s="14">
        <f>F117*4+E117*9+D117*4</f>
        <v>126.15</v>
      </c>
      <c r="H117" s="559"/>
      <c r="I117" s="560"/>
      <c r="J117" s="560"/>
      <c r="K117" s="560"/>
      <c r="L117" s="560"/>
      <c r="M117" s="1" t="s">
        <v>528</v>
      </c>
    </row>
    <row r="118" spans="1:14" s="1" customFormat="1" ht="15">
      <c r="A118" s="578" t="s">
        <v>7</v>
      </c>
      <c r="B118" s="24"/>
      <c r="C118" s="9"/>
      <c r="D118" s="32">
        <v>0.16</v>
      </c>
      <c r="E118" s="33">
        <v>0.1</v>
      </c>
      <c r="F118" s="32">
        <v>28.1</v>
      </c>
      <c r="G118" s="31">
        <f>F118*4+E118*9+D118*4</f>
        <v>113.94000000000001</v>
      </c>
      <c r="H118" s="559"/>
      <c r="I118" s="560"/>
      <c r="J118" s="560"/>
      <c r="K118" s="560"/>
      <c r="L118" s="560"/>
    </row>
    <row r="119" spans="1:14" s="1" customFormat="1" ht="15">
      <c r="A119" s="571" t="s">
        <v>667</v>
      </c>
      <c r="B119" s="482"/>
      <c r="C119" s="9"/>
      <c r="D119" s="68">
        <v>1.64</v>
      </c>
      <c r="E119" s="68">
        <v>0.28000000000000003</v>
      </c>
      <c r="F119" s="68">
        <v>7.22</v>
      </c>
      <c r="G119" s="12">
        <v>37.96</v>
      </c>
      <c r="H119" s="1111"/>
      <c r="I119" s="1112"/>
      <c r="J119" s="1112"/>
      <c r="K119" s="1112"/>
      <c r="L119" s="1112"/>
    </row>
    <row r="120" spans="1:14" s="1" customFormat="1" ht="15">
      <c r="A120" s="574" t="s">
        <v>422</v>
      </c>
      <c r="B120" s="482"/>
      <c r="C120" s="9"/>
      <c r="D120" s="68">
        <v>0.93999999999999984</v>
      </c>
      <c r="E120" s="68">
        <v>0.2</v>
      </c>
      <c r="F120" s="68">
        <v>8.74</v>
      </c>
      <c r="G120" s="12">
        <v>40.520000000000003</v>
      </c>
      <c r="H120" s="1111"/>
      <c r="I120" s="1112"/>
      <c r="J120" s="1112"/>
      <c r="K120" s="1112"/>
      <c r="L120" s="1112"/>
    </row>
    <row r="121" spans="1:14" s="1" customFormat="1" ht="15">
      <c r="A121" s="572" t="s">
        <v>84</v>
      </c>
      <c r="B121" s="482"/>
      <c r="C121" s="9"/>
      <c r="D121" s="653">
        <v>1</v>
      </c>
      <c r="E121" s="653">
        <v>0.2</v>
      </c>
      <c r="F121" s="653">
        <v>10</v>
      </c>
      <c r="G121" s="12">
        <f>F121*4+E121*9+D121*4</f>
        <v>45.8</v>
      </c>
      <c r="H121" s="1111"/>
      <c r="I121" s="1112"/>
      <c r="J121" s="1112"/>
      <c r="K121" s="1112"/>
      <c r="L121" s="1112"/>
    </row>
    <row r="122" spans="1:14" s="1" customFormat="1" ht="30" customHeight="1">
      <c r="A122" s="1079" t="s">
        <v>408</v>
      </c>
      <c r="B122" s="1079"/>
      <c r="C122" s="170"/>
      <c r="D122" s="256">
        <v>19.440000000000001</v>
      </c>
      <c r="E122" s="256">
        <v>20.83909090909091</v>
      </c>
      <c r="F122" s="256">
        <v>84.569090909090903</v>
      </c>
      <c r="G122" s="170">
        <v>603.58818181818174</v>
      </c>
      <c r="H122" s="1111"/>
      <c r="I122" s="1112"/>
      <c r="J122" s="1112"/>
      <c r="K122" s="1112"/>
      <c r="L122" s="1112"/>
    </row>
    <row r="123" spans="1:14" s="1" customFormat="1" ht="19.5">
      <c r="A123" s="1140" t="s">
        <v>710</v>
      </c>
      <c r="B123" s="1140"/>
      <c r="C123" s="1140"/>
      <c r="D123" s="1140"/>
      <c r="E123" s="1140"/>
      <c r="F123" s="1140"/>
      <c r="G123" s="1140"/>
      <c r="H123" s="1102"/>
      <c r="I123" s="1103"/>
      <c r="J123" s="1103"/>
      <c r="K123" s="1103"/>
      <c r="L123" s="1103"/>
    </row>
    <row r="124" spans="1:14" s="6" customFormat="1" ht="15">
      <c r="A124" s="569" t="s">
        <v>295</v>
      </c>
      <c r="B124" s="204"/>
      <c r="C124" s="204"/>
      <c r="D124" s="68">
        <v>1.2</v>
      </c>
      <c r="E124" s="68">
        <v>7.9</v>
      </c>
      <c r="F124" s="68">
        <v>5.3</v>
      </c>
      <c r="G124" s="12">
        <f>F124*4+E124*9+D124*4</f>
        <v>97.100000000000009</v>
      </c>
      <c r="H124" s="1123" t="s">
        <v>529</v>
      </c>
      <c r="I124" s="1119"/>
      <c r="J124" s="1119"/>
      <c r="K124" s="1119"/>
      <c r="L124" s="1119"/>
    </row>
    <row r="125" spans="1:14" s="6" customFormat="1" ht="30">
      <c r="A125" s="569" t="s">
        <v>361</v>
      </c>
      <c r="B125" s="204"/>
      <c r="C125" s="103"/>
      <c r="D125" s="26">
        <v>1.625</v>
      </c>
      <c r="E125" s="26">
        <v>8</v>
      </c>
      <c r="F125" s="26">
        <v>6</v>
      </c>
      <c r="G125" s="12">
        <f>F125*4+E125*9+D125*4</f>
        <v>102.5</v>
      </c>
      <c r="H125" s="1124" t="s">
        <v>747</v>
      </c>
      <c r="I125" s="1125"/>
      <c r="J125" s="1125"/>
      <c r="K125" s="1125"/>
      <c r="L125" s="1125"/>
      <c r="M125" s="449"/>
      <c r="N125" s="227"/>
    </row>
    <row r="126" spans="1:14" s="6" customFormat="1" ht="15">
      <c r="A126" s="577" t="s">
        <v>398</v>
      </c>
      <c r="B126" s="204"/>
      <c r="C126" s="8"/>
      <c r="D126" s="68">
        <v>13.3</v>
      </c>
      <c r="E126" s="68">
        <v>11.5</v>
      </c>
      <c r="F126" s="68">
        <v>8</v>
      </c>
      <c r="G126" s="12">
        <f>F126*4+E126*9+D126*4</f>
        <v>188.7</v>
      </c>
      <c r="H126" s="1124" t="s">
        <v>719</v>
      </c>
      <c r="I126" s="1125"/>
      <c r="J126" s="1125"/>
      <c r="K126" s="1125"/>
      <c r="L126" s="1125"/>
      <c r="M126" s="227"/>
      <c r="N126" s="227"/>
    </row>
    <row r="127" spans="1:14" s="6" customFormat="1" ht="15.75">
      <c r="A127" s="576" t="s">
        <v>454</v>
      </c>
      <c r="B127" s="204"/>
      <c r="C127" s="11"/>
      <c r="D127" s="33">
        <v>3.6</v>
      </c>
      <c r="E127" s="32">
        <v>4.5</v>
      </c>
      <c r="F127" s="33">
        <v>23.1</v>
      </c>
      <c r="G127" s="14">
        <f>F127*4+E127*9+D127*4</f>
        <v>147.30000000000001</v>
      </c>
      <c r="H127" s="1121"/>
      <c r="I127" s="1122"/>
      <c r="J127" s="1122"/>
      <c r="K127" s="1122"/>
      <c r="L127" s="1122"/>
      <c r="M127" s="227"/>
      <c r="N127" s="227"/>
    </row>
    <row r="128" spans="1:14" s="6" customFormat="1" ht="15.75" customHeight="1">
      <c r="A128" s="578" t="s">
        <v>7</v>
      </c>
      <c r="B128" s="204"/>
      <c r="C128" s="11"/>
      <c r="D128" s="32">
        <v>0.16</v>
      </c>
      <c r="E128" s="33">
        <v>0.1</v>
      </c>
      <c r="F128" s="32">
        <v>28.1</v>
      </c>
      <c r="G128" s="31">
        <f>F128*4+E128*9+D128*4</f>
        <v>113.94000000000001</v>
      </c>
      <c r="H128" s="562"/>
      <c r="I128" s="563"/>
      <c r="J128" s="563"/>
      <c r="K128" s="563"/>
      <c r="L128" s="563"/>
      <c r="M128" s="227"/>
      <c r="N128" s="227"/>
    </row>
    <row r="129" spans="1:14" s="6" customFormat="1" ht="15.75" customHeight="1">
      <c r="A129" s="571" t="s">
        <v>667</v>
      </c>
      <c r="B129" s="204"/>
      <c r="C129" s="11"/>
      <c r="D129" s="68">
        <v>2.4599999999999995</v>
      </c>
      <c r="E129" s="68">
        <v>0.42</v>
      </c>
      <c r="F129" s="68">
        <v>10.83</v>
      </c>
      <c r="G129" s="12">
        <v>56.94</v>
      </c>
      <c r="H129" s="562"/>
      <c r="I129" s="563"/>
      <c r="J129" s="563"/>
      <c r="K129" s="563"/>
      <c r="L129" s="563"/>
      <c r="M129" s="227"/>
      <c r="N129" s="227"/>
    </row>
    <row r="130" spans="1:14" s="6" customFormat="1" ht="15.75" customHeight="1">
      <c r="A130" s="574" t="s">
        <v>422</v>
      </c>
      <c r="B130" s="204"/>
      <c r="C130" s="11"/>
      <c r="D130" s="68">
        <v>1.41</v>
      </c>
      <c r="E130" s="68">
        <v>0.3</v>
      </c>
      <c r="F130" s="68">
        <v>13.11</v>
      </c>
      <c r="G130" s="12">
        <v>60.780000000000008</v>
      </c>
      <c r="H130" s="562"/>
      <c r="I130" s="563"/>
      <c r="J130" s="563"/>
      <c r="K130" s="563"/>
      <c r="L130" s="563"/>
      <c r="M130" s="227"/>
      <c r="N130" s="227"/>
    </row>
    <row r="131" spans="1:14" s="6" customFormat="1" ht="15.75">
      <c r="A131" s="572" t="s">
        <v>84</v>
      </c>
      <c r="B131" s="458"/>
      <c r="C131" s="11"/>
      <c r="D131" s="653">
        <v>1</v>
      </c>
      <c r="E131" s="653">
        <v>0.2</v>
      </c>
      <c r="F131" s="653">
        <v>10</v>
      </c>
      <c r="G131" s="12">
        <f>F131*4+E131*9+D131*4</f>
        <v>45.8</v>
      </c>
      <c r="H131" s="1121"/>
      <c r="I131" s="1122"/>
      <c r="J131" s="1122"/>
      <c r="K131" s="1122"/>
      <c r="L131" s="1122"/>
      <c r="M131" s="227"/>
      <c r="N131" s="227"/>
    </row>
    <row r="132" spans="1:14" s="6" customFormat="1" ht="20.100000000000001" customHeight="1">
      <c r="A132" s="1138" t="s">
        <v>408</v>
      </c>
      <c r="B132" s="1138"/>
      <c r="C132" s="564"/>
      <c r="D132" s="310">
        <v>23.130000000000003</v>
      </c>
      <c r="E132" s="310">
        <v>24.92</v>
      </c>
      <c r="F132" s="310">
        <v>98.44</v>
      </c>
      <c r="G132" s="564">
        <v>710.56</v>
      </c>
      <c r="H132" s="1121"/>
      <c r="I132" s="1122"/>
      <c r="J132" s="1122"/>
      <c r="K132" s="1122"/>
      <c r="L132" s="1122"/>
      <c r="M132" s="491"/>
      <c r="N132" s="470"/>
    </row>
    <row r="133" spans="1:14" s="2" customFormat="1" ht="20.100000000000001" customHeight="1">
      <c r="A133" s="1094" t="s">
        <v>643</v>
      </c>
      <c r="B133" s="1094"/>
      <c r="C133" s="1094"/>
      <c r="D133" s="1094"/>
      <c r="E133" s="1094"/>
      <c r="F133" s="1094"/>
      <c r="G133" s="1094"/>
      <c r="H133" s="1094"/>
      <c r="I133" s="1094"/>
      <c r="J133" s="1094"/>
    </row>
    <row r="134" spans="1:14" s="6" customFormat="1" ht="4.5" customHeight="1">
      <c r="A134" s="565"/>
      <c r="B134" s="565"/>
      <c r="C134" s="566"/>
      <c r="D134" s="565"/>
      <c r="E134" s="565"/>
      <c r="F134" s="565"/>
      <c r="G134" s="566"/>
      <c r="H134" s="566"/>
      <c r="I134" s="566"/>
    </row>
    <row r="135" spans="1:14" s="6" customFormat="1" ht="15">
      <c r="A135" s="569"/>
      <c r="B135" s="567"/>
      <c r="C135" s="567"/>
      <c r="D135" s="567"/>
      <c r="E135" s="567"/>
      <c r="F135" s="567"/>
      <c r="G135" s="567"/>
      <c r="H135" s="1118"/>
      <c r="I135" s="1119"/>
      <c r="J135" s="1119"/>
      <c r="K135" s="1119"/>
      <c r="L135" s="1119"/>
    </row>
    <row r="136" spans="1:14" s="6" customFormat="1" ht="17.100000000000001" customHeight="1">
      <c r="A136" s="575"/>
      <c r="B136" s="567"/>
      <c r="C136" s="567"/>
      <c r="D136" s="567"/>
      <c r="E136" s="567"/>
      <c r="F136" s="567"/>
      <c r="G136" s="567"/>
      <c r="H136" s="1118"/>
      <c r="I136" s="1119"/>
      <c r="J136" s="1119"/>
      <c r="K136" s="1119"/>
      <c r="L136" s="1119"/>
    </row>
    <row r="137" spans="1:14" s="2" customFormat="1" ht="17.100000000000001" customHeight="1">
      <c r="A137" s="252"/>
      <c r="B137" s="567"/>
      <c r="C137" s="567"/>
      <c r="D137" s="567"/>
      <c r="E137" s="567"/>
      <c r="F137" s="567"/>
      <c r="G137" s="567"/>
      <c r="H137" s="1118"/>
      <c r="I137" s="1119"/>
      <c r="J137" s="1119"/>
      <c r="K137" s="1119"/>
      <c r="L137" s="1119"/>
    </row>
    <row r="138" spans="1:14" s="2" customFormat="1" ht="17.100000000000001" customHeight="1">
      <c r="A138" s="568"/>
      <c r="B138" s="568"/>
      <c r="C138" s="526"/>
      <c r="D138" s="568"/>
      <c r="E138" s="568"/>
      <c r="F138" s="568"/>
      <c r="G138" s="526"/>
      <c r="H138" s="1120"/>
      <c r="I138" s="1120"/>
      <c r="J138" s="1120"/>
      <c r="K138" s="1120"/>
      <c r="L138" s="1120"/>
    </row>
    <row r="139" spans="1:14" ht="18" customHeight="1">
      <c r="A139" s="1093" t="s">
        <v>587</v>
      </c>
      <c r="B139" s="1093"/>
      <c r="C139" s="1093"/>
      <c r="D139" s="1093"/>
      <c r="E139" s="1093"/>
      <c r="F139" s="1093"/>
      <c r="G139" s="1093"/>
      <c r="H139" s="1113">
        <v>1</v>
      </c>
      <c r="I139" s="1113"/>
      <c r="J139" s="1113"/>
      <c r="K139" s="1113"/>
      <c r="L139" s="1113"/>
    </row>
    <row r="140" spans="1:14" ht="18" customHeight="1">
      <c r="A140" s="568"/>
      <c r="B140" s="568"/>
      <c r="C140" s="568"/>
      <c r="D140" s="568"/>
      <c r="E140" s="568"/>
      <c r="F140" s="568"/>
      <c r="G140" s="568"/>
      <c r="H140" s="589"/>
      <c r="I140" s="589"/>
      <c r="J140" s="589"/>
      <c r="K140" s="589"/>
      <c r="L140" s="589"/>
    </row>
    <row r="141" spans="1:14" s="2" customFormat="1" ht="36.75" customHeight="1">
      <c r="A141" s="549"/>
      <c r="B141" s="1098" t="s">
        <v>445</v>
      </c>
      <c r="C141" s="1098"/>
      <c r="D141" s="1098"/>
      <c r="E141" s="1098"/>
      <c r="F141" s="1098"/>
      <c r="G141" s="1098"/>
      <c r="H141" s="501"/>
      <c r="I141" s="550" t="s">
        <v>719</v>
      </c>
      <c r="J141" s="6"/>
    </row>
    <row r="142" spans="1:14" s="2" customFormat="1" ht="18.75" customHeight="1">
      <c r="A142" s="551"/>
      <c r="B142" s="1117" t="s">
        <v>622</v>
      </c>
      <c r="C142" s="1117"/>
      <c r="D142" s="1117"/>
      <c r="E142" s="1117"/>
      <c r="F142" s="1117"/>
      <c r="G142" s="1098"/>
      <c r="H142" s="552"/>
      <c r="I142" s="550"/>
      <c r="J142" s="6"/>
      <c r="L142" s="553"/>
    </row>
    <row r="143" spans="1:14" s="2" customFormat="1" ht="37.5" customHeight="1">
      <c r="A143" s="667" t="s">
        <v>556</v>
      </c>
      <c r="B143" s="593"/>
      <c r="C143" s="593"/>
      <c r="D143" s="593"/>
      <c r="E143" s="593"/>
      <c r="F143" s="593"/>
      <c r="G143" s="593"/>
      <c r="H143" s="555"/>
    </row>
    <row r="144" spans="1:14" s="6" customFormat="1" ht="15.95" customHeight="1">
      <c r="A144" s="1099" t="s">
        <v>714</v>
      </c>
      <c r="B144" s="1100"/>
      <c r="C144" s="1100"/>
      <c r="D144" s="1100"/>
      <c r="E144" s="1100"/>
      <c r="F144" s="1100"/>
      <c r="G144" s="1101"/>
      <c r="H144" s="490"/>
      <c r="I144" s="2"/>
      <c r="J144" s="2"/>
      <c r="K144" s="1"/>
      <c r="M144" s="490"/>
      <c r="N144" s="490"/>
    </row>
    <row r="145" spans="1:16" s="6" customFormat="1" ht="26.25" customHeight="1">
      <c r="A145" s="1142" t="s">
        <v>665</v>
      </c>
      <c r="B145" s="1142"/>
      <c r="C145" s="1142"/>
      <c r="D145" s="1142"/>
      <c r="E145" s="1142"/>
      <c r="F145" s="1142"/>
      <c r="G145" s="1142"/>
      <c r="H145" s="1128"/>
      <c r="I145" s="1139"/>
      <c r="J145" s="1139"/>
      <c r="K145" s="1139"/>
      <c r="L145" s="1139"/>
      <c r="M145" s="1139"/>
      <c r="N145" s="1139"/>
      <c r="O145" s="556"/>
      <c r="P145" s="556"/>
    </row>
    <row r="146" spans="1:16" s="6" customFormat="1" ht="20.25" customHeight="1">
      <c r="A146" s="1141" t="s">
        <v>488</v>
      </c>
      <c r="B146" s="1141"/>
      <c r="C146" s="1141"/>
      <c r="D146" s="1141"/>
      <c r="E146" s="1141"/>
      <c r="F146" s="1141"/>
      <c r="G146" s="1141"/>
      <c r="H146" s="448"/>
      <c r="I146" s="550" t="s">
        <v>478</v>
      </c>
      <c r="J146" s="557" t="e">
        <f>#REF!</f>
        <v>#REF!</v>
      </c>
    </row>
    <row r="147" spans="1:16" s="6" customFormat="1" ht="12" customHeight="1">
      <c r="A147" s="1081" t="s">
        <v>179</v>
      </c>
      <c r="B147" s="1105" t="s">
        <v>227</v>
      </c>
      <c r="C147" s="1104" t="s">
        <v>459</v>
      </c>
      <c r="D147" s="1081" t="s">
        <v>67</v>
      </c>
      <c r="E147" s="1081"/>
      <c r="F147" s="1081"/>
      <c r="G147" s="1081"/>
      <c r="H147" s="559" t="s">
        <v>150</v>
      </c>
      <c r="I147" s="560"/>
      <c r="J147" s="560"/>
      <c r="K147" s="560"/>
      <c r="L147" s="560"/>
    </row>
    <row r="148" spans="1:16" s="6" customFormat="1" ht="18.75" customHeight="1">
      <c r="A148" s="1081"/>
      <c r="B148" s="1106"/>
      <c r="C148" s="1104"/>
      <c r="D148" s="1081" t="s">
        <v>234</v>
      </c>
      <c r="E148" s="1081" t="s">
        <v>630</v>
      </c>
      <c r="F148" s="1081" t="s">
        <v>631</v>
      </c>
      <c r="G148" s="1081" t="s">
        <v>711</v>
      </c>
      <c r="H148" s="559"/>
      <c r="I148" s="560"/>
      <c r="J148" s="560"/>
      <c r="K148" s="560"/>
      <c r="L148" s="560"/>
    </row>
    <row r="149" spans="1:16" s="6" customFormat="1" ht="4.5" hidden="1" customHeight="1">
      <c r="A149" s="1081"/>
      <c r="B149" s="1107"/>
      <c r="C149" s="1104"/>
      <c r="D149" s="1081"/>
      <c r="E149" s="1081"/>
      <c r="F149" s="1081"/>
      <c r="G149" s="1081"/>
      <c r="H149" s="559"/>
      <c r="I149" s="560"/>
      <c r="J149" s="560"/>
      <c r="K149" s="560"/>
      <c r="L149" s="560"/>
    </row>
    <row r="150" spans="1:16" s="6" customFormat="1" ht="29.25" customHeight="1">
      <c r="A150" s="579" t="s">
        <v>289</v>
      </c>
      <c r="B150" s="24"/>
      <c r="C150" s="9"/>
      <c r="D150" s="661">
        <v>0.88000000000000012</v>
      </c>
      <c r="E150" s="661">
        <v>0</v>
      </c>
      <c r="F150" s="661">
        <v>0.95999999999999985</v>
      </c>
      <c r="G150" s="12">
        <v>7.3599999999999994</v>
      </c>
      <c r="H150" s="559"/>
      <c r="I150" s="560"/>
      <c r="J150" s="560"/>
      <c r="K150" s="560"/>
      <c r="L150" s="560"/>
    </row>
    <row r="151" spans="1:16" s="6" customFormat="1" ht="15">
      <c r="A151" s="569" t="s">
        <v>371</v>
      </c>
      <c r="B151" s="24"/>
      <c r="C151" s="558"/>
      <c r="D151" s="68">
        <v>11.16</v>
      </c>
      <c r="E151" s="68">
        <v>10.71</v>
      </c>
      <c r="F151" s="68">
        <v>23.04</v>
      </c>
      <c r="G151" s="14">
        <f>D151*4+E151*9+F151*4</f>
        <v>233.19000000000003</v>
      </c>
      <c r="H151" s="559"/>
      <c r="I151" s="560"/>
      <c r="J151" s="560"/>
      <c r="K151" s="560"/>
      <c r="L151" s="560"/>
    </row>
    <row r="152" spans="1:16" s="6" customFormat="1" ht="15">
      <c r="A152" s="580" t="s">
        <v>439</v>
      </c>
      <c r="B152" s="24"/>
      <c r="C152" s="561"/>
      <c r="D152" s="26">
        <v>4</v>
      </c>
      <c r="E152" s="26">
        <v>3.9</v>
      </c>
      <c r="F152" s="26">
        <v>17.600000000000001</v>
      </c>
      <c r="G152" s="14">
        <f>D152*4+E152*9+F152*4</f>
        <v>121.5</v>
      </c>
      <c r="H152" s="559"/>
      <c r="I152" s="560"/>
      <c r="J152" s="560"/>
      <c r="K152" s="560"/>
      <c r="L152" s="560"/>
    </row>
    <row r="153" spans="1:16" s="1" customFormat="1" ht="15">
      <c r="A153" s="581" t="s">
        <v>667</v>
      </c>
      <c r="B153" s="24"/>
      <c r="C153" s="40"/>
      <c r="D153" s="68">
        <v>3.2799999999999994</v>
      </c>
      <c r="E153" s="68">
        <v>0.56000000000000005</v>
      </c>
      <c r="F153" s="68">
        <v>14.44</v>
      </c>
      <c r="G153" s="12">
        <v>75.92</v>
      </c>
      <c r="H153" s="559"/>
      <c r="I153" s="560"/>
      <c r="J153" s="560"/>
      <c r="K153" s="560"/>
      <c r="L153" s="560"/>
      <c r="M153" s="1" t="s">
        <v>528</v>
      </c>
    </row>
    <row r="154" spans="1:16" s="1" customFormat="1" ht="15">
      <c r="A154" s="574" t="s">
        <v>422</v>
      </c>
      <c r="B154" s="24"/>
      <c r="C154" s="9"/>
      <c r="D154" s="68">
        <v>0.93999999999999984</v>
      </c>
      <c r="E154" s="68">
        <v>0.2</v>
      </c>
      <c r="F154" s="68">
        <v>8.74</v>
      </c>
      <c r="G154" s="12">
        <v>40.520000000000003</v>
      </c>
      <c r="H154" s="559"/>
      <c r="I154" s="560"/>
      <c r="J154" s="560"/>
      <c r="K154" s="560"/>
      <c r="L154" s="560"/>
    </row>
    <row r="155" spans="1:16" s="1" customFormat="1" ht="15">
      <c r="A155" s="569" t="s">
        <v>138</v>
      </c>
      <c r="B155" s="482"/>
      <c r="C155" s="9"/>
      <c r="D155" s="653">
        <v>1.7</v>
      </c>
      <c r="E155" s="653">
        <v>0.8</v>
      </c>
      <c r="F155" s="653">
        <v>31</v>
      </c>
      <c r="G155" s="12">
        <f>F155*4+E155*9+D155*4</f>
        <v>138</v>
      </c>
      <c r="H155" s="1111"/>
      <c r="I155" s="1112"/>
      <c r="J155" s="1112"/>
      <c r="K155" s="1112"/>
      <c r="L155" s="1112"/>
    </row>
    <row r="156" spans="1:16" s="1" customFormat="1" ht="30" customHeight="1">
      <c r="A156" s="1079" t="s">
        <v>408</v>
      </c>
      <c r="B156" s="1079"/>
      <c r="C156" s="170"/>
      <c r="D156" s="505">
        <f>D157+D158+D159+D160+D161+D162</f>
        <v>28.754999999999999</v>
      </c>
      <c r="E156" s="505">
        <f>E157+E158+E159+E160+E161+E162</f>
        <v>13.415000000000001</v>
      </c>
      <c r="F156" s="505">
        <f>F157+F158+F159+F160+F161+F162</f>
        <v>87.67</v>
      </c>
      <c r="G156" s="505">
        <f>G157+G158+G159+G160+G161+G162</f>
        <v>586.43499999999995</v>
      </c>
      <c r="H156" s="1111"/>
      <c r="I156" s="1112"/>
      <c r="J156" s="1112"/>
      <c r="K156" s="1112"/>
      <c r="L156" s="1112"/>
    </row>
    <row r="157" spans="1:16" s="1" customFormat="1" ht="19.5">
      <c r="A157" s="1140" t="s">
        <v>710</v>
      </c>
      <c r="B157" s="1140"/>
      <c r="C157" s="1140"/>
      <c r="D157" s="1140"/>
      <c r="E157" s="1140"/>
      <c r="F157" s="1140"/>
      <c r="G157" s="1140"/>
      <c r="H157" s="1102"/>
      <c r="I157" s="1103"/>
      <c r="J157" s="1103"/>
      <c r="K157" s="1103"/>
      <c r="L157" s="1103"/>
    </row>
    <row r="158" spans="1:16" s="6" customFormat="1" ht="15">
      <c r="A158" s="579" t="s">
        <v>289</v>
      </c>
      <c r="B158" s="204"/>
      <c r="C158" s="204"/>
      <c r="D158" s="68">
        <v>8.625</v>
      </c>
      <c r="E158" s="68">
        <v>0.375</v>
      </c>
      <c r="F158" s="7">
        <v>12.5</v>
      </c>
      <c r="G158" s="31">
        <v>87.875000000000014</v>
      </c>
      <c r="H158" s="1123" t="s">
        <v>529</v>
      </c>
      <c r="I158" s="1119"/>
      <c r="J158" s="1119"/>
      <c r="K158" s="1119"/>
      <c r="L158" s="1119"/>
    </row>
    <row r="159" spans="1:16" s="6" customFormat="1" ht="15">
      <c r="A159" s="569" t="s">
        <v>371</v>
      </c>
      <c r="B159" s="204"/>
      <c r="C159" s="103"/>
      <c r="D159" s="26">
        <v>13.6</v>
      </c>
      <c r="E159" s="15">
        <v>11.9</v>
      </c>
      <c r="F159" s="15">
        <v>22.1</v>
      </c>
      <c r="G159" s="12">
        <f>F159*4+E159*9+D159*4</f>
        <v>249.9</v>
      </c>
      <c r="H159" s="1124" t="s">
        <v>747</v>
      </c>
      <c r="I159" s="1125"/>
      <c r="J159" s="1125"/>
      <c r="K159" s="1125"/>
      <c r="L159" s="1125"/>
      <c r="M159" s="449"/>
      <c r="N159" s="227"/>
    </row>
    <row r="160" spans="1:16" s="6" customFormat="1" ht="15">
      <c r="A160" s="580" t="s">
        <v>439</v>
      </c>
      <c r="B160" s="204"/>
      <c r="C160" s="8"/>
      <c r="D160" s="653">
        <v>0.2</v>
      </c>
      <c r="E160" s="653">
        <v>0</v>
      </c>
      <c r="F160" s="653">
        <v>18.3</v>
      </c>
      <c r="G160" s="12">
        <f>F160*4+E160*9+D160*4</f>
        <v>74</v>
      </c>
      <c r="H160" s="1124" t="s">
        <v>719</v>
      </c>
      <c r="I160" s="1125"/>
      <c r="J160" s="1125"/>
      <c r="K160" s="1125"/>
      <c r="L160" s="1125"/>
      <c r="M160" s="227"/>
      <c r="N160" s="227"/>
    </row>
    <row r="161" spans="1:14" s="6" customFormat="1" ht="15.75">
      <c r="A161" s="581" t="s">
        <v>667</v>
      </c>
      <c r="B161" s="204"/>
      <c r="C161" s="11"/>
      <c r="D161" s="68">
        <v>4.919999999999999</v>
      </c>
      <c r="E161" s="68">
        <v>0.84</v>
      </c>
      <c r="F161" s="68">
        <v>21.66</v>
      </c>
      <c r="G161" s="12">
        <v>113.88</v>
      </c>
      <c r="H161" s="1121"/>
      <c r="I161" s="1122"/>
      <c r="J161" s="1122"/>
      <c r="K161" s="1122"/>
      <c r="L161" s="1122"/>
      <c r="M161" s="227"/>
      <c r="N161" s="227"/>
    </row>
    <row r="162" spans="1:14" s="6" customFormat="1" ht="15.75" customHeight="1">
      <c r="A162" s="574" t="s">
        <v>422</v>
      </c>
      <c r="B162" s="204"/>
      <c r="C162" s="11"/>
      <c r="D162" s="68">
        <v>1.41</v>
      </c>
      <c r="E162" s="68">
        <v>0.3</v>
      </c>
      <c r="F162" s="68">
        <v>13.11</v>
      </c>
      <c r="G162" s="12">
        <v>60.780000000000008</v>
      </c>
      <c r="H162" s="562"/>
      <c r="I162" s="563"/>
      <c r="J162" s="563"/>
      <c r="K162" s="563"/>
      <c r="L162" s="563"/>
      <c r="M162" s="227"/>
      <c r="N162" s="227"/>
    </row>
    <row r="163" spans="1:14" s="6" customFormat="1" ht="15.75" customHeight="1">
      <c r="A163" s="569" t="s">
        <v>138</v>
      </c>
      <c r="B163" s="204"/>
      <c r="C163" s="11"/>
      <c r="D163" s="26">
        <v>2.5</v>
      </c>
      <c r="E163" s="26">
        <v>5.4</v>
      </c>
      <c r="F163" s="26">
        <v>15</v>
      </c>
      <c r="G163" s="12">
        <f>F163*4+E163*9+D163*4</f>
        <v>118.6</v>
      </c>
      <c r="H163" s="562"/>
      <c r="I163" s="563"/>
      <c r="J163" s="563"/>
      <c r="K163" s="563"/>
      <c r="L163" s="563"/>
      <c r="M163" s="227"/>
      <c r="N163" s="227"/>
    </row>
    <row r="164" spans="1:14" s="6" customFormat="1" ht="20.100000000000001" customHeight="1">
      <c r="A164" s="1138" t="s">
        <v>408</v>
      </c>
      <c r="B164" s="1138"/>
      <c r="C164" s="564"/>
      <c r="D164" s="622">
        <v>31.254999999999999</v>
      </c>
      <c r="E164" s="622">
        <v>18.815000000000001</v>
      </c>
      <c r="F164" s="622">
        <v>102.67</v>
      </c>
      <c r="G164" s="656">
        <v>705.03499999999997</v>
      </c>
      <c r="H164" s="1121"/>
      <c r="I164" s="1122"/>
      <c r="J164" s="1122"/>
      <c r="K164" s="1122"/>
      <c r="L164" s="1122"/>
      <c r="M164" s="491"/>
      <c r="N164" s="470"/>
    </row>
    <row r="165" spans="1:14" s="2" customFormat="1" ht="20.100000000000001" customHeight="1">
      <c r="A165" s="1094" t="s">
        <v>643</v>
      </c>
      <c r="B165" s="1094"/>
      <c r="C165" s="1094"/>
      <c r="D165" s="1094"/>
      <c r="E165" s="1094"/>
      <c r="F165" s="1094"/>
      <c r="G165" s="1094"/>
      <c r="H165" s="1094"/>
      <c r="I165" s="1094"/>
      <c r="J165" s="1094"/>
    </row>
    <row r="166" spans="1:14" s="6" customFormat="1" ht="4.5" customHeight="1">
      <c r="A166" s="565"/>
      <c r="B166" s="565"/>
      <c r="C166" s="566"/>
      <c r="D166" s="565"/>
      <c r="E166" s="565"/>
      <c r="F166" s="565"/>
      <c r="G166" s="566"/>
      <c r="H166" s="566"/>
      <c r="I166" s="566"/>
    </row>
    <row r="167" spans="1:14" s="6" customFormat="1" ht="15">
      <c r="A167" s="569"/>
      <c r="B167" s="567"/>
      <c r="C167" s="567"/>
      <c r="D167" s="567"/>
      <c r="E167" s="567"/>
      <c r="F167" s="567"/>
      <c r="G167" s="567"/>
      <c r="H167" s="1118"/>
      <c r="I167" s="1119"/>
      <c r="J167" s="1119"/>
      <c r="K167" s="1119"/>
      <c r="L167" s="1119"/>
    </row>
    <row r="168" spans="1:14" s="6" customFormat="1" ht="17.100000000000001" customHeight="1">
      <c r="A168" s="575"/>
      <c r="B168" s="567"/>
      <c r="C168" s="567"/>
      <c r="D168" s="567"/>
      <c r="E168" s="567"/>
      <c r="F168" s="567"/>
      <c r="G168" s="567"/>
      <c r="H168" s="1118"/>
      <c r="I168" s="1119"/>
      <c r="J168" s="1119"/>
      <c r="K168" s="1119"/>
      <c r="L168" s="1119"/>
    </row>
    <row r="169" spans="1:14" s="2" customFormat="1" ht="17.100000000000001" customHeight="1">
      <c r="A169" s="252"/>
      <c r="B169" s="567"/>
      <c r="C169" s="567"/>
      <c r="D169" s="567"/>
      <c r="E169" s="567"/>
      <c r="F169" s="567"/>
      <c r="G169" s="567"/>
      <c r="H169" s="1118"/>
      <c r="I169" s="1119"/>
      <c r="J169" s="1119"/>
      <c r="K169" s="1119"/>
      <c r="L169" s="1119"/>
    </row>
    <row r="170" spans="1:14" s="2" customFormat="1" ht="17.100000000000001" customHeight="1">
      <c r="A170" s="568"/>
      <c r="B170" s="568"/>
      <c r="C170" s="526"/>
      <c r="D170" s="568"/>
      <c r="E170" s="568"/>
      <c r="F170" s="568"/>
      <c r="G170" s="526"/>
      <c r="H170" s="1120"/>
      <c r="I170" s="1120"/>
      <c r="J170" s="1120"/>
      <c r="K170" s="1120"/>
      <c r="L170" s="1120"/>
    </row>
    <row r="171" spans="1:14" ht="18" customHeight="1">
      <c r="A171" s="1093" t="s">
        <v>587</v>
      </c>
      <c r="B171" s="1093"/>
      <c r="C171" s="1093"/>
      <c r="D171" s="1093"/>
      <c r="E171" s="1093"/>
      <c r="F171" s="1093"/>
      <c r="G171" s="1093"/>
      <c r="H171" s="1113">
        <v>1</v>
      </c>
      <c r="I171" s="1113"/>
      <c r="J171" s="1113"/>
      <c r="K171" s="1113"/>
      <c r="L171" s="1113"/>
    </row>
    <row r="173" spans="1:14" s="2" customFormat="1" ht="36.75" customHeight="1">
      <c r="A173" s="549"/>
      <c r="B173" s="1098" t="s">
        <v>445</v>
      </c>
      <c r="C173" s="1098"/>
      <c r="D173" s="1098"/>
      <c r="E173" s="1098"/>
      <c r="F173" s="1098"/>
      <c r="G173" s="1098"/>
      <c r="H173" s="501"/>
      <c r="I173" s="550" t="s">
        <v>719</v>
      </c>
      <c r="J173" s="6"/>
    </row>
    <row r="174" spans="1:14" s="2" customFormat="1" ht="18.75" customHeight="1">
      <c r="A174" s="551"/>
      <c r="B174" s="1117" t="s">
        <v>622</v>
      </c>
      <c r="C174" s="1117"/>
      <c r="D174" s="1117"/>
      <c r="E174" s="1117"/>
      <c r="F174" s="1117"/>
      <c r="G174" s="1117"/>
      <c r="H174" s="552"/>
      <c r="I174" s="550"/>
      <c r="J174" s="6"/>
      <c r="L174" s="553"/>
    </row>
    <row r="175" spans="1:14" s="2" customFormat="1" ht="37.5" customHeight="1">
      <c r="A175" s="667" t="s">
        <v>556</v>
      </c>
      <c r="B175" s="593"/>
      <c r="C175" s="593"/>
      <c r="D175" s="593"/>
      <c r="E175" s="593"/>
      <c r="F175" s="593"/>
      <c r="G175" s="593"/>
      <c r="H175" s="555"/>
    </row>
    <row r="176" spans="1:14" s="6" customFormat="1" ht="15.75" customHeight="1">
      <c r="A176" s="1099" t="s">
        <v>714</v>
      </c>
      <c r="B176" s="1100"/>
      <c r="C176" s="1100"/>
      <c r="D176" s="1100"/>
      <c r="E176" s="1100"/>
      <c r="F176" s="1100"/>
      <c r="G176" s="1101"/>
      <c r="H176" s="490"/>
      <c r="I176" s="2"/>
      <c r="J176" s="2"/>
      <c r="K176" s="1"/>
      <c r="M176" s="490"/>
      <c r="N176" s="490"/>
    </row>
    <row r="177" spans="1:16" s="6" customFormat="1" ht="26.25" customHeight="1">
      <c r="A177" s="1114" t="s">
        <v>665</v>
      </c>
      <c r="B177" s="1115"/>
      <c r="C177" s="1115"/>
      <c r="D177" s="1115"/>
      <c r="E177" s="1115"/>
      <c r="F177" s="1115"/>
      <c r="G177" s="1116"/>
      <c r="H177" s="1128"/>
      <c r="I177" s="1139"/>
      <c r="J177" s="1139"/>
      <c r="K177" s="1139"/>
      <c r="L177" s="1139"/>
      <c r="M177" s="1139"/>
      <c r="N177" s="1139"/>
      <c r="O177" s="556"/>
      <c r="P177" s="556"/>
    </row>
    <row r="178" spans="1:16" s="6" customFormat="1" ht="20.25" customHeight="1">
      <c r="A178" s="1108" t="s">
        <v>489</v>
      </c>
      <c r="B178" s="1109"/>
      <c r="C178" s="1109"/>
      <c r="D178" s="1109"/>
      <c r="E178" s="1109"/>
      <c r="F178" s="1109"/>
      <c r="G178" s="1110"/>
      <c r="H178" s="448"/>
      <c r="I178" s="550" t="s">
        <v>478</v>
      </c>
      <c r="J178" s="557" t="e">
        <f>#REF!</f>
        <v>#REF!</v>
      </c>
    </row>
    <row r="179" spans="1:16" s="6" customFormat="1" ht="12" customHeight="1">
      <c r="A179" s="1081" t="s">
        <v>179</v>
      </c>
      <c r="B179" s="1105" t="s">
        <v>227</v>
      </c>
      <c r="C179" s="1104" t="s">
        <v>459</v>
      </c>
      <c r="D179" s="1081" t="s">
        <v>67</v>
      </c>
      <c r="E179" s="1081"/>
      <c r="F179" s="1081"/>
      <c r="G179" s="1081"/>
      <c r="H179" s="559" t="s">
        <v>150</v>
      </c>
      <c r="I179" s="560"/>
      <c r="J179" s="560"/>
      <c r="K179" s="560"/>
      <c r="L179" s="560"/>
    </row>
    <row r="180" spans="1:16" s="6" customFormat="1" ht="18.75" customHeight="1">
      <c r="A180" s="1081"/>
      <c r="B180" s="1106"/>
      <c r="C180" s="1104"/>
      <c r="D180" s="1081" t="s">
        <v>234</v>
      </c>
      <c r="E180" s="1081" t="s">
        <v>630</v>
      </c>
      <c r="F180" s="1081" t="s">
        <v>631</v>
      </c>
      <c r="G180" s="1081" t="s">
        <v>711</v>
      </c>
      <c r="H180" s="559"/>
      <c r="I180" s="560"/>
      <c r="J180" s="560"/>
      <c r="K180" s="560"/>
      <c r="L180" s="560"/>
    </row>
    <row r="181" spans="1:16" s="6" customFormat="1" ht="4.5" hidden="1" customHeight="1">
      <c r="A181" s="1081"/>
      <c r="B181" s="1107"/>
      <c r="C181" s="1104"/>
      <c r="D181" s="1081"/>
      <c r="E181" s="1081"/>
      <c r="F181" s="1081"/>
      <c r="G181" s="1081"/>
      <c r="H181" s="559"/>
      <c r="I181" s="560"/>
      <c r="J181" s="560"/>
      <c r="K181" s="560"/>
      <c r="L181" s="560"/>
    </row>
    <row r="182" spans="1:16" s="6" customFormat="1" ht="29.25" customHeight="1">
      <c r="A182" s="569" t="s">
        <v>290</v>
      </c>
      <c r="B182" s="24"/>
      <c r="C182" s="9"/>
      <c r="D182" s="661">
        <v>0.88000000000000012</v>
      </c>
      <c r="E182" s="661">
        <v>0</v>
      </c>
      <c r="F182" s="661">
        <v>0.95999999999999985</v>
      </c>
      <c r="G182" s="12">
        <v>7.3599999999999994</v>
      </c>
      <c r="H182" s="559"/>
      <c r="I182" s="560"/>
      <c r="J182" s="560"/>
      <c r="K182" s="560"/>
      <c r="L182" s="560"/>
    </row>
    <row r="183" spans="1:16" s="6" customFormat="1" ht="15">
      <c r="A183" s="576" t="s">
        <v>151</v>
      </c>
      <c r="B183" s="24"/>
      <c r="C183" s="558"/>
      <c r="D183" s="68">
        <v>11.16</v>
      </c>
      <c r="E183" s="68">
        <v>10.71</v>
      </c>
      <c r="F183" s="68">
        <v>23.04</v>
      </c>
      <c r="G183" s="14">
        <f>D183*4+E183*9+F183*4</f>
        <v>233.19000000000003</v>
      </c>
      <c r="H183" s="559"/>
      <c r="I183" s="560"/>
      <c r="J183" s="560"/>
      <c r="K183" s="560"/>
      <c r="L183" s="560"/>
    </row>
    <row r="184" spans="1:16" s="6" customFormat="1" ht="15">
      <c r="A184" s="576" t="s">
        <v>149</v>
      </c>
      <c r="B184" s="24"/>
      <c r="C184" s="561"/>
      <c r="D184" s="26">
        <v>4</v>
      </c>
      <c r="E184" s="26">
        <v>3.9</v>
      </c>
      <c r="F184" s="26">
        <v>17.600000000000001</v>
      </c>
      <c r="G184" s="14">
        <f>D184*4+E184*9+F184*4</f>
        <v>121.5</v>
      </c>
      <c r="H184" s="559"/>
      <c r="I184" s="560"/>
      <c r="J184" s="560"/>
      <c r="K184" s="560"/>
      <c r="L184" s="560"/>
    </row>
    <row r="185" spans="1:16" s="1" customFormat="1" ht="15">
      <c r="A185" s="571" t="s">
        <v>667</v>
      </c>
      <c r="B185" s="24"/>
      <c r="C185" s="40"/>
      <c r="D185" s="68">
        <v>3.2799999999999994</v>
      </c>
      <c r="E185" s="68">
        <v>0.56000000000000005</v>
      </c>
      <c r="F185" s="68">
        <v>14.44</v>
      </c>
      <c r="G185" s="12">
        <v>75.92</v>
      </c>
      <c r="H185" s="559"/>
      <c r="I185" s="560"/>
      <c r="J185" s="560"/>
      <c r="K185" s="560"/>
      <c r="L185" s="560"/>
      <c r="M185" s="1" t="s">
        <v>528</v>
      </c>
    </row>
    <row r="186" spans="1:16" s="1" customFormat="1" ht="15">
      <c r="A186" s="574" t="s">
        <v>422</v>
      </c>
      <c r="B186" s="24"/>
      <c r="C186" s="9"/>
      <c r="D186" s="68">
        <v>0.93999999999999984</v>
      </c>
      <c r="E186" s="68">
        <v>0.2</v>
      </c>
      <c r="F186" s="68">
        <v>8.74</v>
      </c>
      <c r="G186" s="12">
        <v>40.520000000000003</v>
      </c>
      <c r="H186" s="559"/>
      <c r="I186" s="560"/>
      <c r="J186" s="560"/>
      <c r="K186" s="560"/>
      <c r="L186" s="560"/>
    </row>
    <row r="187" spans="1:16" s="1" customFormat="1" ht="15">
      <c r="A187" s="572" t="s">
        <v>84</v>
      </c>
      <c r="B187" s="482"/>
      <c r="C187" s="9"/>
      <c r="D187" s="653">
        <v>1.7</v>
      </c>
      <c r="E187" s="653">
        <v>0.8</v>
      </c>
      <c r="F187" s="653">
        <v>31</v>
      </c>
      <c r="G187" s="12">
        <f>F187*4+E187*9+D187*4</f>
        <v>138</v>
      </c>
      <c r="H187" s="1111"/>
      <c r="I187" s="1112"/>
      <c r="J187" s="1112"/>
      <c r="K187" s="1112"/>
      <c r="L187" s="1112"/>
    </row>
    <row r="188" spans="1:16" s="1" customFormat="1" ht="30" customHeight="1">
      <c r="A188" s="1079" t="s">
        <v>408</v>
      </c>
      <c r="B188" s="1079"/>
      <c r="C188" s="170"/>
      <c r="D188" s="621">
        <v>21.96</v>
      </c>
      <c r="E188" s="621">
        <v>16.170000000000002</v>
      </c>
      <c r="F188" s="621">
        <v>95.78</v>
      </c>
      <c r="G188" s="621">
        <v>616.49</v>
      </c>
      <c r="H188" s="1111"/>
      <c r="I188" s="1112"/>
      <c r="J188" s="1112"/>
      <c r="K188" s="1112"/>
      <c r="L188" s="1112"/>
    </row>
    <row r="189" spans="1:16" s="1" customFormat="1" ht="19.5">
      <c r="A189" s="1095" t="s">
        <v>710</v>
      </c>
      <c r="B189" s="1096"/>
      <c r="C189" s="1096"/>
      <c r="D189" s="1096"/>
      <c r="E189" s="1096"/>
      <c r="F189" s="1096"/>
      <c r="G189" s="1097"/>
      <c r="H189" s="1102"/>
      <c r="I189" s="1103"/>
      <c r="J189" s="1103"/>
      <c r="K189" s="1103"/>
      <c r="L189" s="1103"/>
    </row>
    <row r="190" spans="1:16" s="6" customFormat="1" ht="15">
      <c r="A190" s="569" t="s">
        <v>290</v>
      </c>
      <c r="B190" s="204"/>
      <c r="C190" s="204"/>
      <c r="D190" s="32">
        <v>1.1000000000000001</v>
      </c>
      <c r="E190" s="32">
        <v>0</v>
      </c>
      <c r="F190" s="32">
        <v>1.2</v>
      </c>
      <c r="G190" s="31">
        <f>F190*4+E190*9+D190*4</f>
        <v>9.1999999999999993</v>
      </c>
      <c r="H190" s="1123" t="s">
        <v>529</v>
      </c>
      <c r="I190" s="1119"/>
      <c r="J190" s="1119"/>
      <c r="K190" s="1119"/>
      <c r="L190" s="1119"/>
    </row>
    <row r="191" spans="1:16" s="6" customFormat="1" ht="15">
      <c r="A191" s="576" t="s">
        <v>151</v>
      </c>
      <c r="B191" s="204"/>
      <c r="C191" s="103"/>
      <c r="D191" s="32">
        <v>12.4</v>
      </c>
      <c r="E191" s="32">
        <v>11.9</v>
      </c>
      <c r="F191" s="32">
        <v>25.6</v>
      </c>
      <c r="G191" s="31">
        <f>F191*4+E191*9+D191*4</f>
        <v>259.10000000000002</v>
      </c>
      <c r="H191" s="1124" t="s">
        <v>747</v>
      </c>
      <c r="I191" s="1125"/>
      <c r="J191" s="1125"/>
      <c r="K191" s="1125"/>
      <c r="L191" s="1125"/>
      <c r="M191" s="449"/>
      <c r="N191" s="227"/>
    </row>
    <row r="192" spans="1:16" s="6" customFormat="1" ht="15">
      <c r="A192" s="576" t="s">
        <v>149</v>
      </c>
      <c r="B192" s="204"/>
      <c r="C192" s="8"/>
      <c r="D192" s="26">
        <v>4</v>
      </c>
      <c r="E192" s="26">
        <v>3.9</v>
      </c>
      <c r="F192" s="26">
        <v>19.600000000000001</v>
      </c>
      <c r="G192" s="14">
        <f>D192*4+E192*9+F192*4</f>
        <v>129.5</v>
      </c>
      <c r="H192" s="1124" t="s">
        <v>719</v>
      </c>
      <c r="I192" s="1125"/>
      <c r="J192" s="1125"/>
      <c r="K192" s="1125"/>
      <c r="L192" s="1125"/>
      <c r="M192" s="227"/>
      <c r="N192" s="227"/>
    </row>
    <row r="193" spans="1:14" s="6" customFormat="1" ht="15.75">
      <c r="A193" s="571" t="s">
        <v>667</v>
      </c>
      <c r="B193" s="204"/>
      <c r="C193" s="11"/>
      <c r="D193" s="68">
        <v>4.919999999999999</v>
      </c>
      <c r="E193" s="68">
        <v>0.84</v>
      </c>
      <c r="F193" s="68">
        <v>21.66</v>
      </c>
      <c r="G193" s="12">
        <v>113.88</v>
      </c>
      <c r="H193" s="1121"/>
      <c r="I193" s="1122"/>
      <c r="J193" s="1122"/>
      <c r="K193" s="1122"/>
      <c r="L193" s="1122"/>
      <c r="M193" s="227"/>
      <c r="N193" s="227"/>
    </row>
    <row r="194" spans="1:14" s="6" customFormat="1" ht="15.75" customHeight="1">
      <c r="A194" s="574" t="s">
        <v>422</v>
      </c>
      <c r="B194" s="204"/>
      <c r="C194" s="11"/>
      <c r="D194" s="68">
        <v>1.41</v>
      </c>
      <c r="E194" s="68">
        <v>0.3</v>
      </c>
      <c r="F194" s="68">
        <v>13.11</v>
      </c>
      <c r="G194" s="12">
        <v>60.780000000000008</v>
      </c>
      <c r="H194" s="562"/>
      <c r="I194" s="563"/>
      <c r="J194" s="563"/>
      <c r="K194" s="563"/>
      <c r="L194" s="563"/>
      <c r="M194" s="227"/>
      <c r="N194" s="227"/>
    </row>
    <row r="195" spans="1:14" s="6" customFormat="1" ht="15.75" customHeight="1">
      <c r="A195" s="572" t="s">
        <v>84</v>
      </c>
      <c r="B195" s="204"/>
      <c r="C195" s="11"/>
      <c r="D195" s="653">
        <v>1.7</v>
      </c>
      <c r="E195" s="653">
        <v>0.8</v>
      </c>
      <c r="F195" s="653">
        <v>31</v>
      </c>
      <c r="G195" s="12">
        <f>F195*4+E195*9+D195*4</f>
        <v>138</v>
      </c>
      <c r="H195" s="562"/>
      <c r="I195" s="563"/>
      <c r="J195" s="563"/>
      <c r="K195" s="563"/>
      <c r="L195" s="563"/>
      <c r="M195" s="227"/>
      <c r="N195" s="227"/>
    </row>
    <row r="196" spans="1:14" s="6" customFormat="1" ht="20.100000000000001" customHeight="1">
      <c r="A196" s="1138" t="s">
        <v>408</v>
      </c>
      <c r="B196" s="1138"/>
      <c r="C196" s="564"/>
      <c r="D196" s="310">
        <v>25.529999999999998</v>
      </c>
      <c r="E196" s="310">
        <v>17.740000000000002</v>
      </c>
      <c r="F196" s="310">
        <v>112.17</v>
      </c>
      <c r="G196" s="564">
        <v>710.46</v>
      </c>
      <c r="H196" s="1121"/>
      <c r="I196" s="1122"/>
      <c r="J196" s="1122"/>
      <c r="K196" s="1122"/>
      <c r="L196" s="1122"/>
      <c r="M196" s="491"/>
      <c r="N196" s="470"/>
    </row>
    <row r="197" spans="1:14" s="2" customFormat="1" ht="20.100000000000001" customHeight="1">
      <c r="A197" s="1094" t="s">
        <v>643</v>
      </c>
      <c r="B197" s="1094"/>
      <c r="C197" s="1094"/>
      <c r="D197" s="1094"/>
      <c r="E197" s="1094"/>
      <c r="F197" s="1094"/>
      <c r="G197" s="1094"/>
      <c r="H197" s="1094"/>
      <c r="I197" s="1094"/>
      <c r="J197" s="1094"/>
    </row>
    <row r="198" spans="1:14" s="6" customFormat="1" ht="4.5" customHeight="1">
      <c r="A198" s="565"/>
      <c r="B198" s="565"/>
      <c r="C198" s="566"/>
      <c r="D198" s="565"/>
      <c r="E198" s="565"/>
      <c r="F198" s="565"/>
      <c r="G198" s="566"/>
      <c r="H198" s="566"/>
      <c r="I198" s="566"/>
    </row>
    <row r="199" spans="1:14" s="6" customFormat="1" ht="15">
      <c r="A199" s="569"/>
      <c r="B199" s="567"/>
      <c r="C199" s="567"/>
      <c r="D199" s="567"/>
      <c r="E199" s="567"/>
      <c r="F199" s="567"/>
      <c r="G199" s="567"/>
      <c r="H199" s="1118"/>
      <c r="I199" s="1119"/>
      <c r="J199" s="1119"/>
      <c r="K199" s="1119"/>
      <c r="L199" s="1119"/>
    </row>
    <row r="200" spans="1:14" s="6" customFormat="1" ht="17.100000000000001" customHeight="1">
      <c r="A200" s="575"/>
      <c r="B200" s="567"/>
      <c r="C200" s="567"/>
      <c r="D200" s="567"/>
      <c r="E200" s="567"/>
      <c r="F200" s="567"/>
      <c r="G200" s="567"/>
      <c r="H200" s="1118"/>
      <c r="I200" s="1119"/>
      <c r="J200" s="1119"/>
      <c r="K200" s="1119"/>
      <c r="L200" s="1119"/>
    </row>
    <row r="201" spans="1:14" s="2" customFormat="1" ht="17.100000000000001" customHeight="1">
      <c r="A201" s="252"/>
      <c r="B201" s="567"/>
      <c r="C201" s="567"/>
      <c r="D201" s="567"/>
      <c r="E201" s="567"/>
      <c r="F201" s="567"/>
      <c r="G201" s="567"/>
      <c r="H201" s="1118"/>
      <c r="I201" s="1119"/>
      <c r="J201" s="1119"/>
      <c r="K201" s="1119"/>
      <c r="L201" s="1119"/>
    </row>
    <row r="202" spans="1:14" s="2" customFormat="1" ht="17.100000000000001" customHeight="1">
      <c r="A202" s="568"/>
      <c r="B202" s="568"/>
      <c r="C202" s="526"/>
      <c r="D202" s="568"/>
      <c r="E202" s="568"/>
      <c r="F202" s="568"/>
      <c r="G202" s="526"/>
      <c r="H202" s="1120"/>
      <c r="I202" s="1120"/>
      <c r="J202" s="1120"/>
      <c r="K202" s="1120"/>
      <c r="L202" s="1120"/>
    </row>
    <row r="203" spans="1:14" ht="18" customHeight="1">
      <c r="A203" s="1093" t="s">
        <v>587</v>
      </c>
      <c r="B203" s="1093"/>
      <c r="C203" s="1093"/>
      <c r="D203" s="1093"/>
      <c r="E203" s="1093"/>
      <c r="F203" s="1093"/>
      <c r="G203" s="1093"/>
      <c r="H203" s="1113">
        <v>1</v>
      </c>
      <c r="I203" s="1113"/>
      <c r="J203" s="1113"/>
      <c r="K203" s="1113"/>
      <c r="L203" s="1113"/>
    </row>
    <row r="205" spans="1:14" s="2" customFormat="1" ht="36.75" customHeight="1">
      <c r="A205" s="549"/>
      <c r="B205" s="1098" t="s">
        <v>445</v>
      </c>
      <c r="C205" s="1098"/>
      <c r="D205" s="1098"/>
      <c r="E205" s="1098"/>
      <c r="F205" s="1098"/>
      <c r="G205" s="1098"/>
      <c r="H205" s="501"/>
      <c r="I205" s="550" t="s">
        <v>719</v>
      </c>
      <c r="J205" s="6"/>
    </row>
    <row r="206" spans="1:14" s="2" customFormat="1" ht="18.75" customHeight="1">
      <c r="A206" s="551"/>
      <c r="B206" s="1117" t="s">
        <v>622</v>
      </c>
      <c r="C206" s="1117"/>
      <c r="D206" s="1117"/>
      <c r="E206" s="1117"/>
      <c r="F206" s="1117"/>
      <c r="G206" s="1117"/>
      <c r="H206" s="552"/>
      <c r="I206" s="550"/>
      <c r="J206" s="6"/>
      <c r="L206" s="553"/>
    </row>
    <row r="207" spans="1:14" s="2" customFormat="1" ht="37.5" customHeight="1">
      <c r="A207" s="667" t="s">
        <v>556</v>
      </c>
      <c r="B207" s="593"/>
      <c r="C207" s="593"/>
      <c r="D207" s="593"/>
      <c r="E207" s="593"/>
      <c r="F207" s="593"/>
      <c r="G207" s="593"/>
      <c r="H207" s="555"/>
    </row>
    <row r="208" spans="1:14" s="6" customFormat="1" ht="15.75" customHeight="1">
      <c r="A208" s="1099" t="s">
        <v>714</v>
      </c>
      <c r="B208" s="1100"/>
      <c r="C208" s="1100"/>
      <c r="D208" s="1100"/>
      <c r="E208" s="1100"/>
      <c r="F208" s="1100"/>
      <c r="G208" s="1101"/>
      <c r="H208" s="490"/>
      <c r="I208" s="2"/>
      <c r="J208" s="2"/>
      <c r="K208" s="1"/>
      <c r="M208" s="490"/>
      <c r="N208" s="490"/>
    </row>
    <row r="209" spans="1:16" s="6" customFormat="1" ht="26.25" customHeight="1">
      <c r="A209" s="1114" t="s">
        <v>665</v>
      </c>
      <c r="B209" s="1115"/>
      <c r="C209" s="1115"/>
      <c r="D209" s="1115"/>
      <c r="E209" s="1115"/>
      <c r="F209" s="1115"/>
      <c r="G209" s="1116"/>
      <c r="H209" s="1128"/>
      <c r="I209" s="1139"/>
      <c r="J209" s="1139"/>
      <c r="K209" s="1139"/>
      <c r="L209" s="1139"/>
      <c r="M209" s="1139"/>
      <c r="N209" s="1139"/>
      <c r="O209" s="556"/>
      <c r="P209" s="556"/>
    </row>
    <row r="210" spans="1:16" s="6" customFormat="1" ht="20.25" customHeight="1">
      <c r="A210" s="1108" t="s">
        <v>490</v>
      </c>
      <c r="B210" s="1109"/>
      <c r="C210" s="1109"/>
      <c r="D210" s="1109"/>
      <c r="E210" s="1109"/>
      <c r="F210" s="1109"/>
      <c r="G210" s="1110"/>
      <c r="H210" s="448"/>
      <c r="I210" s="550" t="s">
        <v>478</v>
      </c>
      <c r="J210" s="557" t="e">
        <f>#REF!</f>
        <v>#REF!</v>
      </c>
    </row>
    <row r="211" spans="1:16" s="6" customFormat="1" ht="12" customHeight="1">
      <c r="A211" s="1081" t="s">
        <v>179</v>
      </c>
      <c r="B211" s="1105" t="s">
        <v>227</v>
      </c>
      <c r="C211" s="1104" t="s">
        <v>459</v>
      </c>
      <c r="D211" s="1081" t="s">
        <v>67</v>
      </c>
      <c r="E211" s="1081"/>
      <c r="F211" s="1081"/>
      <c r="G211" s="1081"/>
      <c r="H211" s="559" t="s">
        <v>150</v>
      </c>
      <c r="I211" s="560"/>
      <c r="J211" s="560"/>
      <c r="K211" s="560"/>
      <c r="L211" s="560"/>
    </row>
    <row r="212" spans="1:16" s="6" customFormat="1" ht="18.75" customHeight="1">
      <c r="A212" s="1081"/>
      <c r="B212" s="1106"/>
      <c r="C212" s="1104"/>
      <c r="D212" s="1081" t="s">
        <v>234</v>
      </c>
      <c r="E212" s="1081" t="s">
        <v>630</v>
      </c>
      <c r="F212" s="1081" t="s">
        <v>631</v>
      </c>
      <c r="G212" s="1081" t="s">
        <v>711</v>
      </c>
      <c r="H212" s="559"/>
      <c r="I212" s="560"/>
      <c r="J212" s="560"/>
      <c r="K212" s="560"/>
      <c r="L212" s="560"/>
    </row>
    <row r="213" spans="1:16" s="6" customFormat="1" ht="4.5" hidden="1" customHeight="1">
      <c r="A213" s="1081"/>
      <c r="B213" s="1107"/>
      <c r="C213" s="1104"/>
      <c r="D213" s="1081"/>
      <c r="E213" s="1081"/>
      <c r="F213" s="1081"/>
      <c r="G213" s="1081"/>
      <c r="H213" s="559"/>
      <c r="I213" s="560"/>
      <c r="J213" s="560"/>
      <c r="K213" s="560"/>
      <c r="L213" s="560"/>
    </row>
    <row r="214" spans="1:16" s="6" customFormat="1" ht="29.25" customHeight="1">
      <c r="A214" s="578" t="s">
        <v>204</v>
      </c>
      <c r="B214" s="24"/>
      <c r="C214" s="9"/>
      <c r="D214" s="68">
        <v>0.4</v>
      </c>
      <c r="E214" s="68">
        <v>2.7</v>
      </c>
      <c r="F214" s="68">
        <v>4.32</v>
      </c>
      <c r="G214" s="613">
        <f>F214*4+E214*9+D214*4</f>
        <v>43.18</v>
      </c>
      <c r="H214" s="559"/>
      <c r="I214" s="560"/>
      <c r="J214" s="560"/>
      <c r="K214" s="560"/>
      <c r="L214" s="560"/>
    </row>
    <row r="215" spans="1:16" s="6" customFormat="1" ht="30">
      <c r="A215" s="569" t="s">
        <v>443</v>
      </c>
      <c r="B215" s="24"/>
      <c r="C215" s="558"/>
      <c r="D215" s="653">
        <v>4.0999999999999996</v>
      </c>
      <c r="E215" s="653">
        <v>8.5</v>
      </c>
      <c r="F215" s="653">
        <v>3.5</v>
      </c>
      <c r="G215" s="613">
        <f>F215*4+E215*9+D215*4</f>
        <v>106.9</v>
      </c>
      <c r="H215" s="559"/>
      <c r="I215" s="560"/>
      <c r="J215" s="560"/>
      <c r="K215" s="560"/>
      <c r="L215" s="560"/>
    </row>
    <row r="216" spans="1:16" s="6" customFormat="1" ht="30">
      <c r="A216" s="579" t="s">
        <v>650</v>
      </c>
      <c r="B216" s="24"/>
      <c r="C216" s="561"/>
      <c r="D216" s="68">
        <v>4.96875</v>
      </c>
      <c r="E216" s="68">
        <v>2.15625</v>
      </c>
      <c r="F216" s="68">
        <v>27.09375</v>
      </c>
      <c r="G216" s="12">
        <v>147.65624999999997</v>
      </c>
      <c r="H216" s="559"/>
      <c r="I216" s="560"/>
      <c r="J216" s="560"/>
      <c r="K216" s="560"/>
      <c r="L216" s="560"/>
    </row>
    <row r="217" spans="1:16" s="1" customFormat="1" ht="15">
      <c r="A217" s="579" t="s">
        <v>289</v>
      </c>
      <c r="B217" s="24"/>
      <c r="C217" s="40"/>
      <c r="D217" s="15"/>
      <c r="E217" s="15"/>
      <c r="F217" s="15"/>
      <c r="G217" s="15"/>
      <c r="H217" s="559"/>
      <c r="I217" s="560"/>
      <c r="J217" s="560"/>
      <c r="K217" s="560"/>
      <c r="L217" s="560"/>
      <c r="M217" s="1" t="s">
        <v>528</v>
      </c>
    </row>
    <row r="218" spans="1:16" s="1" customFormat="1" ht="15">
      <c r="A218" s="579" t="s">
        <v>735</v>
      </c>
      <c r="B218" s="24"/>
      <c r="C218" s="9"/>
      <c r="D218" s="15"/>
      <c r="E218" s="15"/>
      <c r="F218" s="15"/>
      <c r="G218" s="15"/>
      <c r="H218" s="559"/>
      <c r="I218" s="560"/>
      <c r="J218" s="560"/>
      <c r="K218" s="560"/>
      <c r="L218" s="560"/>
    </row>
    <row r="219" spans="1:16" s="1" customFormat="1" ht="15">
      <c r="A219" s="578" t="s">
        <v>7</v>
      </c>
      <c r="B219" s="482"/>
      <c r="C219" s="9"/>
      <c r="D219" s="32">
        <v>0.8</v>
      </c>
      <c r="E219" s="32">
        <v>0</v>
      </c>
      <c r="F219" s="32">
        <v>22.6</v>
      </c>
      <c r="G219" s="31">
        <f>F219*4+E219*9+D219*4</f>
        <v>93.600000000000009</v>
      </c>
      <c r="H219" s="1111"/>
      <c r="I219" s="1112"/>
      <c r="J219" s="1112"/>
      <c r="K219" s="1112"/>
      <c r="L219" s="1112"/>
    </row>
    <row r="220" spans="1:16" s="1" customFormat="1" ht="15">
      <c r="A220" s="571" t="s">
        <v>667</v>
      </c>
      <c r="B220" s="482"/>
      <c r="C220" s="9"/>
      <c r="D220" s="68">
        <v>1.64</v>
      </c>
      <c r="E220" s="68">
        <v>0.28000000000000003</v>
      </c>
      <c r="F220" s="68">
        <v>7.22</v>
      </c>
      <c r="G220" s="12">
        <v>37.96</v>
      </c>
      <c r="H220" s="1111"/>
      <c r="I220" s="1112"/>
      <c r="J220" s="1112"/>
      <c r="K220" s="1112"/>
      <c r="L220" s="1112"/>
    </row>
    <row r="221" spans="1:16" s="1" customFormat="1" ht="15">
      <c r="A221" s="574" t="s">
        <v>518</v>
      </c>
      <c r="B221" s="482"/>
      <c r="C221" s="9"/>
      <c r="D221" s="68">
        <v>0.93999999999999984</v>
      </c>
      <c r="E221" s="68">
        <v>0.2</v>
      </c>
      <c r="F221" s="68">
        <v>8.74</v>
      </c>
      <c r="G221" s="12">
        <v>40.520000000000003</v>
      </c>
      <c r="H221" s="1111"/>
      <c r="I221" s="1112"/>
      <c r="J221" s="1112"/>
      <c r="K221" s="1112"/>
      <c r="L221" s="1112"/>
    </row>
    <row r="222" spans="1:16" s="1" customFormat="1" ht="15">
      <c r="A222" s="569" t="s">
        <v>724</v>
      </c>
      <c r="B222" s="482"/>
      <c r="C222" s="9"/>
      <c r="D222" s="26">
        <v>3.1</v>
      </c>
      <c r="E222" s="26">
        <v>5</v>
      </c>
      <c r="F222" s="26">
        <v>17</v>
      </c>
      <c r="G222" s="12">
        <f>F222*4+E222*9+D222*4</f>
        <v>125.4</v>
      </c>
      <c r="H222" s="1111"/>
      <c r="I222" s="1112"/>
      <c r="J222" s="1112"/>
      <c r="K222" s="1112"/>
      <c r="L222" s="1112"/>
    </row>
    <row r="223" spans="1:16" s="1" customFormat="1" ht="30" customHeight="1">
      <c r="A223" s="1079" t="s">
        <v>408</v>
      </c>
      <c r="B223" s="1079"/>
      <c r="C223" s="170"/>
      <c r="D223" s="621">
        <v>15.94875</v>
      </c>
      <c r="E223" s="621">
        <v>18.83625</v>
      </c>
      <c r="F223" s="621">
        <v>90.473749999999995</v>
      </c>
      <c r="G223" s="621">
        <v>595.21624999999995</v>
      </c>
      <c r="H223" s="1111"/>
      <c r="I223" s="1112"/>
      <c r="J223" s="1112"/>
      <c r="K223" s="1112"/>
      <c r="L223" s="1112"/>
    </row>
    <row r="224" spans="1:16" s="1" customFormat="1" ht="19.5">
      <c r="A224" s="1095" t="s">
        <v>710</v>
      </c>
      <c r="B224" s="1096"/>
      <c r="C224" s="1096"/>
      <c r="D224" s="1096"/>
      <c r="E224" s="1096"/>
      <c r="F224" s="1096"/>
      <c r="G224" s="1097"/>
      <c r="H224" s="1102"/>
      <c r="I224" s="1103"/>
      <c r="J224" s="1103"/>
      <c r="K224" s="1103"/>
      <c r="L224" s="1103"/>
    </row>
    <row r="225" spans="1:14" s="6" customFormat="1" ht="15">
      <c r="A225" s="578" t="s">
        <v>204</v>
      </c>
      <c r="B225" s="204"/>
      <c r="C225" s="204"/>
      <c r="D225" s="68">
        <v>0.5</v>
      </c>
      <c r="E225" s="68">
        <v>3.2</v>
      </c>
      <c r="F225" s="68">
        <v>5.2</v>
      </c>
      <c r="G225" s="12">
        <f>F225*4+E225*9+D225*4</f>
        <v>51.6</v>
      </c>
      <c r="H225" s="1123" t="s">
        <v>529</v>
      </c>
      <c r="I225" s="1119"/>
      <c r="J225" s="1119"/>
      <c r="K225" s="1119"/>
      <c r="L225" s="1119"/>
    </row>
    <row r="226" spans="1:14" s="6" customFormat="1" ht="30">
      <c r="A226" s="569" t="s">
        <v>443</v>
      </c>
      <c r="B226" s="204"/>
      <c r="C226" s="103"/>
      <c r="D226" s="653">
        <v>4.7</v>
      </c>
      <c r="E226" s="653">
        <v>8.9</v>
      </c>
      <c r="F226" s="653">
        <v>4.2</v>
      </c>
      <c r="G226" s="12">
        <f>F226*4+E226*9+D226*4</f>
        <v>115.7</v>
      </c>
      <c r="H226" s="1124" t="s">
        <v>747</v>
      </c>
      <c r="I226" s="1125"/>
      <c r="J226" s="1125"/>
      <c r="K226" s="1125"/>
      <c r="L226" s="1125"/>
      <c r="M226" s="449"/>
      <c r="N226" s="227"/>
    </row>
    <row r="227" spans="1:14" s="6" customFormat="1" ht="30">
      <c r="A227" s="579" t="s">
        <v>650</v>
      </c>
      <c r="B227" s="204"/>
      <c r="C227" s="8"/>
      <c r="D227" s="68">
        <v>5.67</v>
      </c>
      <c r="E227" s="68">
        <v>2.79</v>
      </c>
      <c r="F227" s="68">
        <v>35.28</v>
      </c>
      <c r="G227" s="12">
        <f>F227*4+E227*9+D227*4</f>
        <v>188.91000000000003</v>
      </c>
      <c r="H227" s="1124" t="s">
        <v>719</v>
      </c>
      <c r="I227" s="1125"/>
      <c r="J227" s="1125"/>
      <c r="K227" s="1125"/>
      <c r="L227" s="1125"/>
      <c r="M227" s="227"/>
      <c r="N227" s="227"/>
    </row>
    <row r="228" spans="1:14" s="6" customFormat="1" ht="15.75">
      <c r="A228" s="579" t="s">
        <v>289</v>
      </c>
      <c r="B228" s="204"/>
      <c r="C228" s="11"/>
      <c r="D228" s="649"/>
      <c r="E228" s="649"/>
      <c r="F228" s="649"/>
      <c r="G228" s="649"/>
      <c r="H228" s="1121"/>
      <c r="I228" s="1122"/>
      <c r="J228" s="1122"/>
      <c r="K228" s="1122"/>
      <c r="L228" s="1122"/>
      <c r="M228" s="227"/>
      <c r="N228" s="227"/>
    </row>
    <row r="229" spans="1:14" s="6" customFormat="1" ht="15.75" customHeight="1">
      <c r="A229" s="579" t="s">
        <v>735</v>
      </c>
      <c r="B229" s="204"/>
      <c r="C229" s="11"/>
      <c r="D229" s="649"/>
      <c r="E229" s="649"/>
      <c r="F229" s="649"/>
      <c r="G229" s="649"/>
      <c r="H229" s="562"/>
      <c r="I229" s="563"/>
      <c r="J229" s="563"/>
      <c r="K229" s="563"/>
      <c r="L229" s="563"/>
      <c r="M229" s="227"/>
      <c r="N229" s="227"/>
    </row>
    <row r="230" spans="1:14" s="6" customFormat="1" ht="15.75" customHeight="1">
      <c r="A230" s="578" t="s">
        <v>7</v>
      </c>
      <c r="B230" s="204"/>
      <c r="C230" s="11"/>
      <c r="D230" s="32">
        <v>0.8</v>
      </c>
      <c r="E230" s="33">
        <v>0</v>
      </c>
      <c r="F230" s="32">
        <v>22.6</v>
      </c>
      <c r="G230" s="31">
        <f>F230*4+E230*9+D230*4</f>
        <v>93.600000000000009</v>
      </c>
      <c r="H230" s="562"/>
      <c r="I230" s="563"/>
      <c r="J230" s="563"/>
      <c r="K230" s="563"/>
      <c r="L230" s="563"/>
      <c r="M230" s="227"/>
      <c r="N230" s="227"/>
    </row>
    <row r="231" spans="1:14" s="6" customFormat="1" ht="15.75" customHeight="1">
      <c r="A231" s="571" t="s">
        <v>667</v>
      </c>
      <c r="B231" s="204"/>
      <c r="C231" s="11"/>
      <c r="D231" s="68">
        <v>3.28</v>
      </c>
      <c r="E231" s="68">
        <v>0.56000000000000005</v>
      </c>
      <c r="F231" s="68">
        <v>14.44</v>
      </c>
      <c r="G231" s="12">
        <v>75.92</v>
      </c>
      <c r="H231" s="562"/>
      <c r="I231" s="563"/>
      <c r="J231" s="563"/>
      <c r="K231" s="563"/>
      <c r="L231" s="563"/>
      <c r="M231" s="227"/>
      <c r="N231" s="227"/>
    </row>
    <row r="232" spans="1:14" s="6" customFormat="1" ht="15.75">
      <c r="A232" s="574" t="s">
        <v>518</v>
      </c>
      <c r="B232" s="458"/>
      <c r="C232" s="11"/>
      <c r="D232" s="68">
        <v>1.41</v>
      </c>
      <c r="E232" s="68">
        <v>0.3</v>
      </c>
      <c r="F232" s="68">
        <v>13.11</v>
      </c>
      <c r="G232" s="12">
        <v>60.780000000000008</v>
      </c>
      <c r="H232" s="1121"/>
      <c r="I232" s="1122"/>
      <c r="J232" s="1122"/>
      <c r="K232" s="1122"/>
      <c r="L232" s="1122"/>
      <c r="M232" s="227"/>
      <c r="N232" s="227"/>
    </row>
    <row r="233" spans="1:14" s="6" customFormat="1" ht="15.75" customHeight="1">
      <c r="A233" s="569" t="s">
        <v>724</v>
      </c>
      <c r="B233" s="458"/>
      <c r="C233" s="11"/>
      <c r="D233" s="26">
        <v>3.1</v>
      </c>
      <c r="E233" s="26">
        <v>5</v>
      </c>
      <c r="F233" s="26">
        <v>17</v>
      </c>
      <c r="G233" s="12">
        <f>F233*4+E233*9+D233*4</f>
        <v>125.4</v>
      </c>
      <c r="H233" s="1121"/>
      <c r="I233" s="1122"/>
      <c r="J233" s="1122"/>
      <c r="K233" s="1122"/>
      <c r="L233" s="1122"/>
      <c r="M233" s="227"/>
      <c r="N233" s="227"/>
    </row>
    <row r="234" spans="1:14" s="6" customFormat="1" ht="20.100000000000001" customHeight="1">
      <c r="A234" s="1138" t="s">
        <v>408</v>
      </c>
      <c r="B234" s="1138"/>
      <c r="C234" s="564"/>
      <c r="D234" s="610">
        <v>19.46</v>
      </c>
      <c r="E234" s="611">
        <v>20.75</v>
      </c>
      <c r="F234" s="611">
        <v>111.83</v>
      </c>
      <c r="G234" s="611">
        <v>711.91</v>
      </c>
      <c r="H234" s="1121"/>
      <c r="I234" s="1122"/>
      <c r="J234" s="1122"/>
      <c r="K234" s="1122"/>
      <c r="L234" s="1122"/>
      <c r="M234" s="491"/>
      <c r="N234" s="470"/>
    </row>
    <row r="235" spans="1:14" s="2" customFormat="1" ht="20.100000000000001" customHeight="1">
      <c r="A235" s="1094" t="s">
        <v>643</v>
      </c>
      <c r="B235" s="1094"/>
      <c r="C235" s="1094"/>
      <c r="D235" s="1094"/>
      <c r="E235" s="1094"/>
      <c r="F235" s="1094"/>
      <c r="G235" s="1094"/>
      <c r="H235" s="1094"/>
      <c r="I235" s="1094"/>
      <c r="J235" s="1094"/>
    </row>
    <row r="236" spans="1:14" s="6" customFormat="1" ht="4.5" customHeight="1">
      <c r="A236" s="565"/>
      <c r="B236" s="565"/>
      <c r="C236" s="566"/>
      <c r="D236" s="565"/>
      <c r="E236" s="565"/>
      <c r="F236" s="565"/>
      <c r="G236" s="566"/>
      <c r="H236" s="566"/>
      <c r="I236" s="566"/>
    </row>
    <row r="237" spans="1:14" s="6" customFormat="1" ht="15">
      <c r="A237" s="569"/>
      <c r="B237" s="567"/>
      <c r="C237" s="567"/>
      <c r="D237" s="567"/>
      <c r="E237" s="567"/>
      <c r="F237" s="567"/>
      <c r="G237" s="567"/>
      <c r="H237" s="1118"/>
      <c r="I237" s="1119"/>
      <c r="J237" s="1119"/>
      <c r="K237" s="1119"/>
      <c r="L237" s="1119"/>
    </row>
    <row r="238" spans="1:14" s="6" customFormat="1" ht="17.100000000000001" customHeight="1">
      <c r="A238" s="575"/>
      <c r="B238" s="567"/>
      <c r="C238" s="567"/>
      <c r="D238" s="567"/>
      <c r="E238" s="567"/>
      <c r="F238" s="567"/>
      <c r="G238" s="567"/>
      <c r="H238" s="1118"/>
      <c r="I238" s="1119"/>
      <c r="J238" s="1119"/>
      <c r="K238" s="1119"/>
      <c r="L238" s="1119"/>
    </row>
    <row r="239" spans="1:14" s="2" customFormat="1" ht="17.100000000000001" customHeight="1">
      <c r="A239" s="252"/>
      <c r="B239" s="567"/>
      <c r="C239" s="567"/>
      <c r="D239" s="567"/>
      <c r="E239" s="567"/>
      <c r="F239" s="567"/>
      <c r="G239" s="567"/>
      <c r="H239" s="1118"/>
      <c r="I239" s="1119"/>
      <c r="J239" s="1119"/>
      <c r="K239" s="1119"/>
      <c r="L239" s="1119"/>
    </row>
    <row r="240" spans="1:14" s="2" customFormat="1" ht="17.100000000000001" customHeight="1">
      <c r="A240" s="568"/>
      <c r="B240" s="568"/>
      <c r="C240" s="526"/>
      <c r="D240" s="568"/>
      <c r="E240" s="568"/>
      <c r="F240" s="568"/>
      <c r="G240" s="526"/>
      <c r="H240" s="1120"/>
      <c r="I240" s="1120"/>
      <c r="J240" s="1120"/>
      <c r="K240" s="1120"/>
      <c r="L240" s="1120"/>
    </row>
    <row r="241" spans="1:16" ht="18" customHeight="1">
      <c r="A241" s="1093" t="s">
        <v>587</v>
      </c>
      <c r="B241" s="1093"/>
      <c r="C241" s="1093"/>
      <c r="D241" s="1093"/>
      <c r="E241" s="1093"/>
      <c r="F241" s="1093"/>
      <c r="G241" s="1093"/>
      <c r="H241" s="1113">
        <v>1</v>
      </c>
      <c r="I241" s="1113"/>
      <c r="J241" s="1113"/>
      <c r="K241" s="1113"/>
      <c r="L241" s="1113"/>
    </row>
    <row r="243" spans="1:16" s="2" customFormat="1" ht="36.75" customHeight="1">
      <c r="A243" s="549"/>
      <c r="B243" s="1098" t="s">
        <v>445</v>
      </c>
      <c r="C243" s="1098"/>
      <c r="D243" s="1098"/>
      <c r="E243" s="1098"/>
      <c r="F243" s="1098"/>
      <c r="G243" s="1098"/>
      <c r="H243" s="501"/>
      <c r="I243" s="550" t="s">
        <v>719</v>
      </c>
      <c r="J243" s="6"/>
    </row>
    <row r="244" spans="1:16" s="2" customFormat="1" ht="18.75" customHeight="1">
      <c r="A244" s="551"/>
      <c r="B244" s="1117" t="s">
        <v>622</v>
      </c>
      <c r="C244" s="1117"/>
      <c r="D244" s="1117"/>
      <c r="E244" s="1117"/>
      <c r="F244" s="1117"/>
      <c r="G244" s="1117"/>
      <c r="H244" s="552"/>
      <c r="I244" s="550"/>
      <c r="J244" s="6"/>
      <c r="L244" s="553"/>
    </row>
    <row r="245" spans="1:16" s="2" customFormat="1" ht="37.5" customHeight="1">
      <c r="A245" s="667" t="s">
        <v>556</v>
      </c>
      <c r="B245" s="593"/>
      <c r="C245" s="593"/>
      <c r="D245" s="593"/>
      <c r="E245" s="593"/>
      <c r="F245" s="593"/>
      <c r="G245" s="593"/>
      <c r="H245" s="555"/>
    </row>
    <row r="246" spans="1:16" s="6" customFormat="1" ht="15.75" customHeight="1">
      <c r="A246" s="1099" t="s">
        <v>714</v>
      </c>
      <c r="B246" s="1100"/>
      <c r="C246" s="1100"/>
      <c r="D246" s="1100"/>
      <c r="E246" s="1100"/>
      <c r="F246" s="1100"/>
      <c r="G246" s="1101"/>
      <c r="H246" s="490"/>
      <c r="I246" s="2"/>
      <c r="J246" s="2"/>
      <c r="K246" s="1"/>
      <c r="M246" s="490"/>
      <c r="N246" s="490"/>
    </row>
    <row r="247" spans="1:16" s="6" customFormat="1" ht="26.25" customHeight="1">
      <c r="A247" s="1114" t="s">
        <v>665</v>
      </c>
      <c r="B247" s="1115"/>
      <c r="C247" s="1115"/>
      <c r="D247" s="1115"/>
      <c r="E247" s="1115"/>
      <c r="F247" s="1115"/>
      <c r="G247" s="1116"/>
      <c r="H247" s="1128"/>
      <c r="I247" s="1139"/>
      <c r="J247" s="1139"/>
      <c r="K247" s="1139"/>
      <c r="L247" s="1139"/>
      <c r="M247" s="1139"/>
      <c r="N247" s="1139"/>
      <c r="O247" s="556"/>
      <c r="P247" s="556"/>
    </row>
    <row r="248" spans="1:16" s="6" customFormat="1" ht="20.25" customHeight="1">
      <c r="A248" s="1108" t="s">
        <v>26</v>
      </c>
      <c r="B248" s="1109"/>
      <c r="C248" s="1109"/>
      <c r="D248" s="1109"/>
      <c r="E248" s="1109"/>
      <c r="F248" s="1109"/>
      <c r="G248" s="1110"/>
      <c r="H248" s="448"/>
      <c r="I248" s="550" t="s">
        <v>478</v>
      </c>
      <c r="J248" s="557" t="e">
        <f>#REF!</f>
        <v>#REF!</v>
      </c>
    </row>
    <row r="249" spans="1:16" s="6" customFormat="1" ht="12" customHeight="1">
      <c r="A249" s="1135" t="s">
        <v>179</v>
      </c>
      <c r="B249" s="1105" t="s">
        <v>227</v>
      </c>
      <c r="C249" s="1104" t="s">
        <v>459</v>
      </c>
      <c r="D249" s="1081" t="s">
        <v>67</v>
      </c>
      <c r="E249" s="1081"/>
      <c r="F249" s="1081"/>
      <c r="G249" s="1081"/>
      <c r="H249" s="559" t="s">
        <v>150</v>
      </c>
      <c r="I249" s="560"/>
      <c r="J249" s="560"/>
      <c r="K249" s="560"/>
      <c r="L249" s="560"/>
    </row>
    <row r="250" spans="1:16" s="6" customFormat="1" ht="18.75" customHeight="1">
      <c r="A250" s="1136"/>
      <c r="B250" s="1106"/>
      <c r="C250" s="1104"/>
      <c r="D250" s="1081" t="s">
        <v>234</v>
      </c>
      <c r="E250" s="1081" t="s">
        <v>630</v>
      </c>
      <c r="F250" s="1081" t="s">
        <v>631</v>
      </c>
      <c r="G250" s="1081" t="s">
        <v>711</v>
      </c>
      <c r="H250" s="559"/>
      <c r="I250" s="560"/>
      <c r="J250" s="560"/>
      <c r="K250" s="560"/>
      <c r="L250" s="560"/>
    </row>
    <row r="251" spans="1:16" s="6" customFormat="1" ht="4.5" hidden="1" customHeight="1">
      <c r="A251" s="1137"/>
      <c r="B251" s="1107"/>
      <c r="C251" s="1104"/>
      <c r="D251" s="1081"/>
      <c r="E251" s="1081"/>
      <c r="F251" s="1081"/>
      <c r="G251" s="1081"/>
      <c r="H251" s="559"/>
      <c r="I251" s="560"/>
      <c r="J251" s="560"/>
      <c r="K251" s="560"/>
      <c r="L251" s="560"/>
    </row>
    <row r="252" spans="1:16" s="6" customFormat="1" ht="29.25" customHeight="1">
      <c r="A252" s="582" t="s">
        <v>766</v>
      </c>
      <c r="B252" s="24"/>
      <c r="C252" s="9"/>
      <c r="D252" s="662">
        <v>6.4</v>
      </c>
      <c r="E252" s="663">
        <v>3.5</v>
      </c>
      <c r="F252" s="662">
        <v>0.54</v>
      </c>
      <c r="G252" s="12">
        <f>D252*4+E252*9+F252*4</f>
        <v>59.260000000000005</v>
      </c>
      <c r="H252" s="559"/>
      <c r="I252" s="560"/>
      <c r="J252" s="560"/>
      <c r="K252" s="560"/>
      <c r="L252" s="560"/>
    </row>
    <row r="253" spans="1:16" s="6" customFormat="1" ht="12.75" customHeight="1">
      <c r="A253" s="569" t="s">
        <v>86</v>
      </c>
      <c r="B253" s="24"/>
      <c r="C253" s="558"/>
      <c r="D253" s="651">
        <v>7.2</v>
      </c>
      <c r="E253" s="651">
        <v>7.916666666666667</v>
      </c>
      <c r="F253" s="651">
        <v>8.9166666666666661</v>
      </c>
      <c r="G253" s="12">
        <f>D253*4+E253*9+F253*4</f>
        <v>135.71666666666667</v>
      </c>
      <c r="H253" s="559"/>
      <c r="I253" s="560"/>
      <c r="J253" s="560"/>
      <c r="K253" s="560"/>
      <c r="L253" s="560"/>
    </row>
    <row r="254" spans="1:16" s="6" customFormat="1" ht="12.75" customHeight="1">
      <c r="A254" s="576" t="s">
        <v>454</v>
      </c>
      <c r="B254" s="24"/>
      <c r="C254" s="561"/>
      <c r="D254" s="32">
        <v>3</v>
      </c>
      <c r="E254" s="32">
        <v>3.75</v>
      </c>
      <c r="F254" s="32">
        <v>20.100000000000001</v>
      </c>
      <c r="G254" s="14">
        <f>F254*4+E254*9+D254*4</f>
        <v>126.15</v>
      </c>
      <c r="H254" s="559"/>
      <c r="I254" s="560"/>
      <c r="J254" s="560"/>
      <c r="K254" s="560"/>
      <c r="L254" s="560"/>
    </row>
    <row r="255" spans="1:16" s="1" customFormat="1" ht="12.75" customHeight="1">
      <c r="A255" s="578" t="s">
        <v>7</v>
      </c>
      <c r="B255" s="24"/>
      <c r="C255" s="40"/>
      <c r="D255" s="32">
        <v>0.16</v>
      </c>
      <c r="E255" s="33">
        <v>0.1</v>
      </c>
      <c r="F255" s="32">
        <v>28.1</v>
      </c>
      <c r="G255" s="31">
        <f>F255*4+E255*9+D255*4</f>
        <v>113.94000000000001</v>
      </c>
      <c r="H255" s="559"/>
      <c r="I255" s="560"/>
      <c r="J255" s="560"/>
      <c r="K255" s="560"/>
      <c r="L255" s="560"/>
      <c r="M255" s="1" t="s">
        <v>528</v>
      </c>
    </row>
    <row r="256" spans="1:16" s="1" customFormat="1" ht="12.75" customHeight="1">
      <c r="A256" s="571" t="s">
        <v>667</v>
      </c>
      <c r="B256" s="24"/>
      <c r="C256" s="9"/>
      <c r="D256" s="68">
        <v>4.0999999999999988</v>
      </c>
      <c r="E256" s="68">
        <v>0.7</v>
      </c>
      <c r="F256" s="68">
        <v>18.05</v>
      </c>
      <c r="G256" s="12">
        <v>94.9</v>
      </c>
      <c r="H256" s="559"/>
      <c r="I256" s="560"/>
      <c r="J256" s="560"/>
      <c r="K256" s="560"/>
      <c r="L256" s="560"/>
    </row>
    <row r="257" spans="1:14" s="1" customFormat="1" ht="12.75" customHeight="1">
      <c r="A257" s="574" t="s">
        <v>422</v>
      </c>
      <c r="B257" s="482"/>
      <c r="C257" s="9"/>
      <c r="D257" s="68">
        <v>0.93999999999999984</v>
      </c>
      <c r="E257" s="68">
        <v>0.2</v>
      </c>
      <c r="F257" s="68">
        <v>8.74</v>
      </c>
      <c r="G257" s="12">
        <v>40.520000000000003</v>
      </c>
      <c r="H257" s="1111"/>
      <c r="I257" s="1112"/>
      <c r="J257" s="1112"/>
      <c r="K257" s="1112"/>
      <c r="L257" s="1112"/>
    </row>
    <row r="258" spans="1:14" s="1" customFormat="1" ht="30" customHeight="1">
      <c r="A258" s="1126" t="s">
        <v>408</v>
      </c>
      <c r="B258" s="1127"/>
      <c r="C258" s="170"/>
      <c r="D258" s="264">
        <v>21.8</v>
      </c>
      <c r="E258" s="264">
        <v>16.166666666666668</v>
      </c>
      <c r="F258" s="264">
        <v>84.446666666666658</v>
      </c>
      <c r="G258" s="264">
        <v>570.48666666666668</v>
      </c>
      <c r="H258" s="1111"/>
      <c r="I258" s="1112"/>
      <c r="J258" s="1112"/>
      <c r="K258" s="1112"/>
      <c r="L258" s="1112"/>
    </row>
    <row r="259" spans="1:14" s="1" customFormat="1" ht="19.5">
      <c r="A259" s="1095" t="s">
        <v>710</v>
      </c>
      <c r="B259" s="1096"/>
      <c r="C259" s="1096"/>
      <c r="D259" s="1096"/>
      <c r="E259" s="1096"/>
      <c r="F259" s="1096"/>
      <c r="G259" s="1097"/>
      <c r="H259" s="1102"/>
      <c r="I259" s="1103"/>
      <c r="J259" s="1103"/>
      <c r="K259" s="1103"/>
      <c r="L259" s="1103"/>
    </row>
    <row r="260" spans="1:14" s="6" customFormat="1" ht="15">
      <c r="A260" s="582" t="s">
        <v>766</v>
      </c>
      <c r="B260" s="204"/>
      <c r="C260" s="204"/>
      <c r="D260" s="71">
        <v>10.7</v>
      </c>
      <c r="E260" s="71">
        <v>5.9</v>
      </c>
      <c r="F260" s="71">
        <v>0.9</v>
      </c>
      <c r="G260" s="12">
        <f>F260*4+E260*9+D260*4</f>
        <v>99.5</v>
      </c>
      <c r="H260" s="1123" t="s">
        <v>529</v>
      </c>
      <c r="I260" s="1118"/>
      <c r="J260" s="1118"/>
      <c r="K260" s="1118"/>
      <c r="L260" s="1118"/>
    </row>
    <row r="261" spans="1:14" s="6" customFormat="1" ht="15">
      <c r="A261" s="569" t="s">
        <v>86</v>
      </c>
      <c r="B261" s="204"/>
      <c r="C261" s="103"/>
      <c r="D261" s="651">
        <v>8.5</v>
      </c>
      <c r="E261" s="651">
        <v>9.5</v>
      </c>
      <c r="F261" s="651">
        <v>10.7</v>
      </c>
      <c r="G261" s="12">
        <f>F261*4+E261*9+D261*4</f>
        <v>162.30000000000001</v>
      </c>
      <c r="H261" s="1124" t="s">
        <v>747</v>
      </c>
      <c r="I261" s="1125"/>
      <c r="J261" s="1125"/>
      <c r="K261" s="1125"/>
      <c r="L261" s="1125"/>
      <c r="M261" s="449"/>
      <c r="N261" s="227"/>
    </row>
    <row r="262" spans="1:14" s="6" customFormat="1" ht="15">
      <c r="A262" s="576" t="s">
        <v>454</v>
      </c>
      <c r="B262" s="204"/>
      <c r="C262" s="8"/>
      <c r="D262" s="33">
        <v>3.6</v>
      </c>
      <c r="E262" s="32">
        <v>4.5</v>
      </c>
      <c r="F262" s="33">
        <v>23.1</v>
      </c>
      <c r="G262" s="14">
        <f>F262*4+E262*9+D262*4</f>
        <v>147.30000000000001</v>
      </c>
      <c r="H262" s="1124" t="s">
        <v>719</v>
      </c>
      <c r="I262" s="1125"/>
      <c r="J262" s="1125"/>
      <c r="K262" s="1125"/>
      <c r="L262" s="1125"/>
      <c r="M262" s="227"/>
      <c r="N262" s="227"/>
    </row>
    <row r="263" spans="1:14" s="6" customFormat="1" ht="15.75">
      <c r="A263" s="578" t="s">
        <v>7</v>
      </c>
      <c r="B263" s="204"/>
      <c r="C263" s="11"/>
      <c r="D263" s="32">
        <v>0.16</v>
      </c>
      <c r="E263" s="33">
        <v>0.1</v>
      </c>
      <c r="F263" s="32">
        <v>28.1</v>
      </c>
      <c r="G263" s="31">
        <f>F263*4+E263*9+D263*4</f>
        <v>113.94000000000001</v>
      </c>
      <c r="H263" s="1121"/>
      <c r="I263" s="1122"/>
      <c r="J263" s="1122"/>
      <c r="K263" s="1122"/>
      <c r="L263" s="1122"/>
      <c r="M263" s="227"/>
      <c r="N263" s="227"/>
    </row>
    <row r="264" spans="1:14" s="6" customFormat="1" ht="15.75" customHeight="1">
      <c r="A264" s="571" t="s">
        <v>667</v>
      </c>
      <c r="B264" s="204"/>
      <c r="C264" s="11"/>
      <c r="D264" s="68">
        <v>4.0999999999999988</v>
      </c>
      <c r="E264" s="68">
        <v>0.7</v>
      </c>
      <c r="F264" s="68">
        <v>18.05</v>
      </c>
      <c r="G264" s="12">
        <v>94.9</v>
      </c>
      <c r="H264" s="562"/>
      <c r="I264" s="563"/>
      <c r="J264" s="563"/>
      <c r="K264" s="563"/>
      <c r="L264" s="563"/>
      <c r="M264" s="227"/>
      <c r="N264" s="227"/>
    </row>
    <row r="265" spans="1:14" s="6" customFormat="1" ht="15.75" customHeight="1">
      <c r="A265" s="574" t="s">
        <v>422</v>
      </c>
      <c r="B265" s="204"/>
      <c r="C265" s="11"/>
      <c r="D265" s="68">
        <v>1.41</v>
      </c>
      <c r="E265" s="68">
        <v>0.3</v>
      </c>
      <c r="F265" s="68">
        <v>13.11</v>
      </c>
      <c r="G265" s="12">
        <v>60.780000000000008</v>
      </c>
      <c r="H265" s="562"/>
      <c r="I265" s="563"/>
      <c r="J265" s="563"/>
      <c r="K265" s="563"/>
      <c r="L265" s="563"/>
      <c r="M265" s="227"/>
      <c r="N265" s="227"/>
    </row>
    <row r="266" spans="1:14" s="6" customFormat="1" ht="20.100000000000001" customHeight="1">
      <c r="A266" s="1133" t="s">
        <v>408</v>
      </c>
      <c r="B266" s="1134"/>
      <c r="C266" s="564"/>
      <c r="D266" s="119">
        <v>28.47</v>
      </c>
      <c r="E266" s="119">
        <v>21</v>
      </c>
      <c r="F266" s="119">
        <v>93.960000000000008</v>
      </c>
      <c r="G266" s="119">
        <v>678.72</v>
      </c>
      <c r="H266" s="1121"/>
      <c r="I266" s="1122"/>
      <c r="J266" s="1122"/>
      <c r="K266" s="1122"/>
      <c r="L266" s="1122"/>
      <c r="M266" s="491"/>
      <c r="N266" s="470"/>
    </row>
    <row r="267" spans="1:14" s="2" customFormat="1" ht="20.100000000000001" customHeight="1">
      <c r="A267" s="1094" t="s">
        <v>643</v>
      </c>
      <c r="B267" s="1094"/>
      <c r="C267" s="1094"/>
      <c r="D267" s="1094"/>
      <c r="E267" s="1094"/>
      <c r="F267" s="1094"/>
      <c r="G267" s="1094"/>
      <c r="H267" s="1094"/>
      <c r="I267" s="1094"/>
      <c r="J267" s="1094"/>
    </row>
    <row r="268" spans="1:14" s="6" customFormat="1" ht="4.5" customHeight="1">
      <c r="A268" s="565"/>
      <c r="B268" s="565"/>
      <c r="C268" s="566"/>
      <c r="D268" s="565"/>
      <c r="E268" s="565"/>
      <c r="F268" s="565"/>
      <c r="G268" s="566"/>
      <c r="H268" s="566"/>
      <c r="I268" s="566"/>
    </row>
    <row r="269" spans="1:14" s="6" customFormat="1" ht="15">
      <c r="A269" s="569"/>
      <c r="B269" s="567"/>
      <c r="C269" s="567"/>
      <c r="D269" s="567"/>
      <c r="E269" s="567"/>
      <c r="F269" s="567"/>
      <c r="G269" s="567"/>
      <c r="H269" s="1123"/>
      <c r="I269" s="1118"/>
      <c r="J269" s="1118"/>
      <c r="K269" s="1118"/>
      <c r="L269" s="1118"/>
    </row>
    <row r="270" spans="1:14" s="6" customFormat="1" ht="17.100000000000001" customHeight="1">
      <c r="A270" s="575"/>
      <c r="B270" s="567"/>
      <c r="C270" s="567"/>
      <c r="D270" s="567"/>
      <c r="E270" s="567"/>
      <c r="F270" s="567"/>
      <c r="G270" s="567"/>
      <c r="H270" s="1123"/>
      <c r="I270" s="1118"/>
      <c r="J270" s="1118"/>
      <c r="K270" s="1118"/>
      <c r="L270" s="1118"/>
    </row>
    <row r="271" spans="1:14" s="2" customFormat="1" ht="17.100000000000001" customHeight="1">
      <c r="A271" s="252"/>
      <c r="B271" s="567"/>
      <c r="C271" s="567"/>
      <c r="D271" s="567"/>
      <c r="E271" s="567"/>
      <c r="F271" s="567"/>
      <c r="G271" s="567"/>
      <c r="H271" s="1123"/>
      <c r="I271" s="1118"/>
      <c r="J271" s="1118"/>
      <c r="K271" s="1118"/>
      <c r="L271" s="1118"/>
    </row>
    <row r="272" spans="1:14" s="2" customFormat="1" ht="17.100000000000001" customHeight="1">
      <c r="A272" s="568"/>
      <c r="B272" s="568"/>
      <c r="C272" s="526"/>
      <c r="D272" s="568"/>
      <c r="E272" s="568"/>
      <c r="F272" s="568"/>
      <c r="G272" s="526"/>
      <c r="H272" s="1120"/>
      <c r="I272" s="1120"/>
      <c r="J272" s="1120"/>
      <c r="K272" s="1120"/>
      <c r="L272" s="1120"/>
    </row>
    <row r="273" spans="1:16" ht="18" customHeight="1">
      <c r="A273" s="1093" t="s">
        <v>587</v>
      </c>
      <c r="B273" s="1093"/>
      <c r="C273" s="1093"/>
      <c r="D273" s="1093"/>
      <c r="E273" s="1093"/>
      <c r="F273" s="1093"/>
      <c r="G273" s="1093"/>
      <c r="H273" s="1113">
        <v>1</v>
      </c>
      <c r="I273" s="1113"/>
      <c r="J273" s="1113"/>
      <c r="K273" s="1113"/>
      <c r="L273" s="1113"/>
    </row>
    <row r="275" spans="1:16" s="2" customFormat="1" ht="36.75" customHeight="1">
      <c r="A275" s="549"/>
      <c r="B275" s="1098" t="s">
        <v>445</v>
      </c>
      <c r="C275" s="1098"/>
      <c r="D275" s="1098"/>
      <c r="E275" s="1098"/>
      <c r="F275" s="1098"/>
      <c r="G275" s="1098"/>
      <c r="H275" s="501"/>
      <c r="I275" s="550" t="s">
        <v>719</v>
      </c>
      <c r="J275" s="6"/>
    </row>
    <row r="276" spans="1:16" s="2" customFormat="1" ht="18.75" customHeight="1">
      <c r="A276" s="551"/>
      <c r="B276" s="1117" t="s">
        <v>622</v>
      </c>
      <c r="C276" s="1117"/>
      <c r="D276" s="1117"/>
      <c r="E276" s="1117"/>
      <c r="F276" s="1117"/>
      <c r="G276" s="1117"/>
      <c r="H276" s="552"/>
      <c r="I276" s="550"/>
      <c r="J276" s="6"/>
      <c r="L276" s="553"/>
    </row>
    <row r="277" spans="1:16" s="2" customFormat="1" ht="18.75" customHeight="1">
      <c r="A277" s="551"/>
      <c r="B277" s="588"/>
      <c r="C277" s="588"/>
      <c r="D277" s="588"/>
      <c r="E277" s="588"/>
      <c r="F277" s="588"/>
      <c r="G277" s="588"/>
      <c r="H277" s="552"/>
      <c r="I277" s="660"/>
      <c r="J277" s="6"/>
      <c r="L277" s="553"/>
    </row>
    <row r="278" spans="1:16" ht="18">
      <c r="A278" s="667" t="s">
        <v>556</v>
      </c>
    </row>
    <row r="279" spans="1:16" s="6" customFormat="1" ht="15.95" customHeight="1">
      <c r="A279" s="1099" t="s">
        <v>714</v>
      </c>
      <c r="B279" s="1100"/>
      <c r="C279" s="1100"/>
      <c r="D279" s="1100"/>
      <c r="E279" s="1100"/>
      <c r="F279" s="1100"/>
      <c r="G279" s="1101"/>
      <c r="H279" s="490"/>
      <c r="I279" s="2"/>
      <c r="J279" s="2"/>
      <c r="K279" s="1"/>
      <c r="M279" s="490"/>
      <c r="N279" s="490"/>
    </row>
    <row r="280" spans="1:16" s="6" customFormat="1" ht="26.25" customHeight="1">
      <c r="A280" s="1130" t="s">
        <v>665</v>
      </c>
      <c r="B280" s="1131"/>
      <c r="C280" s="1131"/>
      <c r="D280" s="1131"/>
      <c r="E280" s="1131"/>
      <c r="F280" s="1131"/>
      <c r="G280" s="1132"/>
      <c r="H280" s="1128"/>
      <c r="I280" s="1129"/>
      <c r="J280" s="1129"/>
      <c r="K280" s="1129"/>
      <c r="L280" s="1129"/>
      <c r="M280" s="1129"/>
      <c r="N280" s="1129"/>
      <c r="O280" s="556"/>
      <c r="P280" s="556"/>
    </row>
    <row r="281" spans="1:16" s="6" customFormat="1" ht="20.25" customHeight="1">
      <c r="A281" s="1108" t="s">
        <v>27</v>
      </c>
      <c r="B281" s="1109"/>
      <c r="C281" s="1109"/>
      <c r="D281" s="1109"/>
      <c r="E281" s="1109"/>
      <c r="F281" s="1109"/>
      <c r="G281" s="1110"/>
      <c r="H281" s="448"/>
      <c r="I281" s="550" t="s">
        <v>478</v>
      </c>
      <c r="J281" s="557" t="e">
        <f>#REF!</f>
        <v>#REF!</v>
      </c>
    </row>
    <row r="282" spans="1:16" s="6" customFormat="1" ht="12" customHeight="1">
      <c r="A282" s="1135" t="s">
        <v>179</v>
      </c>
      <c r="B282" s="1105" t="s">
        <v>227</v>
      </c>
      <c r="C282" s="1104" t="s">
        <v>459</v>
      </c>
      <c r="D282" s="1081" t="s">
        <v>67</v>
      </c>
      <c r="E282" s="1081"/>
      <c r="F282" s="1081"/>
      <c r="G282" s="1081"/>
      <c r="H282" s="559" t="s">
        <v>150</v>
      </c>
      <c r="I282" s="560"/>
      <c r="J282" s="560"/>
      <c r="K282" s="560"/>
      <c r="L282" s="560"/>
    </row>
    <row r="283" spans="1:16" s="6" customFormat="1" ht="18.75" customHeight="1">
      <c r="A283" s="1136"/>
      <c r="B283" s="1106"/>
      <c r="C283" s="1104"/>
      <c r="D283" s="1081" t="s">
        <v>234</v>
      </c>
      <c r="E283" s="1081" t="s">
        <v>630</v>
      </c>
      <c r="F283" s="1081" t="s">
        <v>631</v>
      </c>
      <c r="G283" s="1081" t="s">
        <v>711</v>
      </c>
      <c r="H283" s="559"/>
      <c r="I283" s="560"/>
      <c r="J283" s="560"/>
      <c r="K283" s="560"/>
      <c r="L283" s="560"/>
    </row>
    <row r="284" spans="1:16" s="6" customFormat="1" ht="4.5" hidden="1" customHeight="1">
      <c r="A284" s="1137"/>
      <c r="B284" s="1107"/>
      <c r="C284" s="1104"/>
      <c r="D284" s="1081"/>
      <c r="E284" s="1081"/>
      <c r="F284" s="1081"/>
      <c r="G284" s="1081"/>
      <c r="H284" s="559"/>
      <c r="I284" s="560"/>
      <c r="J284" s="560"/>
      <c r="K284" s="560"/>
      <c r="L284" s="560"/>
    </row>
    <row r="285" spans="1:16" s="6" customFormat="1" ht="29.25" customHeight="1">
      <c r="A285" s="583" t="s">
        <v>88</v>
      </c>
      <c r="B285" s="24"/>
      <c r="C285" s="9"/>
      <c r="D285" s="26">
        <v>0.05</v>
      </c>
      <c r="E285" s="26">
        <v>3.7</v>
      </c>
      <c r="F285" s="26">
        <v>0.05</v>
      </c>
      <c r="G285" s="14">
        <f>F285*4+E285*9+D285*4</f>
        <v>33.70000000000001</v>
      </c>
      <c r="H285" s="559"/>
      <c r="I285" s="560"/>
      <c r="J285" s="560"/>
      <c r="K285" s="560"/>
      <c r="L285" s="560"/>
    </row>
    <row r="286" spans="1:16" s="6" customFormat="1" ht="15">
      <c r="A286" s="571" t="s">
        <v>89</v>
      </c>
      <c r="B286" s="24"/>
      <c r="C286" s="558"/>
      <c r="D286" s="26">
        <v>3.3</v>
      </c>
      <c r="E286" s="26">
        <v>4.2</v>
      </c>
      <c r="F286" s="26">
        <v>0</v>
      </c>
      <c r="G286" s="14">
        <f>F286*4+E286*9+D286*4</f>
        <v>51</v>
      </c>
      <c r="H286" s="559"/>
      <c r="I286" s="560"/>
      <c r="J286" s="560"/>
      <c r="K286" s="560"/>
      <c r="L286" s="560"/>
    </row>
    <row r="287" spans="1:16" s="6" customFormat="1" ht="15">
      <c r="A287" s="573" t="s">
        <v>466</v>
      </c>
      <c r="B287" s="24"/>
      <c r="C287" s="561"/>
      <c r="D287" s="68">
        <v>0.94</v>
      </c>
      <c r="E287" s="68">
        <v>0.2</v>
      </c>
      <c r="F287" s="68">
        <v>8.74</v>
      </c>
      <c r="G287" s="12">
        <v>40.520000000000003</v>
      </c>
      <c r="H287" s="559"/>
      <c r="I287" s="560"/>
      <c r="J287" s="560"/>
      <c r="K287" s="560"/>
      <c r="L287" s="560"/>
    </row>
    <row r="288" spans="1:16" s="1" customFormat="1" ht="15">
      <c r="A288" s="584" t="s">
        <v>102</v>
      </c>
      <c r="B288" s="24"/>
      <c r="C288" s="40"/>
      <c r="D288" s="652">
        <v>9.5</v>
      </c>
      <c r="E288" s="664">
        <v>12.1</v>
      </c>
      <c r="F288" s="26">
        <v>11.4</v>
      </c>
      <c r="G288" s="14">
        <f>F288*4+E288*9+D288*4</f>
        <v>192.5</v>
      </c>
      <c r="H288" s="559"/>
      <c r="I288" s="560"/>
      <c r="J288" s="560"/>
      <c r="K288" s="560"/>
      <c r="L288" s="560"/>
      <c r="M288" s="1" t="s">
        <v>528</v>
      </c>
    </row>
    <row r="289" spans="1:14" s="1" customFormat="1" ht="15">
      <c r="A289" s="576" t="s">
        <v>570</v>
      </c>
      <c r="B289" s="24"/>
      <c r="C289" s="9"/>
      <c r="D289" s="26">
        <v>3.4166666666666665</v>
      </c>
      <c r="E289" s="26">
        <v>3.5</v>
      </c>
      <c r="F289" s="26">
        <v>10.75</v>
      </c>
      <c r="G289" s="12">
        <f>F289*4+E289*9+D289*4</f>
        <v>88.166666666666671</v>
      </c>
      <c r="H289" s="559"/>
      <c r="I289" s="560"/>
      <c r="J289" s="560"/>
      <c r="K289" s="560"/>
      <c r="L289" s="560"/>
    </row>
    <row r="290" spans="1:14" s="1" customFormat="1" ht="15">
      <c r="A290" s="576" t="s">
        <v>12</v>
      </c>
      <c r="B290" s="482"/>
      <c r="C290" s="9"/>
      <c r="D290" s="68">
        <v>2.5</v>
      </c>
      <c r="E290" s="68">
        <v>5.7</v>
      </c>
      <c r="F290" s="68">
        <v>14</v>
      </c>
      <c r="G290" s="613">
        <f>F290*4+E290*9+D290*4</f>
        <v>117.30000000000001</v>
      </c>
      <c r="H290" s="1111"/>
      <c r="I290" s="1112"/>
      <c r="J290" s="1112"/>
      <c r="K290" s="1112"/>
      <c r="L290" s="1112"/>
    </row>
    <row r="291" spans="1:14" s="1" customFormat="1" ht="15">
      <c r="A291" s="580" t="s">
        <v>569</v>
      </c>
      <c r="B291" s="482"/>
      <c r="C291" s="9"/>
      <c r="D291" s="652">
        <v>0.2</v>
      </c>
      <c r="E291" s="664">
        <v>0</v>
      </c>
      <c r="F291" s="664">
        <v>18.3</v>
      </c>
      <c r="G291" s="14">
        <f>D291*4+E291*9+F291*4</f>
        <v>74</v>
      </c>
      <c r="H291" s="1111"/>
      <c r="I291" s="1112"/>
      <c r="J291" s="1112"/>
      <c r="K291" s="1112"/>
      <c r="L291" s="1112"/>
    </row>
    <row r="292" spans="1:14" s="1" customFormat="1" ht="15">
      <c r="A292" s="581" t="s">
        <v>667</v>
      </c>
      <c r="B292" s="482"/>
      <c r="C292" s="9"/>
      <c r="D292" s="68">
        <v>3.2800000000000002</v>
      </c>
      <c r="E292" s="68">
        <v>0.56000000000000005</v>
      </c>
      <c r="F292" s="68">
        <v>14.44</v>
      </c>
      <c r="G292" s="12">
        <v>75.92</v>
      </c>
      <c r="H292" s="1111"/>
      <c r="I292" s="1112"/>
      <c r="J292" s="1112"/>
      <c r="K292" s="1112"/>
      <c r="L292" s="1112"/>
    </row>
    <row r="293" spans="1:14" s="1" customFormat="1" ht="30" customHeight="1">
      <c r="A293" s="1126" t="s">
        <v>408</v>
      </c>
      <c r="B293" s="1127"/>
      <c r="C293" s="170"/>
      <c r="D293" s="289">
        <v>20.686666666666667</v>
      </c>
      <c r="E293" s="289">
        <v>24.259999999999998</v>
      </c>
      <c r="F293" s="289">
        <v>63.68</v>
      </c>
      <c r="G293" s="170">
        <v>555.80666666666673</v>
      </c>
      <c r="H293" s="1111"/>
      <c r="I293" s="1112"/>
      <c r="J293" s="1112"/>
      <c r="K293" s="1112"/>
      <c r="L293" s="1112"/>
    </row>
    <row r="294" spans="1:14" s="1" customFormat="1" ht="19.5">
      <c r="A294" s="1095" t="s">
        <v>710</v>
      </c>
      <c r="B294" s="1096"/>
      <c r="C294" s="1096"/>
      <c r="D294" s="1096"/>
      <c r="E294" s="1096"/>
      <c r="F294" s="1096"/>
      <c r="G294" s="1097"/>
      <c r="H294" s="1102"/>
      <c r="I294" s="1103"/>
      <c r="J294" s="1103"/>
      <c r="K294" s="1103"/>
      <c r="L294" s="1103"/>
    </row>
    <row r="295" spans="1:14" s="6" customFormat="1" ht="15">
      <c r="A295" s="583" t="s">
        <v>88</v>
      </c>
      <c r="B295" s="204"/>
      <c r="C295" s="204"/>
      <c r="D295" s="9">
        <v>0.1</v>
      </c>
      <c r="E295" s="15">
        <v>7.3</v>
      </c>
      <c r="F295" s="15">
        <v>0.1</v>
      </c>
      <c r="G295" s="12">
        <f>F295*4+E295*9+D295*4</f>
        <v>66.500000000000014</v>
      </c>
      <c r="H295" s="1123" t="s">
        <v>529</v>
      </c>
      <c r="I295" s="1118"/>
      <c r="J295" s="1118"/>
      <c r="K295" s="1118"/>
      <c r="L295" s="1118"/>
    </row>
    <row r="296" spans="1:14" s="6" customFormat="1" ht="15">
      <c r="A296" s="571" t="s">
        <v>89</v>
      </c>
      <c r="B296" s="204"/>
      <c r="C296" s="103"/>
      <c r="D296" s="68">
        <v>3.45</v>
      </c>
      <c r="E296" s="68">
        <v>4.3499999999999996</v>
      </c>
      <c r="F296" s="68">
        <v>0</v>
      </c>
      <c r="G296" s="12">
        <f>F296*4+E296*9+D296*4</f>
        <v>52.95</v>
      </c>
      <c r="H296" s="1124" t="s">
        <v>747</v>
      </c>
      <c r="I296" s="1125"/>
      <c r="J296" s="1125"/>
      <c r="K296" s="1125"/>
      <c r="L296" s="1125"/>
      <c r="M296" s="449"/>
      <c r="N296" s="227"/>
    </row>
    <row r="297" spans="1:14" s="6" customFormat="1" ht="15">
      <c r="A297" s="573" t="s">
        <v>466</v>
      </c>
      <c r="B297" s="204"/>
      <c r="C297" s="8"/>
      <c r="D297" s="68">
        <v>1.41</v>
      </c>
      <c r="E297" s="68">
        <v>0.3</v>
      </c>
      <c r="F297" s="68">
        <v>13.11</v>
      </c>
      <c r="G297" s="12">
        <v>60.780000000000008</v>
      </c>
      <c r="H297" s="1124" t="s">
        <v>719</v>
      </c>
      <c r="I297" s="1125"/>
      <c r="J297" s="1125"/>
      <c r="K297" s="1125"/>
      <c r="L297" s="1125"/>
      <c r="M297" s="227"/>
      <c r="N297" s="227"/>
    </row>
    <row r="298" spans="1:14" s="6" customFormat="1" ht="15.75">
      <c r="A298" s="584" t="s">
        <v>102</v>
      </c>
      <c r="B298" s="204"/>
      <c r="C298" s="11"/>
      <c r="D298" s="653">
        <v>13.2</v>
      </c>
      <c r="E298" s="653">
        <v>15.416666666666666</v>
      </c>
      <c r="F298" s="68">
        <v>0.41666666666666669</v>
      </c>
      <c r="G298" s="12">
        <f>F298*4+E298*9+D298*4</f>
        <v>193.21666666666664</v>
      </c>
      <c r="H298" s="1121"/>
      <c r="I298" s="1122"/>
      <c r="J298" s="1122"/>
      <c r="K298" s="1122"/>
      <c r="L298" s="1122"/>
      <c r="M298" s="227"/>
      <c r="N298" s="227"/>
    </row>
    <row r="299" spans="1:14" s="6" customFormat="1" ht="15.75" customHeight="1">
      <c r="A299" s="576" t="s">
        <v>570</v>
      </c>
      <c r="B299" s="204"/>
      <c r="C299" s="11"/>
      <c r="D299" s="26">
        <v>4.0999999999999996</v>
      </c>
      <c r="E299" s="26">
        <v>4.2</v>
      </c>
      <c r="F299" s="26">
        <v>12.9</v>
      </c>
      <c r="G299" s="12">
        <f>F299*4+E299*9+D299*4</f>
        <v>105.80000000000001</v>
      </c>
      <c r="H299" s="562"/>
      <c r="I299" s="563"/>
      <c r="J299" s="563"/>
      <c r="K299" s="563"/>
      <c r="L299" s="563"/>
      <c r="M299" s="227"/>
      <c r="N299" s="227"/>
    </row>
    <row r="300" spans="1:14" s="6" customFormat="1" ht="15.75" customHeight="1">
      <c r="A300" s="576" t="s">
        <v>12</v>
      </c>
      <c r="B300" s="204"/>
      <c r="C300" s="11"/>
      <c r="D300" s="68">
        <v>3</v>
      </c>
      <c r="E300" s="68">
        <v>7</v>
      </c>
      <c r="F300" s="68">
        <v>16.8</v>
      </c>
      <c r="G300" s="613">
        <f>F300*4+E300*9+D300*4</f>
        <v>142.19999999999999</v>
      </c>
      <c r="H300" s="562"/>
      <c r="I300" s="563"/>
      <c r="J300" s="563"/>
      <c r="K300" s="563"/>
      <c r="L300" s="563"/>
      <c r="M300" s="227"/>
      <c r="N300" s="227"/>
    </row>
    <row r="301" spans="1:14" s="6" customFormat="1" ht="15.75" customHeight="1">
      <c r="A301" s="580" t="s">
        <v>569</v>
      </c>
      <c r="B301" s="204"/>
      <c r="C301" s="11"/>
      <c r="D301" s="653">
        <v>0.2</v>
      </c>
      <c r="E301" s="653">
        <v>0</v>
      </c>
      <c r="F301" s="653">
        <v>18.3</v>
      </c>
      <c r="G301" s="12">
        <f>F301*4+E301*9+D301*4</f>
        <v>74</v>
      </c>
      <c r="H301" s="562"/>
      <c r="I301" s="563"/>
      <c r="J301" s="563"/>
      <c r="K301" s="563"/>
      <c r="L301" s="563"/>
      <c r="M301" s="227"/>
      <c r="N301" s="227"/>
    </row>
    <row r="302" spans="1:14" s="6" customFormat="1" ht="15.75">
      <c r="A302" s="581" t="s">
        <v>667</v>
      </c>
      <c r="B302" s="458"/>
      <c r="C302" s="11"/>
      <c r="D302" s="68">
        <v>4.0999999999999996</v>
      </c>
      <c r="E302" s="68">
        <v>0.7</v>
      </c>
      <c r="F302" s="68">
        <v>18.05</v>
      </c>
      <c r="G302" s="12">
        <v>94.9</v>
      </c>
      <c r="H302" s="1121"/>
      <c r="I302" s="1122"/>
      <c r="J302" s="1122"/>
      <c r="K302" s="1122"/>
      <c r="L302" s="1122"/>
      <c r="M302" s="227"/>
      <c r="N302" s="227"/>
    </row>
    <row r="303" spans="1:14" s="6" customFormat="1" ht="20.100000000000001" customHeight="1">
      <c r="A303" s="1133" t="s">
        <v>408</v>
      </c>
      <c r="B303" s="1134"/>
      <c r="C303" s="564"/>
      <c r="D303" s="297">
        <v>26.559999999999995</v>
      </c>
      <c r="E303" s="297">
        <v>32.266666666666666</v>
      </c>
      <c r="F303" s="297">
        <v>62.876666666666665</v>
      </c>
      <c r="G303" s="564">
        <v>648.14666666666665</v>
      </c>
      <c r="H303" s="1121"/>
      <c r="I303" s="1122"/>
      <c r="J303" s="1122"/>
      <c r="K303" s="1122"/>
      <c r="L303" s="1122"/>
      <c r="M303" s="491"/>
      <c r="N303" s="470"/>
    </row>
    <row r="304" spans="1:14" s="2" customFormat="1" ht="20.100000000000001" customHeight="1">
      <c r="A304" s="1094" t="s">
        <v>643</v>
      </c>
      <c r="B304" s="1094"/>
      <c r="C304" s="1094"/>
      <c r="D304" s="1094"/>
      <c r="E304" s="1094"/>
      <c r="F304" s="1094"/>
      <c r="G304" s="1094"/>
      <c r="H304" s="1094"/>
      <c r="I304" s="1094"/>
      <c r="J304" s="1094"/>
    </row>
    <row r="305" spans="1:16" s="6" customFormat="1" ht="4.5" customHeight="1">
      <c r="A305" s="565"/>
      <c r="B305" s="565"/>
      <c r="C305" s="566"/>
      <c r="D305" s="565"/>
      <c r="E305" s="565"/>
      <c r="F305" s="565"/>
      <c r="G305" s="566"/>
      <c r="H305" s="566"/>
      <c r="I305" s="566"/>
    </row>
    <row r="306" spans="1:16" s="6" customFormat="1" ht="15">
      <c r="A306" s="569"/>
      <c r="B306" s="567"/>
      <c r="C306" s="567"/>
      <c r="D306" s="567"/>
      <c r="E306" s="567"/>
      <c r="F306" s="567"/>
      <c r="G306" s="567"/>
      <c r="H306" s="1123"/>
      <c r="I306" s="1118"/>
      <c r="J306" s="1118"/>
      <c r="K306" s="1118"/>
      <c r="L306" s="1118"/>
    </row>
    <row r="307" spans="1:16" s="6" customFormat="1" ht="17.100000000000001" customHeight="1">
      <c r="A307" s="575"/>
      <c r="B307" s="567"/>
      <c r="C307" s="567"/>
      <c r="D307" s="567"/>
      <c r="E307" s="567"/>
      <c r="F307" s="567"/>
      <c r="G307" s="567"/>
      <c r="H307" s="1123"/>
      <c r="I307" s="1118"/>
      <c r="J307" s="1118"/>
      <c r="K307" s="1118"/>
      <c r="L307" s="1118"/>
    </row>
    <row r="308" spans="1:16" s="2" customFormat="1" ht="17.100000000000001" customHeight="1">
      <c r="A308" s="252"/>
      <c r="B308" s="567"/>
      <c r="C308" s="567"/>
      <c r="D308" s="567"/>
      <c r="E308" s="567"/>
      <c r="F308" s="567"/>
      <c r="G308" s="567"/>
      <c r="H308" s="1123"/>
      <c r="I308" s="1118"/>
      <c r="J308" s="1118"/>
      <c r="K308" s="1118"/>
      <c r="L308" s="1118"/>
    </row>
    <row r="309" spans="1:16" s="2" customFormat="1" ht="17.100000000000001" customHeight="1">
      <c r="A309" s="568"/>
      <c r="B309" s="568"/>
      <c r="C309" s="526"/>
      <c r="D309" s="568"/>
      <c r="E309" s="568"/>
      <c r="F309" s="568"/>
      <c r="G309" s="526"/>
      <c r="H309" s="1120"/>
      <c r="I309" s="1120"/>
      <c r="J309" s="1120"/>
      <c r="K309" s="1120"/>
      <c r="L309" s="1120"/>
    </row>
    <row r="310" spans="1:16" ht="18" customHeight="1">
      <c r="A310" s="1093" t="s">
        <v>587</v>
      </c>
      <c r="B310" s="1093"/>
      <c r="C310" s="1093"/>
      <c r="D310" s="1093"/>
      <c r="E310" s="1093"/>
      <c r="F310" s="1093"/>
      <c r="G310" s="1093"/>
      <c r="H310" s="1113">
        <v>1</v>
      </c>
      <c r="I310" s="1113"/>
      <c r="J310" s="1113"/>
      <c r="K310" s="1113"/>
      <c r="L310" s="1113"/>
    </row>
    <row r="311" spans="1:16" ht="18" customHeight="1">
      <c r="A311" s="568"/>
      <c r="B311" s="568"/>
      <c r="C311" s="568"/>
      <c r="D311" s="568"/>
      <c r="E311" s="568"/>
      <c r="F311" s="568"/>
      <c r="G311" s="568"/>
      <c r="H311" s="589"/>
      <c r="I311" s="589"/>
      <c r="J311" s="589"/>
      <c r="K311" s="589"/>
      <c r="L311" s="589"/>
    </row>
    <row r="312" spans="1:16" s="2" customFormat="1" ht="36.75" customHeight="1">
      <c r="A312" s="549"/>
      <c r="B312" s="1098" t="s">
        <v>445</v>
      </c>
      <c r="C312" s="1098"/>
      <c r="D312" s="1098"/>
      <c r="E312" s="1098"/>
      <c r="F312" s="1098"/>
      <c r="G312" s="1098"/>
      <c r="H312" s="501"/>
      <c r="I312" s="550" t="s">
        <v>719</v>
      </c>
      <c r="J312" s="6"/>
    </row>
    <row r="313" spans="1:16" s="2" customFormat="1" ht="18.75" customHeight="1">
      <c r="A313" s="551"/>
      <c r="B313" s="1117" t="s">
        <v>622</v>
      </c>
      <c r="C313" s="1117"/>
      <c r="D313" s="1117"/>
      <c r="E313" s="1117"/>
      <c r="F313" s="1117"/>
      <c r="G313" s="1117"/>
      <c r="H313" s="552"/>
      <c r="I313" s="550"/>
      <c r="J313" s="6"/>
      <c r="L313" s="553"/>
    </row>
    <row r="314" spans="1:16" s="2" customFormat="1" ht="18.75" customHeight="1">
      <c r="A314" s="667" t="s">
        <v>556</v>
      </c>
      <c r="B314" s="588"/>
      <c r="C314" s="588"/>
      <c r="D314" s="588"/>
      <c r="E314" s="588"/>
      <c r="F314" s="588"/>
      <c r="G314" s="588"/>
      <c r="H314" s="552"/>
      <c r="I314" s="660"/>
      <c r="J314" s="6"/>
      <c r="L314" s="553"/>
    </row>
    <row r="315" spans="1:16" s="6" customFormat="1" ht="15.95" customHeight="1">
      <c r="A315" s="1099" t="s">
        <v>714</v>
      </c>
      <c r="B315" s="1100"/>
      <c r="C315" s="1100"/>
      <c r="D315" s="1100"/>
      <c r="E315" s="1100"/>
      <c r="F315" s="1100"/>
      <c r="G315" s="1101"/>
      <c r="H315" s="490"/>
      <c r="I315" s="2"/>
      <c r="J315" s="2"/>
      <c r="K315" s="1"/>
      <c r="M315" s="490"/>
      <c r="N315" s="490"/>
    </row>
    <row r="316" spans="1:16" s="6" customFormat="1" ht="26.25" customHeight="1">
      <c r="A316" s="1130" t="s">
        <v>665</v>
      </c>
      <c r="B316" s="1131"/>
      <c r="C316" s="1131"/>
      <c r="D316" s="1131"/>
      <c r="E316" s="1131"/>
      <c r="F316" s="1131"/>
      <c r="G316" s="1132"/>
      <c r="H316" s="1128"/>
      <c r="I316" s="1129"/>
      <c r="J316" s="1129"/>
      <c r="K316" s="1129"/>
      <c r="L316" s="1129"/>
      <c r="M316" s="1129"/>
      <c r="N316" s="1129"/>
      <c r="O316" s="556"/>
      <c r="P316" s="556"/>
    </row>
    <row r="317" spans="1:16" s="6" customFormat="1" ht="20.25" customHeight="1">
      <c r="A317" s="1108" t="s">
        <v>28</v>
      </c>
      <c r="B317" s="1109"/>
      <c r="C317" s="1109"/>
      <c r="D317" s="1109"/>
      <c r="E317" s="1109"/>
      <c r="F317" s="1109"/>
      <c r="G317" s="1110"/>
      <c r="H317" s="448"/>
      <c r="I317" s="550" t="s">
        <v>478</v>
      </c>
      <c r="J317" s="557" t="e">
        <f>#REF!</f>
        <v>#REF!</v>
      </c>
    </row>
    <row r="318" spans="1:16" s="6" customFormat="1" ht="12" customHeight="1">
      <c r="A318" s="1135" t="s">
        <v>179</v>
      </c>
      <c r="B318" s="1105" t="s">
        <v>227</v>
      </c>
      <c r="C318" s="1104" t="s">
        <v>459</v>
      </c>
      <c r="D318" s="1081" t="s">
        <v>67</v>
      </c>
      <c r="E318" s="1081"/>
      <c r="F318" s="1081"/>
      <c r="G318" s="1081"/>
      <c r="H318" s="559" t="s">
        <v>150</v>
      </c>
      <c r="I318" s="560"/>
      <c r="J318" s="560"/>
      <c r="K318" s="560"/>
      <c r="L318" s="560"/>
    </row>
    <row r="319" spans="1:16" s="6" customFormat="1" ht="18.75" customHeight="1">
      <c r="A319" s="1136"/>
      <c r="B319" s="1106"/>
      <c r="C319" s="1104"/>
      <c r="D319" s="1081" t="s">
        <v>234</v>
      </c>
      <c r="E319" s="1081" t="s">
        <v>630</v>
      </c>
      <c r="F319" s="1081" t="s">
        <v>631</v>
      </c>
      <c r="G319" s="1081" t="s">
        <v>711</v>
      </c>
      <c r="H319" s="559"/>
      <c r="I319" s="560"/>
      <c r="J319" s="560"/>
      <c r="K319" s="560"/>
      <c r="L319" s="560"/>
    </row>
    <row r="320" spans="1:16" s="6" customFormat="1" ht="4.5" hidden="1" customHeight="1">
      <c r="A320" s="1137"/>
      <c r="B320" s="1107"/>
      <c r="C320" s="1104"/>
      <c r="D320" s="1081"/>
      <c r="E320" s="1081"/>
      <c r="F320" s="1081"/>
      <c r="G320" s="1081"/>
      <c r="H320" s="559"/>
      <c r="I320" s="560"/>
      <c r="J320" s="560"/>
      <c r="K320" s="560"/>
      <c r="L320" s="560"/>
    </row>
    <row r="321" spans="1:14" s="6" customFormat="1" ht="29.25" customHeight="1">
      <c r="A321" s="569" t="s">
        <v>183</v>
      </c>
      <c r="B321" s="24"/>
      <c r="C321" s="9"/>
      <c r="D321" s="26">
        <v>1.5</v>
      </c>
      <c r="E321" s="26">
        <v>2.8</v>
      </c>
      <c r="F321" s="15">
        <v>18.5</v>
      </c>
      <c r="G321" s="12">
        <f>F321*4+E321*9+D321*4</f>
        <v>105.2</v>
      </c>
      <c r="H321" s="559"/>
      <c r="I321" s="560"/>
      <c r="J321" s="560"/>
      <c r="K321" s="560"/>
      <c r="L321" s="560"/>
    </row>
    <row r="322" spans="1:14" s="6" customFormat="1" ht="15">
      <c r="A322" s="577" t="s">
        <v>607</v>
      </c>
      <c r="B322" s="24"/>
      <c r="C322" s="558"/>
      <c r="D322" s="68">
        <v>7.8</v>
      </c>
      <c r="E322" s="68">
        <v>8.6999999999999993</v>
      </c>
      <c r="F322" s="68">
        <v>26.4</v>
      </c>
      <c r="G322" s="12">
        <f>F322*4+E322*9+D322*4</f>
        <v>215.09999999999997</v>
      </c>
      <c r="H322" s="559"/>
      <c r="I322" s="560"/>
      <c r="J322" s="560"/>
      <c r="K322" s="560"/>
      <c r="L322" s="560"/>
    </row>
    <row r="323" spans="1:14" s="6" customFormat="1" ht="15">
      <c r="A323" s="576" t="s">
        <v>331</v>
      </c>
      <c r="B323" s="24"/>
      <c r="C323" s="561"/>
      <c r="D323" s="15">
        <v>0.2</v>
      </c>
      <c r="E323" s="26">
        <v>0</v>
      </c>
      <c r="F323" s="15">
        <v>13.7</v>
      </c>
      <c r="G323" s="14">
        <f>D323*4+E323*9+F323*4</f>
        <v>55.599999999999994</v>
      </c>
      <c r="H323" s="559"/>
      <c r="I323" s="560"/>
      <c r="J323" s="560"/>
      <c r="K323" s="560"/>
      <c r="L323" s="560"/>
    </row>
    <row r="324" spans="1:14" s="1" customFormat="1" ht="15">
      <c r="A324" s="569" t="s">
        <v>504</v>
      </c>
      <c r="B324" s="24"/>
      <c r="C324" s="40"/>
      <c r="D324" s="26">
        <v>4.9000000000000004</v>
      </c>
      <c r="E324" s="26">
        <v>8.6</v>
      </c>
      <c r="F324" s="26">
        <v>14</v>
      </c>
      <c r="G324" s="14">
        <f>F324*4+E324*9+D324*4</f>
        <v>152.99999999999997</v>
      </c>
      <c r="H324" s="559"/>
      <c r="I324" s="560"/>
      <c r="J324" s="560"/>
      <c r="K324" s="560"/>
      <c r="L324" s="560"/>
      <c r="M324" s="1" t="s">
        <v>528</v>
      </c>
    </row>
    <row r="325" spans="1:14" s="1" customFormat="1" ht="15">
      <c r="A325" s="573" t="s">
        <v>667</v>
      </c>
      <c r="B325" s="24"/>
      <c r="C325" s="9"/>
      <c r="D325" s="68">
        <v>0.93999999999999984</v>
      </c>
      <c r="E325" s="68">
        <v>0.2</v>
      </c>
      <c r="F325" s="68">
        <v>8.74</v>
      </c>
      <c r="G325" s="12">
        <v>40.520000000000003</v>
      </c>
      <c r="H325" s="559"/>
      <c r="I325" s="560"/>
      <c r="J325" s="560"/>
      <c r="K325" s="560"/>
      <c r="L325" s="560"/>
    </row>
    <row r="326" spans="1:14" s="1" customFormat="1" ht="15">
      <c r="A326" s="574" t="s">
        <v>422</v>
      </c>
      <c r="B326" s="482"/>
      <c r="C326" s="9"/>
      <c r="D326" s="68">
        <v>1.6399999999999997</v>
      </c>
      <c r="E326" s="68">
        <v>0.28000000000000003</v>
      </c>
      <c r="F326" s="68">
        <v>7.22</v>
      </c>
      <c r="G326" s="12">
        <v>37.96</v>
      </c>
      <c r="H326" s="1111"/>
      <c r="I326" s="1112"/>
      <c r="J326" s="1112"/>
      <c r="K326" s="1112"/>
      <c r="L326" s="1112"/>
    </row>
    <row r="327" spans="1:14" s="1" customFormat="1" ht="30" customHeight="1">
      <c r="A327" s="1126" t="s">
        <v>408</v>
      </c>
      <c r="B327" s="1127"/>
      <c r="C327" s="170"/>
      <c r="D327" s="264">
        <v>16.98</v>
      </c>
      <c r="E327" s="264">
        <v>20.580000000000002</v>
      </c>
      <c r="F327" s="264">
        <v>88.559999999999988</v>
      </c>
      <c r="G327" s="264">
        <v>607.38</v>
      </c>
      <c r="H327" s="1111"/>
      <c r="I327" s="1112"/>
      <c r="J327" s="1112"/>
      <c r="K327" s="1112"/>
      <c r="L327" s="1112"/>
    </row>
    <row r="328" spans="1:14" s="1" customFormat="1" ht="19.5">
      <c r="A328" s="1095" t="s">
        <v>710</v>
      </c>
      <c r="B328" s="1096"/>
      <c r="C328" s="1096"/>
      <c r="D328" s="1096"/>
      <c r="E328" s="1096"/>
      <c r="F328" s="1096"/>
      <c r="G328" s="1097"/>
      <c r="H328" s="1102"/>
      <c r="I328" s="1103"/>
      <c r="J328" s="1103"/>
      <c r="K328" s="1103"/>
      <c r="L328" s="1103"/>
    </row>
    <row r="329" spans="1:14" s="6" customFormat="1" ht="15">
      <c r="A329" s="569" t="s">
        <v>183</v>
      </c>
      <c r="B329" s="204"/>
      <c r="C329" s="204"/>
      <c r="D329" s="26">
        <v>2</v>
      </c>
      <c r="E329" s="26">
        <v>3.2</v>
      </c>
      <c r="F329" s="68">
        <v>20.2</v>
      </c>
      <c r="G329" s="12">
        <f>F329*4+E329*9+D329*4</f>
        <v>117.6</v>
      </c>
      <c r="H329" s="1123" t="s">
        <v>529</v>
      </c>
      <c r="I329" s="1118"/>
      <c r="J329" s="1118"/>
      <c r="K329" s="1118"/>
      <c r="L329" s="1118"/>
    </row>
    <row r="330" spans="1:14" s="6" customFormat="1" ht="15">
      <c r="A330" s="577" t="s">
        <v>607</v>
      </c>
      <c r="B330" s="204"/>
      <c r="C330" s="103"/>
      <c r="D330" s="68">
        <v>7.8</v>
      </c>
      <c r="E330" s="68">
        <v>8.6999999999999993</v>
      </c>
      <c r="F330" s="68">
        <v>26.4</v>
      </c>
      <c r="G330" s="12">
        <f>F330*4+E330*9+D330*4</f>
        <v>215.09999999999997</v>
      </c>
      <c r="H330" s="1124" t="s">
        <v>747</v>
      </c>
      <c r="I330" s="1125"/>
      <c r="J330" s="1125"/>
      <c r="K330" s="1125"/>
      <c r="L330" s="1125"/>
      <c r="M330" s="449"/>
      <c r="N330" s="227"/>
    </row>
    <row r="331" spans="1:14" s="6" customFormat="1" ht="15">
      <c r="A331" s="576" t="s">
        <v>331</v>
      </c>
      <c r="B331" s="204"/>
      <c r="C331" s="8"/>
      <c r="D331" s="15">
        <v>0.2</v>
      </c>
      <c r="E331" s="15">
        <v>0</v>
      </c>
      <c r="F331" s="15">
        <v>15.7</v>
      </c>
      <c r="G331" s="14">
        <f>D331*4+E331*9+F331*4</f>
        <v>63.599999999999994</v>
      </c>
      <c r="H331" s="1124" t="s">
        <v>719</v>
      </c>
      <c r="I331" s="1125"/>
      <c r="J331" s="1125"/>
      <c r="K331" s="1125"/>
      <c r="L331" s="1125"/>
      <c r="M331" s="227"/>
      <c r="N331" s="227"/>
    </row>
    <row r="332" spans="1:14" s="6" customFormat="1" ht="15.75">
      <c r="A332" s="569" t="s">
        <v>504</v>
      </c>
      <c r="B332" s="204"/>
      <c r="C332" s="11"/>
      <c r="D332" s="26">
        <v>4.9000000000000004</v>
      </c>
      <c r="E332" s="26">
        <v>8.6</v>
      </c>
      <c r="F332" s="26">
        <v>14</v>
      </c>
      <c r="G332" s="12">
        <f>F332*4+E332*9+D332*4</f>
        <v>152.99999999999997</v>
      </c>
      <c r="H332" s="1121"/>
      <c r="I332" s="1122"/>
      <c r="J332" s="1122"/>
      <c r="K332" s="1122"/>
      <c r="L332" s="1122"/>
      <c r="M332" s="227"/>
      <c r="N332" s="227"/>
    </row>
    <row r="333" spans="1:14" s="6" customFormat="1" ht="15.75" customHeight="1">
      <c r="A333" s="573" t="s">
        <v>667</v>
      </c>
      <c r="B333" s="204"/>
      <c r="C333" s="11"/>
      <c r="D333" s="68">
        <v>1.41</v>
      </c>
      <c r="E333" s="68">
        <v>0.3</v>
      </c>
      <c r="F333" s="68">
        <v>13.11</v>
      </c>
      <c r="G333" s="12">
        <v>60.780000000000008</v>
      </c>
      <c r="H333" s="562"/>
      <c r="I333" s="563"/>
      <c r="J333" s="563"/>
      <c r="K333" s="563"/>
      <c r="L333" s="563"/>
      <c r="M333" s="227"/>
      <c r="N333" s="227"/>
    </row>
    <row r="334" spans="1:14" s="6" customFormat="1" ht="15.75" customHeight="1">
      <c r="A334" s="574" t="s">
        <v>422</v>
      </c>
      <c r="B334" s="204"/>
      <c r="C334" s="11"/>
      <c r="D334" s="68">
        <v>3.28</v>
      </c>
      <c r="E334" s="68">
        <v>0.56000000000000005</v>
      </c>
      <c r="F334" s="68">
        <v>14.44</v>
      </c>
      <c r="G334" s="12">
        <v>75.92</v>
      </c>
      <c r="H334" s="562"/>
      <c r="I334" s="563"/>
      <c r="J334" s="563"/>
      <c r="K334" s="563"/>
      <c r="L334" s="563"/>
      <c r="M334" s="227"/>
      <c r="N334" s="227"/>
    </row>
    <row r="335" spans="1:14" s="6" customFormat="1" ht="20.100000000000001" customHeight="1">
      <c r="A335" s="1133" t="s">
        <v>408</v>
      </c>
      <c r="B335" s="1134"/>
      <c r="C335" s="564"/>
      <c r="D335" s="297">
        <v>19.59</v>
      </c>
      <c r="E335" s="297">
        <v>21.36</v>
      </c>
      <c r="F335" s="297">
        <v>103.85</v>
      </c>
      <c r="G335" s="564">
        <v>685.99999999999989</v>
      </c>
      <c r="H335" s="1121"/>
      <c r="I335" s="1122"/>
      <c r="J335" s="1122"/>
      <c r="K335" s="1122"/>
      <c r="L335" s="1122"/>
      <c r="M335" s="491"/>
      <c r="N335" s="470"/>
    </row>
    <row r="336" spans="1:14" s="2" customFormat="1" ht="20.100000000000001" customHeight="1">
      <c r="A336" s="1094" t="s">
        <v>643</v>
      </c>
      <c r="B336" s="1094"/>
      <c r="C336" s="1094"/>
      <c r="D336" s="1094"/>
      <c r="E336" s="1094"/>
      <c r="F336" s="1094"/>
      <c r="G336" s="1094"/>
      <c r="H336" s="1094"/>
      <c r="I336" s="1094"/>
      <c r="J336" s="1094"/>
    </row>
    <row r="337" spans="1:12" s="6" customFormat="1" ht="4.5" customHeight="1">
      <c r="A337" s="565"/>
      <c r="B337" s="565"/>
      <c r="C337" s="566"/>
      <c r="D337" s="565"/>
      <c r="E337" s="565"/>
      <c r="F337" s="565"/>
      <c r="G337" s="566"/>
      <c r="H337" s="566"/>
      <c r="I337" s="566"/>
    </row>
    <row r="338" spans="1:12" s="6" customFormat="1" ht="15">
      <c r="A338" s="569"/>
      <c r="B338" s="567"/>
      <c r="C338" s="567"/>
      <c r="D338" s="567"/>
      <c r="E338" s="567"/>
      <c r="F338" s="567"/>
      <c r="G338" s="567"/>
      <c r="H338" s="1123"/>
      <c r="I338" s="1118"/>
      <c r="J338" s="1118"/>
      <c r="K338" s="1118"/>
      <c r="L338" s="1118"/>
    </row>
    <row r="339" spans="1:12" s="6" customFormat="1" ht="17.100000000000001" customHeight="1">
      <c r="A339" s="575"/>
      <c r="B339" s="567"/>
      <c r="C339" s="567"/>
      <c r="D339" s="567"/>
      <c r="E339" s="567"/>
      <c r="F339" s="567"/>
      <c r="G339" s="567"/>
      <c r="H339" s="1123"/>
      <c r="I339" s="1118"/>
      <c r="J339" s="1118"/>
      <c r="K339" s="1118"/>
      <c r="L339" s="1118"/>
    </row>
    <row r="340" spans="1:12" s="2" customFormat="1" ht="17.100000000000001" customHeight="1">
      <c r="A340" s="252"/>
      <c r="B340" s="567"/>
      <c r="C340" s="567"/>
      <c r="D340" s="567"/>
      <c r="E340" s="567"/>
      <c r="F340" s="567"/>
      <c r="G340" s="567"/>
      <c r="H340" s="1123"/>
      <c r="I340" s="1118"/>
      <c r="J340" s="1118"/>
      <c r="K340" s="1118"/>
      <c r="L340" s="1118"/>
    </row>
    <row r="341" spans="1:12" s="2" customFormat="1" ht="17.100000000000001" customHeight="1">
      <c r="A341" s="568"/>
      <c r="B341" s="568"/>
      <c r="C341" s="526"/>
      <c r="D341" s="568"/>
      <c r="E341" s="568"/>
      <c r="F341" s="568"/>
      <c r="G341" s="526"/>
      <c r="H341" s="1120"/>
      <c r="I341" s="1120"/>
      <c r="J341" s="1120"/>
      <c r="K341" s="1120"/>
      <c r="L341" s="1120"/>
    </row>
    <row r="342" spans="1:12" ht="18" customHeight="1">
      <c r="A342" s="1093" t="s">
        <v>587</v>
      </c>
      <c r="B342" s="1093"/>
      <c r="C342" s="1093"/>
      <c r="D342" s="1093"/>
      <c r="E342" s="1093"/>
      <c r="F342" s="1093"/>
      <c r="G342" s="1093"/>
      <c r="H342" s="1113">
        <v>1</v>
      </c>
      <c r="I342" s="1113"/>
      <c r="J342" s="1113"/>
      <c r="K342" s="1113"/>
      <c r="L342" s="1113"/>
    </row>
    <row r="343" spans="1:12" ht="18" customHeight="1">
      <c r="A343" s="568"/>
      <c r="B343" s="568"/>
      <c r="C343" s="568"/>
      <c r="D343" s="568"/>
      <c r="E343" s="568"/>
      <c r="F343" s="568"/>
      <c r="G343" s="568"/>
      <c r="H343" s="589"/>
      <c r="I343" s="589"/>
      <c r="J343" s="589"/>
      <c r="K343" s="589"/>
      <c r="L343" s="589"/>
    </row>
  </sheetData>
  <mergeCells count="335">
    <mergeCell ref="H6:N6"/>
    <mergeCell ref="B1:G1"/>
    <mergeCell ref="B2:G2"/>
    <mergeCell ref="B3:G3"/>
    <mergeCell ref="A21:B21"/>
    <mergeCell ref="H19:L19"/>
    <mergeCell ref="H17:L17"/>
    <mergeCell ref="H20:L20"/>
    <mergeCell ref="A7:G7"/>
    <mergeCell ref="A8:A10"/>
    <mergeCell ref="A5:G5"/>
    <mergeCell ref="A6:G6"/>
    <mergeCell ref="C8:C10"/>
    <mergeCell ref="B8:B10"/>
    <mergeCell ref="D8:G8"/>
    <mergeCell ref="D9:D10"/>
    <mergeCell ref="E9:E10"/>
    <mergeCell ref="H38:L38"/>
    <mergeCell ref="F9:F10"/>
    <mergeCell ref="G9:G10"/>
    <mergeCell ref="H18:L18"/>
    <mergeCell ref="H32:L32"/>
    <mergeCell ref="H21:L21"/>
    <mergeCell ref="H26:L26"/>
    <mergeCell ref="H22:L22"/>
    <mergeCell ref="A22:G22"/>
    <mergeCell ref="H36:L36"/>
    <mergeCell ref="H37:L37"/>
    <mergeCell ref="H31:L31"/>
    <mergeCell ref="H24:L24"/>
    <mergeCell ref="H25:L25"/>
    <mergeCell ref="A34:J34"/>
    <mergeCell ref="A33:B33"/>
    <mergeCell ref="H27:L27"/>
    <mergeCell ref="H33:L33"/>
    <mergeCell ref="H39:L39"/>
    <mergeCell ref="H40:L40"/>
    <mergeCell ref="A40:G40"/>
    <mergeCell ref="H47:N47"/>
    <mergeCell ref="A46:G46"/>
    <mergeCell ref="B44:G44"/>
    <mergeCell ref="A47:G47"/>
    <mergeCell ref="H58:L58"/>
    <mergeCell ref="E50:E51"/>
    <mergeCell ref="F50:F51"/>
    <mergeCell ref="A49:A51"/>
    <mergeCell ref="B49:B51"/>
    <mergeCell ref="D49:G49"/>
    <mergeCell ref="D50:D51"/>
    <mergeCell ref="A48:G48"/>
    <mergeCell ref="B43:G43"/>
    <mergeCell ref="A66:B66"/>
    <mergeCell ref="A67:J67"/>
    <mergeCell ref="H71:L71"/>
    <mergeCell ref="H66:L66"/>
    <mergeCell ref="H69:L69"/>
    <mergeCell ref="H70:L70"/>
    <mergeCell ref="A79:G79"/>
    <mergeCell ref="H72:L72"/>
    <mergeCell ref="A78:G78"/>
    <mergeCell ref="B76:G76"/>
    <mergeCell ref="B75:G75"/>
    <mergeCell ref="A73:G73"/>
    <mergeCell ref="H73:L73"/>
    <mergeCell ref="H79:N79"/>
    <mergeCell ref="H62:L62"/>
    <mergeCell ref="H63:L63"/>
    <mergeCell ref="H57:L57"/>
    <mergeCell ref="C49:C51"/>
    <mergeCell ref="G50:G51"/>
    <mergeCell ref="A59:G59"/>
    <mergeCell ref="H59:L59"/>
    <mergeCell ref="H60:L60"/>
    <mergeCell ref="H61:L61"/>
    <mergeCell ref="A58:B58"/>
    <mergeCell ref="B81:B83"/>
    <mergeCell ref="D81:G81"/>
    <mergeCell ref="D82:D83"/>
    <mergeCell ref="A89:B89"/>
    <mergeCell ref="E82:E83"/>
    <mergeCell ref="H121:L121"/>
    <mergeCell ref="A90:G90"/>
    <mergeCell ref="A81:A83"/>
    <mergeCell ref="C81:C83"/>
    <mergeCell ref="H92:L92"/>
    <mergeCell ref="H93:L93"/>
    <mergeCell ref="H89:L89"/>
    <mergeCell ref="D112:D113"/>
    <mergeCell ref="H94:L94"/>
    <mergeCell ref="A103:G103"/>
    <mergeCell ref="B105:G105"/>
    <mergeCell ref="A80:G80"/>
    <mergeCell ref="H90:L90"/>
    <mergeCell ref="F82:F83"/>
    <mergeCell ref="G82:G83"/>
    <mergeCell ref="H123:L123"/>
    <mergeCell ref="H127:L127"/>
    <mergeCell ref="H126:L126"/>
    <mergeCell ref="H120:L120"/>
    <mergeCell ref="H96:L96"/>
    <mergeCell ref="H119:L119"/>
    <mergeCell ref="B106:G106"/>
    <mergeCell ref="A110:G110"/>
    <mergeCell ref="A108:G108"/>
    <mergeCell ref="A109:G109"/>
    <mergeCell ref="A96:B96"/>
    <mergeCell ref="H103:L103"/>
    <mergeCell ref="H109:N109"/>
    <mergeCell ref="H100:L100"/>
    <mergeCell ref="H102:L102"/>
    <mergeCell ref="H101:L101"/>
    <mergeCell ref="H99:L99"/>
    <mergeCell ref="A97:J97"/>
    <mergeCell ref="G112:G113"/>
    <mergeCell ref="C111:C113"/>
    <mergeCell ref="A122:B122"/>
    <mergeCell ref="D111:G111"/>
    <mergeCell ref="H164:L164"/>
    <mergeCell ref="D148:D149"/>
    <mergeCell ref="F112:F113"/>
    <mergeCell ref="E112:E113"/>
    <mergeCell ref="A123:G123"/>
    <mergeCell ref="A111:A113"/>
    <mergeCell ref="B111:B113"/>
    <mergeCell ref="H124:L124"/>
    <mergeCell ref="H125:L125"/>
    <mergeCell ref="B141:G141"/>
    <mergeCell ref="A139:G139"/>
    <mergeCell ref="G148:G149"/>
    <mergeCell ref="A145:G145"/>
    <mergeCell ref="H122:L122"/>
    <mergeCell ref="E148:E149"/>
    <mergeCell ref="H131:L131"/>
    <mergeCell ref="A133:J133"/>
    <mergeCell ref="A132:B132"/>
    <mergeCell ref="H132:L132"/>
    <mergeCell ref="H135:L135"/>
    <mergeCell ref="H167:L167"/>
    <mergeCell ref="H136:L136"/>
    <mergeCell ref="H137:L137"/>
    <mergeCell ref="H155:L155"/>
    <mergeCell ref="H158:L158"/>
    <mergeCell ref="H159:L159"/>
    <mergeCell ref="H156:L156"/>
    <mergeCell ref="H157:L157"/>
    <mergeCell ref="F148:F149"/>
    <mergeCell ref="A157:G157"/>
    <mergeCell ref="H139:L139"/>
    <mergeCell ref="A147:A149"/>
    <mergeCell ref="A156:B156"/>
    <mergeCell ref="C147:C149"/>
    <mergeCell ref="B147:B149"/>
    <mergeCell ref="D147:G147"/>
    <mergeCell ref="H160:L160"/>
    <mergeCell ref="H161:L161"/>
    <mergeCell ref="A164:B164"/>
    <mergeCell ref="H145:N145"/>
    <mergeCell ref="A146:G146"/>
    <mergeCell ref="B142:G142"/>
    <mergeCell ref="A144:G144"/>
    <mergeCell ref="H138:L138"/>
    <mergeCell ref="D212:D213"/>
    <mergeCell ref="A209:G209"/>
    <mergeCell ref="C211:C213"/>
    <mergeCell ref="B211:B213"/>
    <mergeCell ref="A211:A213"/>
    <mergeCell ref="H191:L191"/>
    <mergeCell ref="E212:E213"/>
    <mergeCell ref="H192:L192"/>
    <mergeCell ref="H203:L203"/>
    <mergeCell ref="H196:L196"/>
    <mergeCell ref="A197:J197"/>
    <mergeCell ref="A203:G203"/>
    <mergeCell ref="A196:B196"/>
    <mergeCell ref="B205:G205"/>
    <mergeCell ref="B206:G206"/>
    <mergeCell ref="H190:L190"/>
    <mergeCell ref="H177:N177"/>
    <mergeCell ref="H228:L228"/>
    <mergeCell ref="H234:L234"/>
    <mergeCell ref="H209:N209"/>
    <mergeCell ref="H219:L219"/>
    <mergeCell ref="H220:L220"/>
    <mergeCell ref="H199:L199"/>
    <mergeCell ref="H200:L200"/>
    <mergeCell ref="H201:L201"/>
    <mergeCell ref="H202:L202"/>
    <mergeCell ref="A234:B234"/>
    <mergeCell ref="H226:L226"/>
    <mergeCell ref="D211:G211"/>
    <mergeCell ref="A208:G208"/>
    <mergeCell ref="H247:N247"/>
    <mergeCell ref="H241:L241"/>
    <mergeCell ref="H227:L227"/>
    <mergeCell ref="H232:L232"/>
    <mergeCell ref="H238:L238"/>
    <mergeCell ref="H239:L239"/>
    <mergeCell ref="A210:G210"/>
    <mergeCell ref="G212:G213"/>
    <mergeCell ref="A223:B223"/>
    <mergeCell ref="A224:G224"/>
    <mergeCell ref="F212:F213"/>
    <mergeCell ref="H225:L225"/>
    <mergeCell ref="H223:L223"/>
    <mergeCell ref="H224:L224"/>
    <mergeCell ref="H221:L221"/>
    <mergeCell ref="H222:L222"/>
    <mergeCell ref="B243:G243"/>
    <mergeCell ref="A241:G241"/>
    <mergeCell ref="H233:L233"/>
    <mergeCell ref="A235:J235"/>
    <mergeCell ref="H237:L237"/>
    <mergeCell ref="H240:L240"/>
    <mergeCell ref="B244:G244"/>
    <mergeCell ref="C249:C251"/>
    <mergeCell ref="D249:G249"/>
    <mergeCell ref="D250:D251"/>
    <mergeCell ref="A247:G247"/>
    <mergeCell ref="A246:G246"/>
    <mergeCell ref="A248:G248"/>
    <mergeCell ref="E250:E251"/>
    <mergeCell ref="H294:L294"/>
    <mergeCell ref="H263:L263"/>
    <mergeCell ref="H272:L272"/>
    <mergeCell ref="A281:G281"/>
    <mergeCell ref="F283:F284"/>
    <mergeCell ref="F250:F251"/>
    <mergeCell ref="G250:G251"/>
    <mergeCell ref="A249:A251"/>
    <mergeCell ref="H273:L273"/>
    <mergeCell ref="H260:L260"/>
    <mergeCell ref="H271:L271"/>
    <mergeCell ref="H262:L262"/>
    <mergeCell ref="H261:L261"/>
    <mergeCell ref="H257:L257"/>
    <mergeCell ref="H258:L258"/>
    <mergeCell ref="H293:L293"/>
    <mergeCell ref="B249:B251"/>
    <mergeCell ref="A273:G273"/>
    <mergeCell ref="A259:G259"/>
    <mergeCell ref="A267:J267"/>
    <mergeCell ref="H269:L269"/>
    <mergeCell ref="H259:L259"/>
    <mergeCell ref="H270:L270"/>
    <mergeCell ref="H266:L266"/>
    <mergeCell ref="E283:E284"/>
    <mergeCell ref="A279:G279"/>
    <mergeCell ref="A280:G280"/>
    <mergeCell ref="B275:G275"/>
    <mergeCell ref="B276:G276"/>
    <mergeCell ref="H280:N280"/>
    <mergeCell ref="D282:G282"/>
    <mergeCell ref="A258:B258"/>
    <mergeCell ref="A266:B266"/>
    <mergeCell ref="H290:L290"/>
    <mergeCell ref="H302:L302"/>
    <mergeCell ref="G283:G284"/>
    <mergeCell ref="B282:B284"/>
    <mergeCell ref="A315:G315"/>
    <mergeCell ref="A318:A320"/>
    <mergeCell ref="B312:G312"/>
    <mergeCell ref="A304:J304"/>
    <mergeCell ref="H298:L298"/>
    <mergeCell ref="D283:D284"/>
    <mergeCell ref="A294:G294"/>
    <mergeCell ref="A293:B293"/>
    <mergeCell ref="A282:A284"/>
    <mergeCell ref="C282:C284"/>
    <mergeCell ref="H291:L291"/>
    <mergeCell ref="H297:L297"/>
    <mergeCell ref="A310:G310"/>
    <mergeCell ref="H307:L307"/>
    <mergeCell ref="H308:L308"/>
    <mergeCell ref="H306:L306"/>
    <mergeCell ref="H310:L310"/>
    <mergeCell ref="H309:L309"/>
    <mergeCell ref="A303:B303"/>
    <mergeCell ref="H295:L295"/>
    <mergeCell ref="H342:L342"/>
    <mergeCell ref="H341:L341"/>
    <mergeCell ref="H340:L340"/>
    <mergeCell ref="A335:B335"/>
    <mergeCell ref="H335:L335"/>
    <mergeCell ref="A336:J336"/>
    <mergeCell ref="A342:G342"/>
    <mergeCell ref="H338:L338"/>
    <mergeCell ref="H339:L339"/>
    <mergeCell ref="H332:L332"/>
    <mergeCell ref="E319:E320"/>
    <mergeCell ref="F319:F320"/>
    <mergeCell ref="G319:G320"/>
    <mergeCell ref="H326:L326"/>
    <mergeCell ref="A328:G328"/>
    <mergeCell ref="H328:L328"/>
    <mergeCell ref="H329:L329"/>
    <mergeCell ref="H193:L193"/>
    <mergeCell ref="H303:L303"/>
    <mergeCell ref="H296:L296"/>
    <mergeCell ref="H330:L330"/>
    <mergeCell ref="H331:L331"/>
    <mergeCell ref="A327:B327"/>
    <mergeCell ref="H327:L327"/>
    <mergeCell ref="H316:N316"/>
    <mergeCell ref="B313:G313"/>
    <mergeCell ref="B318:B320"/>
    <mergeCell ref="C318:C320"/>
    <mergeCell ref="D318:G318"/>
    <mergeCell ref="D319:D320"/>
    <mergeCell ref="A317:G317"/>
    <mergeCell ref="A316:G316"/>
    <mergeCell ref="H292:L292"/>
    <mergeCell ref="F180:F181"/>
    <mergeCell ref="A179:A181"/>
    <mergeCell ref="E180:E181"/>
    <mergeCell ref="A171:G171"/>
    <mergeCell ref="A165:J165"/>
    <mergeCell ref="A189:G189"/>
    <mergeCell ref="B173:G173"/>
    <mergeCell ref="A176:G176"/>
    <mergeCell ref="A188:B188"/>
    <mergeCell ref="H189:L189"/>
    <mergeCell ref="C179:C181"/>
    <mergeCell ref="B179:B181"/>
    <mergeCell ref="D179:G179"/>
    <mergeCell ref="D180:D181"/>
    <mergeCell ref="G180:G181"/>
    <mergeCell ref="A178:G178"/>
    <mergeCell ref="H187:L187"/>
    <mergeCell ref="H171:L171"/>
    <mergeCell ref="H188:L188"/>
    <mergeCell ref="A177:G177"/>
    <mergeCell ref="B174:G174"/>
    <mergeCell ref="H169:L169"/>
    <mergeCell ref="H170:L170"/>
    <mergeCell ref="H168:L168"/>
  </mergeCells>
  <phoneticPr fontId="0" type="noConversion"/>
  <pageMargins left="0.7" right="0.7" top="0.75" bottom="0.75" header="0.3" footer="0.3"/>
  <pageSetup paperSize="9" scale="74" orientation="portrait" r:id="rId1"/>
  <rowBreaks count="9" manualBreakCount="9">
    <brk id="42" max="8" man="1"/>
    <brk id="74" max="8" man="1"/>
    <brk id="104" max="8" man="1"/>
    <brk id="140" max="8" man="1"/>
    <brk id="172" max="8" man="1"/>
    <brk id="204" max="8" man="1"/>
    <brk id="242" max="8" man="1"/>
    <brk id="274" max="8" man="1"/>
    <brk id="311" max="8" man="1"/>
  </rowBreaks>
  <colBreaks count="1" manualBreakCount="1">
    <brk id="7" max="34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I607"/>
  <sheetViews>
    <sheetView topLeftCell="A110" workbookViewId="0">
      <selection activeCell="A110" sqref="A1:IV65536"/>
    </sheetView>
  </sheetViews>
  <sheetFormatPr defaultRowHeight="12.75" outlineLevelCol="1"/>
  <cols>
    <col min="1" max="1" width="39.28515625" style="36" customWidth="1"/>
    <col min="2" max="2" width="8.85546875" style="37" customWidth="1"/>
    <col min="3" max="3" width="8.140625" style="37" customWidth="1"/>
    <col min="4" max="4" width="7.7109375" style="37" customWidth="1"/>
    <col min="5" max="5" width="9" style="37" customWidth="1"/>
    <col min="6" max="6" width="5.85546875" style="23" hidden="1" customWidth="1" outlineLevel="1"/>
    <col min="7" max="7" width="6.5703125" style="22" hidden="1" customWidth="1" outlineLevel="1"/>
    <col min="8" max="8" width="3.42578125" style="633" customWidth="1" collapsed="1"/>
    <col min="9" max="16384" width="9.140625" style="21"/>
  </cols>
  <sheetData>
    <row r="1" spans="1:8" ht="27" customHeight="1">
      <c r="A1" s="999" t="s">
        <v>145</v>
      </c>
      <c r="B1" s="999"/>
      <c r="C1" s="999"/>
      <c r="D1" s="999"/>
      <c r="E1" s="999"/>
      <c r="F1" s="999"/>
      <c r="G1" s="999"/>
    </row>
    <row r="2" spans="1:8" ht="27" customHeight="1">
      <c r="A2" s="999" t="s">
        <v>52</v>
      </c>
      <c r="B2" s="999"/>
      <c r="C2" s="999"/>
      <c r="D2" s="999"/>
      <c r="E2" s="999"/>
      <c r="F2" s="134"/>
      <c r="G2" s="134"/>
    </row>
    <row r="3" spans="1:8" s="6" customFormat="1" ht="27" customHeight="1">
      <c r="A3" s="1000" t="s">
        <v>39</v>
      </c>
      <c r="B3" s="1000"/>
      <c r="C3" s="1000"/>
      <c r="D3" s="1000"/>
      <c r="E3" s="1000"/>
      <c r="F3" s="1000"/>
      <c r="G3" s="1000"/>
      <c r="H3" s="21"/>
    </row>
    <row r="4" spans="1:8" s="6" customFormat="1" ht="27" customHeight="1">
      <c r="A4" s="998" t="s">
        <v>720</v>
      </c>
      <c r="B4" s="998"/>
      <c r="C4" s="998"/>
      <c r="D4" s="998"/>
      <c r="E4" s="998"/>
      <c r="F4" s="998"/>
      <c r="G4" s="998"/>
      <c r="H4" s="446"/>
    </row>
    <row r="5" spans="1:8" s="6" customFormat="1" ht="18" customHeight="1">
      <c r="A5" s="1081" t="s">
        <v>179</v>
      </c>
      <c r="B5" s="1081"/>
      <c r="C5" s="1081"/>
      <c r="D5" s="1081"/>
      <c r="E5" s="1081"/>
      <c r="F5" s="997" t="s">
        <v>663</v>
      </c>
      <c r="G5" s="997" t="s">
        <v>515</v>
      </c>
      <c r="H5" s="484"/>
    </row>
    <row r="6" spans="1:8" s="6" customFormat="1" ht="18" customHeight="1">
      <c r="A6" s="1081"/>
      <c r="B6" s="1081" t="s">
        <v>234</v>
      </c>
      <c r="C6" s="1081" t="s">
        <v>630</v>
      </c>
      <c r="D6" s="1081" t="s">
        <v>631</v>
      </c>
      <c r="E6" s="1081" t="s">
        <v>711</v>
      </c>
      <c r="F6" s="997"/>
      <c r="G6" s="997"/>
      <c r="H6" s="446"/>
    </row>
    <row r="7" spans="1:8" s="6" customFormat="1" ht="18" customHeight="1">
      <c r="A7" s="1081"/>
      <c r="B7" s="1081"/>
      <c r="C7" s="1081"/>
      <c r="D7" s="1081"/>
      <c r="E7" s="1081"/>
      <c r="F7" s="997"/>
      <c r="G7" s="997"/>
      <c r="H7" s="451"/>
    </row>
    <row r="8" spans="1:8" ht="18" customHeight="1">
      <c r="A8" s="586" t="s">
        <v>417</v>
      </c>
      <c r="B8" s="505">
        <f>B16+B10+B13+B15+B18+B9+B17</f>
        <v>24.384444444444448</v>
      </c>
      <c r="C8" s="505">
        <f>C16+C10+C13+C15+C18+C9+C17</f>
        <v>20.010000000000002</v>
      </c>
      <c r="D8" s="505">
        <f>D16+D10+D13+D15+D18+D9+D17</f>
        <v>109.02500000000001</v>
      </c>
      <c r="E8" s="505">
        <f>E16+E10+E13+E15+E18+E9+E17</f>
        <v>713.72777777777787</v>
      </c>
      <c r="F8" s="102"/>
      <c r="G8" s="634"/>
      <c r="H8" s="451"/>
    </row>
    <row r="9" spans="1:8" ht="18" customHeight="1">
      <c r="A9" s="28" t="s">
        <v>162</v>
      </c>
      <c r="B9" s="25">
        <v>4.0444444444444443</v>
      </c>
      <c r="C9" s="25">
        <v>2.9</v>
      </c>
      <c r="D9" s="25">
        <v>12</v>
      </c>
      <c r="E9" s="29">
        <f>B9*4+C9*9+D9*4</f>
        <v>90.277777777777771</v>
      </c>
      <c r="F9" s="40"/>
      <c r="G9" s="40" t="e">
        <f>#REF!+#REF!</f>
        <v>#REF!</v>
      </c>
      <c r="H9" s="635"/>
    </row>
    <row r="10" spans="1:8" s="6" customFormat="1" ht="18" customHeight="1">
      <c r="A10" s="69" t="s">
        <v>731</v>
      </c>
      <c r="B10" s="204">
        <v>5.9</v>
      </c>
      <c r="C10" s="204">
        <v>4.4000000000000004</v>
      </c>
      <c r="D10" s="204">
        <v>29.1</v>
      </c>
      <c r="E10" s="596">
        <f>D10*4+C10*9+B10*4</f>
        <v>179.6</v>
      </c>
      <c r="F10" s="8"/>
      <c r="G10" s="8" t="e">
        <f>SUM(G11:G12)</f>
        <v>#REF!</v>
      </c>
      <c r="H10" s="451"/>
    </row>
    <row r="11" spans="1:8" s="6" customFormat="1" ht="39.950000000000003" customHeight="1">
      <c r="A11" s="16" t="s">
        <v>348</v>
      </c>
      <c r="B11" s="597"/>
      <c r="C11" s="597"/>
      <c r="D11" s="597"/>
      <c r="E11" s="597"/>
      <c r="F11" s="68">
        <v>88</v>
      </c>
      <c r="G11" s="11" t="e">
        <f>#REF!*F11/1000</f>
        <v>#REF!</v>
      </c>
      <c r="H11" s="451"/>
    </row>
    <row r="12" spans="1:8" s="6" customFormat="1" ht="18" customHeight="1">
      <c r="A12" s="16" t="s">
        <v>144</v>
      </c>
      <c r="B12" s="597"/>
      <c r="C12" s="597"/>
      <c r="D12" s="597"/>
      <c r="E12" s="597"/>
      <c r="F12" s="92"/>
      <c r="G12" s="11" t="e">
        <f>#REF!*F12/1000</f>
        <v>#REF!</v>
      </c>
      <c r="H12" s="451"/>
    </row>
    <row r="13" spans="1:8" s="6" customFormat="1" ht="27" customHeight="1">
      <c r="A13" s="69" t="s">
        <v>203</v>
      </c>
      <c r="B13" s="598">
        <v>9.6</v>
      </c>
      <c r="C13" s="598">
        <v>11.3</v>
      </c>
      <c r="D13" s="598">
        <v>9.3000000000000007</v>
      </c>
      <c r="E13" s="596">
        <f>D13*4+C13*9+B13*4</f>
        <v>177.3</v>
      </c>
      <c r="F13" s="8"/>
      <c r="G13" s="8" t="e">
        <f>SUM(#REF!)</f>
        <v>#REF!</v>
      </c>
      <c r="H13" s="451"/>
    </row>
    <row r="14" spans="1:8" s="1" customFormat="1" ht="18" customHeight="1">
      <c r="A14" s="69" t="s">
        <v>336</v>
      </c>
      <c r="B14" s="599">
        <v>10.5</v>
      </c>
      <c r="C14" s="599">
        <v>13.2</v>
      </c>
      <c r="D14" s="599">
        <v>5.2</v>
      </c>
      <c r="E14" s="596">
        <f>D14*4+C14*9+B14*4</f>
        <v>181.6</v>
      </c>
      <c r="F14" s="8"/>
      <c r="G14" s="8" t="e">
        <f>SUM(#REF!)</f>
        <v>#REF!</v>
      </c>
      <c r="H14" s="456"/>
    </row>
    <row r="15" spans="1:8" s="6" customFormat="1" ht="18" customHeight="1">
      <c r="A15" s="30" t="s">
        <v>166</v>
      </c>
      <c r="B15" s="205">
        <v>0.6</v>
      </c>
      <c r="C15" s="205">
        <v>0.3</v>
      </c>
      <c r="D15" s="205">
        <v>21.9</v>
      </c>
      <c r="E15" s="596">
        <f>D15*4+C15*9+B15*4</f>
        <v>92.7</v>
      </c>
      <c r="F15" s="8"/>
      <c r="G15" s="8" t="e">
        <f>SUM(#REF!)</f>
        <v>#REF!</v>
      </c>
      <c r="H15" s="451"/>
    </row>
    <row r="16" spans="1:8" s="6" customFormat="1" ht="18" customHeight="1">
      <c r="A16" s="72" t="s">
        <v>84</v>
      </c>
      <c r="B16" s="600">
        <v>1.6</v>
      </c>
      <c r="C16" s="600">
        <v>0.6</v>
      </c>
      <c r="D16" s="600">
        <v>18.2</v>
      </c>
      <c r="E16" s="596">
        <f>D16*4+C16*9+B16*4</f>
        <v>84.600000000000009</v>
      </c>
      <c r="F16" s="131"/>
      <c r="G16" s="459"/>
      <c r="H16" s="451"/>
    </row>
    <row r="17" spans="1:9" s="6" customFormat="1" ht="18" customHeight="1">
      <c r="A17" s="70" t="s">
        <v>667</v>
      </c>
      <c r="B17" s="601">
        <v>1.2299999999999998</v>
      </c>
      <c r="C17" s="601">
        <v>0.21000000000000002</v>
      </c>
      <c r="D17" s="601">
        <v>5.415</v>
      </c>
      <c r="E17" s="596">
        <v>28.47</v>
      </c>
      <c r="F17" s="68">
        <v>32.5</v>
      </c>
      <c r="G17" s="8" t="e">
        <f>#REF!*F17/1000</f>
        <v>#REF!</v>
      </c>
      <c r="H17" s="451"/>
    </row>
    <row r="18" spans="1:9" s="6" customFormat="1" ht="18" customHeight="1">
      <c r="A18" s="246" t="s">
        <v>466</v>
      </c>
      <c r="B18" s="601">
        <v>1.41</v>
      </c>
      <c r="C18" s="601">
        <v>0.3</v>
      </c>
      <c r="D18" s="601">
        <v>13.11</v>
      </c>
      <c r="E18" s="596">
        <v>60.780000000000008</v>
      </c>
      <c r="F18" s="68">
        <v>32.5</v>
      </c>
      <c r="G18" s="8" t="e">
        <f>#REF!*F18/1000</f>
        <v>#REF!</v>
      </c>
      <c r="H18" s="460"/>
    </row>
    <row r="19" spans="1:9" s="6" customFormat="1" ht="27" customHeight="1">
      <c r="A19" s="998" t="s">
        <v>721</v>
      </c>
      <c r="B19" s="998"/>
      <c r="C19" s="998"/>
      <c r="D19" s="998"/>
      <c r="E19" s="998"/>
      <c r="F19" s="998"/>
      <c r="G19" s="998"/>
      <c r="H19" s="451"/>
    </row>
    <row r="20" spans="1:9" s="6" customFormat="1" ht="18" customHeight="1">
      <c r="A20" s="1081" t="s">
        <v>179</v>
      </c>
      <c r="B20" s="1081"/>
      <c r="C20" s="1081"/>
      <c r="D20" s="1081"/>
      <c r="E20" s="1081"/>
      <c r="F20" s="997" t="s">
        <v>663</v>
      </c>
      <c r="G20" s="997" t="s">
        <v>515</v>
      </c>
      <c r="H20" s="467"/>
    </row>
    <row r="21" spans="1:9" s="6" customFormat="1" ht="18" customHeight="1">
      <c r="A21" s="1081"/>
      <c r="B21" s="1081" t="s">
        <v>234</v>
      </c>
      <c r="C21" s="1081" t="s">
        <v>630</v>
      </c>
      <c r="D21" s="1081" t="s">
        <v>631</v>
      </c>
      <c r="E21" s="1081" t="s">
        <v>711</v>
      </c>
      <c r="F21" s="997"/>
      <c r="G21" s="997"/>
      <c r="H21" s="635"/>
    </row>
    <row r="22" spans="1:9" s="6" customFormat="1" ht="18" customHeight="1">
      <c r="A22" s="1081"/>
      <c r="B22" s="1081"/>
      <c r="C22" s="1081"/>
      <c r="D22" s="1081"/>
      <c r="E22" s="1081"/>
      <c r="F22" s="997"/>
      <c r="G22" s="997"/>
      <c r="H22" s="468"/>
    </row>
    <row r="23" spans="1:9" s="6" customFormat="1" ht="18" customHeight="1">
      <c r="A23" s="586" t="s">
        <v>417</v>
      </c>
      <c r="B23" s="264">
        <f>B24+B25+B26+B27+B28+B29</f>
        <v>21.860000000000003</v>
      </c>
      <c r="C23" s="264">
        <f>C24+C25+C26+C27+C28+C29</f>
        <v>24.43</v>
      </c>
      <c r="D23" s="264">
        <f>D24+D25+D26+D27+D28+D29</f>
        <v>70.61</v>
      </c>
      <c r="E23" s="264">
        <f>E24+E25+E26+E27+E28+E29</f>
        <v>589.75</v>
      </c>
      <c r="F23" s="102"/>
      <c r="G23" s="86"/>
      <c r="H23" s="467"/>
    </row>
    <row r="24" spans="1:9" s="6" customFormat="1" ht="18" customHeight="1">
      <c r="A24" s="258" t="s">
        <v>614</v>
      </c>
      <c r="B24" s="24">
        <v>1.6</v>
      </c>
      <c r="C24" s="24">
        <v>7.4</v>
      </c>
      <c r="D24" s="25">
        <v>10</v>
      </c>
      <c r="E24" s="596">
        <f>D24*4+C24*9+B24*4</f>
        <v>113.00000000000001</v>
      </c>
      <c r="F24" s="93"/>
      <c r="G24" s="93"/>
      <c r="H24" s="635"/>
    </row>
    <row r="25" spans="1:9" s="6" customFormat="1" ht="20.25" customHeight="1">
      <c r="A25" s="136" t="s">
        <v>37</v>
      </c>
      <c r="B25" s="25">
        <v>8.9</v>
      </c>
      <c r="C25" s="25">
        <v>8.6</v>
      </c>
      <c r="D25" s="25">
        <v>26.8</v>
      </c>
      <c r="E25" s="29">
        <f>D25*4+C25*9+B25*4</f>
        <v>220.2</v>
      </c>
      <c r="F25" s="93"/>
      <c r="G25" s="93"/>
      <c r="H25" s="635"/>
    </row>
    <row r="26" spans="1:9" s="6" customFormat="1" ht="18" customHeight="1">
      <c r="A26" s="28" t="s">
        <v>560</v>
      </c>
      <c r="B26" s="25">
        <v>4</v>
      </c>
      <c r="C26" s="25">
        <v>3.9</v>
      </c>
      <c r="D26" s="25">
        <v>17.600000000000001</v>
      </c>
      <c r="E26" s="29">
        <f>B26*4+C26*9+D26*4</f>
        <v>121.5</v>
      </c>
      <c r="F26" s="93"/>
      <c r="G26" s="93"/>
      <c r="H26" s="451"/>
      <c r="I26" s="227"/>
    </row>
    <row r="27" spans="1:9" s="6" customFormat="1" ht="18" customHeight="1">
      <c r="A27" s="69" t="s">
        <v>652</v>
      </c>
      <c r="B27" s="25">
        <v>4.78</v>
      </c>
      <c r="C27" s="25">
        <v>4.05</v>
      </c>
      <c r="D27" s="25">
        <v>0.25</v>
      </c>
      <c r="E27" s="596">
        <f>D27*4+C27*9+B27*4</f>
        <v>56.569999999999993</v>
      </c>
      <c r="F27" s="68">
        <v>5</v>
      </c>
      <c r="G27" s="8" t="e">
        <f>#REF!*F27/40</f>
        <v>#REF!</v>
      </c>
      <c r="H27" s="445"/>
      <c r="I27" s="470"/>
    </row>
    <row r="28" spans="1:9" s="6" customFormat="1" ht="18" customHeight="1">
      <c r="A28" s="70" t="s">
        <v>667</v>
      </c>
      <c r="B28" s="601">
        <v>1.6400000000000001</v>
      </c>
      <c r="C28" s="601">
        <v>0.28000000000000003</v>
      </c>
      <c r="D28" s="601">
        <v>7.22</v>
      </c>
      <c r="E28" s="596">
        <v>37.96</v>
      </c>
      <c r="F28" s="68">
        <v>32.5</v>
      </c>
      <c r="G28" s="8" t="e">
        <f>#REF!*F28/1000</f>
        <v>#REF!</v>
      </c>
      <c r="H28" s="445"/>
      <c r="I28" s="470"/>
    </row>
    <row r="29" spans="1:9" s="6" customFormat="1" ht="18" customHeight="1">
      <c r="A29" s="246" t="s">
        <v>466</v>
      </c>
      <c r="B29" s="601">
        <v>0.93999999999999984</v>
      </c>
      <c r="C29" s="601">
        <v>0.2</v>
      </c>
      <c r="D29" s="601">
        <v>8.74</v>
      </c>
      <c r="E29" s="596">
        <v>40.520000000000003</v>
      </c>
      <c r="F29" s="68">
        <v>32.5</v>
      </c>
      <c r="G29" s="8" t="e">
        <f>#REF!*F29/1000</f>
        <v>#REF!</v>
      </c>
      <c r="H29" s="445"/>
      <c r="I29" s="470"/>
    </row>
    <row r="30" spans="1:9" s="6" customFormat="1" ht="27" customHeight="1">
      <c r="A30" s="998" t="s">
        <v>700</v>
      </c>
      <c r="B30" s="998"/>
      <c r="C30" s="998"/>
      <c r="D30" s="998"/>
      <c r="E30" s="998"/>
      <c r="F30" s="105"/>
      <c r="G30" s="564"/>
      <c r="H30" s="445"/>
      <c r="I30" s="470"/>
    </row>
    <row r="31" spans="1:9" s="6" customFormat="1" ht="18" customHeight="1">
      <c r="A31" s="1081" t="s">
        <v>179</v>
      </c>
      <c r="B31" s="1081"/>
      <c r="C31" s="1081"/>
      <c r="D31" s="1081"/>
      <c r="E31" s="1081"/>
      <c r="F31" s="997"/>
      <c r="G31" s="997"/>
      <c r="H31" s="481"/>
      <c r="I31" s="470"/>
    </row>
    <row r="32" spans="1:9" s="6" customFormat="1" ht="18" customHeight="1">
      <c r="A32" s="1081"/>
      <c r="B32" s="1081" t="s">
        <v>234</v>
      </c>
      <c r="C32" s="1081" t="s">
        <v>630</v>
      </c>
      <c r="D32" s="1081" t="s">
        <v>631</v>
      </c>
      <c r="E32" s="1081" t="s">
        <v>711</v>
      </c>
      <c r="F32" s="997"/>
      <c r="G32" s="997"/>
      <c r="H32" s="456"/>
      <c r="I32" s="470"/>
    </row>
    <row r="33" spans="1:9" s="6" customFormat="1" ht="18" customHeight="1">
      <c r="A33" s="1081"/>
      <c r="B33" s="1081"/>
      <c r="C33" s="1081"/>
      <c r="D33" s="1081"/>
      <c r="E33" s="1081"/>
      <c r="F33" s="997"/>
      <c r="G33" s="997"/>
      <c r="H33" s="481"/>
      <c r="I33" s="470"/>
    </row>
    <row r="34" spans="1:9" s="6" customFormat="1" ht="18" customHeight="1">
      <c r="A34" s="586" t="s">
        <v>417</v>
      </c>
      <c r="B34" s="636">
        <f>B35+B36+B37+B38+B39</f>
        <v>17.760000000000002</v>
      </c>
      <c r="C34" s="505">
        <f>C35+C36+C37+C38+C39</f>
        <v>21.316470588235294</v>
      </c>
      <c r="D34" s="505">
        <f>D35+D36+D37+D38+D39</f>
        <v>76.844117647058823</v>
      </c>
      <c r="E34" s="505">
        <f>E35+E36+E37+E38+E39</f>
        <v>570.26470588235293</v>
      </c>
      <c r="F34" s="120"/>
      <c r="G34" s="120"/>
      <c r="H34" s="456"/>
      <c r="I34" s="470"/>
    </row>
    <row r="35" spans="1:9" s="6" customFormat="1" ht="27" customHeight="1">
      <c r="A35" s="136" t="s">
        <v>337</v>
      </c>
      <c r="B35" s="25">
        <v>1.5</v>
      </c>
      <c r="C35" s="25">
        <v>2.8</v>
      </c>
      <c r="D35" s="24">
        <v>18.5</v>
      </c>
      <c r="E35" s="596">
        <f>D35*4+C35*9+B35*4</f>
        <v>105.2</v>
      </c>
      <c r="F35" s="93"/>
      <c r="G35" s="93"/>
      <c r="H35" s="456"/>
    </row>
    <row r="36" spans="1:9" s="3" customFormat="1" ht="27" customHeight="1">
      <c r="A36" s="136" t="s">
        <v>514</v>
      </c>
      <c r="B36" s="25">
        <v>14.3</v>
      </c>
      <c r="C36" s="25">
        <v>18.176470588235293</v>
      </c>
      <c r="D36" s="25">
        <v>32.294117647058826</v>
      </c>
      <c r="E36" s="596">
        <f>D36*4+C36*9+B36*4</f>
        <v>349.96470588235292</v>
      </c>
      <c r="F36" s="121"/>
      <c r="G36" s="121"/>
      <c r="H36" s="21"/>
    </row>
    <row r="37" spans="1:9" s="6" customFormat="1" ht="18" customHeight="1">
      <c r="A37" s="28" t="s">
        <v>465</v>
      </c>
      <c r="B37" s="24">
        <v>0.2</v>
      </c>
      <c r="C37" s="25">
        <v>0</v>
      </c>
      <c r="D37" s="24">
        <v>13.7</v>
      </c>
      <c r="E37" s="596">
        <f>D37*4+C37*9+B37*4</f>
        <v>55.599999999999994</v>
      </c>
      <c r="F37" s="93"/>
      <c r="G37" s="93"/>
      <c r="H37" s="21"/>
    </row>
    <row r="38" spans="1:9" s="6" customFormat="1" ht="18" customHeight="1">
      <c r="A38" s="246" t="s">
        <v>466</v>
      </c>
      <c r="B38" s="601">
        <v>0.93999999999999984</v>
      </c>
      <c r="C38" s="601">
        <v>0.2</v>
      </c>
      <c r="D38" s="601">
        <v>8.74</v>
      </c>
      <c r="E38" s="596">
        <v>40.520000000000003</v>
      </c>
      <c r="F38" s="68">
        <v>32.5</v>
      </c>
      <c r="G38" s="8" t="e">
        <f>#REF!*F38/1000</f>
        <v>#REF!</v>
      </c>
      <c r="H38" s="21"/>
    </row>
    <row r="39" spans="1:9" s="6" customFormat="1" ht="18" customHeight="1">
      <c r="A39" s="70" t="s">
        <v>667</v>
      </c>
      <c r="B39" s="601">
        <v>0.82000000000000006</v>
      </c>
      <c r="C39" s="601">
        <v>0.14000000000000001</v>
      </c>
      <c r="D39" s="601">
        <v>3.61</v>
      </c>
      <c r="E39" s="596">
        <v>18.98</v>
      </c>
      <c r="F39" s="93"/>
      <c r="G39" s="93"/>
      <c r="H39" s="21"/>
    </row>
    <row r="40" spans="1:9" s="6" customFormat="1" ht="27" customHeight="1">
      <c r="A40" s="998" t="s">
        <v>701</v>
      </c>
      <c r="B40" s="998"/>
      <c r="C40" s="998"/>
      <c r="D40" s="998"/>
      <c r="E40" s="998"/>
      <c r="F40" s="8"/>
      <c r="G40" s="8"/>
      <c r="H40" s="21"/>
    </row>
    <row r="41" spans="1:9" s="6" customFormat="1" ht="18" customHeight="1">
      <c r="A41" s="1081" t="s">
        <v>179</v>
      </c>
      <c r="B41" s="1081"/>
      <c r="C41" s="1081"/>
      <c r="D41" s="1081"/>
      <c r="E41" s="1081"/>
      <c r="F41" s="68"/>
      <c r="G41" s="8"/>
      <c r="H41" s="21"/>
    </row>
    <row r="42" spans="1:9" s="6" customFormat="1" ht="18" customHeight="1">
      <c r="A42" s="1081"/>
      <c r="B42" s="1081" t="s">
        <v>234</v>
      </c>
      <c r="C42" s="1081" t="s">
        <v>630</v>
      </c>
      <c r="D42" s="1081" t="s">
        <v>631</v>
      </c>
      <c r="E42" s="1081" t="s">
        <v>711</v>
      </c>
      <c r="F42" s="11"/>
      <c r="G42" s="17"/>
      <c r="H42" s="21"/>
    </row>
    <row r="43" spans="1:9" s="6" customFormat="1" ht="18" customHeight="1">
      <c r="A43" s="1081"/>
      <c r="B43" s="1081"/>
      <c r="C43" s="1081"/>
      <c r="D43" s="1081"/>
      <c r="E43" s="1081"/>
      <c r="F43" s="105"/>
      <c r="G43" s="564"/>
      <c r="H43" s="21"/>
    </row>
    <row r="44" spans="1:9" s="6" customFormat="1" ht="18" customHeight="1">
      <c r="A44" s="264" t="s">
        <v>417</v>
      </c>
      <c r="B44" s="621">
        <f>B45+B47+B48+B49+B50+B51+B52</f>
        <v>19.440000000000001</v>
      </c>
      <c r="C44" s="621">
        <f>C45+C47+C48+C49+C50+C51+C52</f>
        <v>20.83909090909091</v>
      </c>
      <c r="D44" s="621">
        <f>D45+D47+D48+D49+D50+D51+D52</f>
        <v>84.569090909090903</v>
      </c>
      <c r="E44" s="621">
        <f>E45+E47+E48+E49+E50+E51+E52</f>
        <v>603.58818181818174</v>
      </c>
      <c r="F44" s="68">
        <v>32.5</v>
      </c>
      <c r="G44" s="8"/>
      <c r="H44" s="21"/>
    </row>
    <row r="45" spans="1:9" s="6" customFormat="1" ht="25.5" customHeight="1">
      <c r="A45" s="69" t="s">
        <v>308</v>
      </c>
      <c r="B45" s="601">
        <v>0.7</v>
      </c>
      <c r="C45" s="601">
        <v>6</v>
      </c>
      <c r="D45" s="601">
        <v>3.2</v>
      </c>
      <c r="E45" s="596">
        <f>D45*4+C45*9+B45*4</f>
        <v>69.599999999999994</v>
      </c>
      <c r="F45" s="93"/>
      <c r="G45" s="93"/>
      <c r="H45" s="21"/>
    </row>
    <row r="46" spans="1:9" s="6" customFormat="1" ht="27" customHeight="1">
      <c r="A46" s="69" t="s">
        <v>129</v>
      </c>
      <c r="B46" s="25">
        <v>0.97499999999999998</v>
      </c>
      <c r="C46" s="25">
        <v>6</v>
      </c>
      <c r="D46" s="25">
        <v>3.6</v>
      </c>
      <c r="E46" s="596">
        <f>D46*4+C46*9+B46*4</f>
        <v>72.300000000000011</v>
      </c>
      <c r="F46" s="106"/>
      <c r="G46" s="106" t="e">
        <f>SUM(#REF!)</f>
        <v>#REF!</v>
      </c>
      <c r="H46" s="21"/>
    </row>
    <row r="47" spans="1:9" s="6" customFormat="1" ht="27" customHeight="1">
      <c r="A47" s="16" t="s">
        <v>609</v>
      </c>
      <c r="B47" s="601">
        <v>12</v>
      </c>
      <c r="C47" s="601">
        <v>10.309090909090909</v>
      </c>
      <c r="D47" s="601">
        <v>7.2090909090909099</v>
      </c>
      <c r="E47" s="596">
        <f>D47*4+C47*9+B47*4</f>
        <v>169.61818181818182</v>
      </c>
      <c r="F47" s="11"/>
      <c r="G47" s="11"/>
      <c r="H47" s="467"/>
    </row>
    <row r="48" spans="1:9" s="20" customFormat="1" ht="18.95" customHeight="1">
      <c r="A48" s="30" t="s">
        <v>552</v>
      </c>
      <c r="B48" s="605">
        <v>3</v>
      </c>
      <c r="C48" s="605">
        <v>3.75</v>
      </c>
      <c r="D48" s="605">
        <v>20.100000000000001</v>
      </c>
      <c r="E48" s="29">
        <f>D48*4+C48*9+B48*4</f>
        <v>126.15</v>
      </c>
      <c r="F48" s="11">
        <v>37.57</v>
      </c>
      <c r="G48" s="11" t="e">
        <f>#REF!*F48/1000</f>
        <v>#REF!</v>
      </c>
      <c r="H48" s="460"/>
    </row>
    <row r="49" spans="1:8" s="20" customFormat="1" ht="54.95" customHeight="1">
      <c r="A49" s="35" t="s">
        <v>264</v>
      </c>
      <c r="B49" s="605">
        <v>0.16</v>
      </c>
      <c r="C49" s="482">
        <v>0.1</v>
      </c>
      <c r="D49" s="605">
        <v>28.1</v>
      </c>
      <c r="E49" s="595">
        <f>D49*4+C49*9+B49*4</f>
        <v>113.94000000000001</v>
      </c>
      <c r="F49" s="11"/>
      <c r="G49" s="11" t="e">
        <f>#REF!*F49/1000</f>
        <v>#REF!</v>
      </c>
      <c r="H49" s="456"/>
    </row>
    <row r="50" spans="1:8" s="6" customFormat="1" ht="18" customHeight="1">
      <c r="A50" s="585" t="s">
        <v>667</v>
      </c>
      <c r="B50" s="601">
        <v>1.64</v>
      </c>
      <c r="C50" s="601">
        <v>0.28000000000000003</v>
      </c>
      <c r="D50" s="601">
        <v>7.22</v>
      </c>
      <c r="E50" s="596">
        <v>37.96</v>
      </c>
      <c r="F50" s="11"/>
      <c r="G50" s="11" t="e">
        <f>#REF!*F50/1000</f>
        <v>#REF!</v>
      </c>
      <c r="H50" s="456"/>
    </row>
    <row r="51" spans="1:8" s="6" customFormat="1" ht="18" customHeight="1">
      <c r="A51" s="246" t="s">
        <v>466</v>
      </c>
      <c r="B51" s="601">
        <v>0.93999999999999984</v>
      </c>
      <c r="C51" s="601">
        <v>0.2</v>
      </c>
      <c r="D51" s="601">
        <v>8.74</v>
      </c>
      <c r="E51" s="596">
        <v>40.520000000000003</v>
      </c>
      <c r="F51" s="103"/>
      <c r="G51" s="11"/>
      <c r="H51" s="481"/>
    </row>
    <row r="52" spans="1:8" s="6" customFormat="1" ht="18" customHeight="1">
      <c r="A52" s="262" t="s">
        <v>126</v>
      </c>
      <c r="B52" s="600">
        <v>1</v>
      </c>
      <c r="C52" s="600">
        <v>0.2</v>
      </c>
      <c r="D52" s="600">
        <v>10</v>
      </c>
      <c r="E52" s="596">
        <f>D52*4+C52*9+B52*4</f>
        <v>45.8</v>
      </c>
      <c r="F52" s="11"/>
      <c r="G52" s="11"/>
      <c r="H52" s="481"/>
    </row>
    <row r="53" spans="1:8" s="6" customFormat="1" ht="27" customHeight="1">
      <c r="A53" s="1001" t="s">
        <v>354</v>
      </c>
      <c r="B53" s="1002"/>
      <c r="C53" s="1002"/>
      <c r="D53" s="1002"/>
      <c r="E53" s="1002"/>
      <c r="F53" s="68">
        <v>32.5</v>
      </c>
      <c r="G53" s="8" t="e">
        <f>#REF!*F53/1000</f>
        <v>#REF!</v>
      </c>
      <c r="H53" s="481"/>
    </row>
    <row r="54" spans="1:8" s="6" customFormat="1" ht="18" customHeight="1">
      <c r="A54" s="1081" t="s">
        <v>179</v>
      </c>
      <c r="B54" s="1081"/>
      <c r="C54" s="1081"/>
      <c r="D54" s="1081"/>
      <c r="E54" s="1081"/>
      <c r="F54" s="11"/>
      <c r="G54" s="8"/>
      <c r="H54" s="481"/>
    </row>
    <row r="55" spans="1:8" s="6" customFormat="1" ht="18" customHeight="1">
      <c r="A55" s="1081"/>
      <c r="B55" s="1081" t="s">
        <v>234</v>
      </c>
      <c r="C55" s="1081" t="s">
        <v>630</v>
      </c>
      <c r="D55" s="1081" t="s">
        <v>631</v>
      </c>
      <c r="E55" s="1081" t="s">
        <v>711</v>
      </c>
      <c r="F55" s="105"/>
      <c r="G55" s="564"/>
      <c r="H55" s="481"/>
    </row>
    <row r="56" spans="1:8" s="6" customFormat="1" ht="18" customHeight="1">
      <c r="A56" s="1081"/>
      <c r="B56" s="1081"/>
      <c r="C56" s="1081"/>
      <c r="D56" s="1081"/>
      <c r="E56" s="1081"/>
      <c r="F56" s="104"/>
      <c r="G56" s="8"/>
      <c r="H56" s="607"/>
    </row>
    <row r="57" spans="1:8" s="6" customFormat="1" ht="18" customHeight="1">
      <c r="A57" s="264" t="s">
        <v>417</v>
      </c>
      <c r="B57" s="505">
        <f>B58+B59+B60+B61+B62+B63</f>
        <v>26.221333333333334</v>
      </c>
      <c r="C57" s="505">
        <f>C58+C59+C60+C61+C62+C63</f>
        <v>16.786666666666665</v>
      </c>
      <c r="D57" s="505">
        <f>D58+D59+D60+D61+D62+D63</f>
        <v>91.07</v>
      </c>
      <c r="E57" s="505">
        <f>E58+E59+E60+E61+E62+E63</f>
        <v>620.24533333333329</v>
      </c>
      <c r="F57" s="8"/>
      <c r="G57" s="8"/>
      <c r="H57" s="446"/>
    </row>
    <row r="58" spans="1:8" ht="27" customHeight="1">
      <c r="A58" s="72" t="s">
        <v>605</v>
      </c>
      <c r="B58" s="601">
        <v>6.9333333333333336</v>
      </c>
      <c r="C58" s="601">
        <v>0.26666666666666666</v>
      </c>
      <c r="D58" s="601">
        <v>10</v>
      </c>
      <c r="E58" s="595">
        <v>70.13333333333334</v>
      </c>
      <c r="F58" s="107"/>
      <c r="G58" s="107"/>
      <c r="H58" s="451"/>
    </row>
    <row r="59" spans="1:8" s="6" customFormat="1" ht="18" customHeight="1">
      <c r="A59" s="69" t="s">
        <v>95</v>
      </c>
      <c r="B59" s="25">
        <v>10.728</v>
      </c>
      <c r="C59" s="25">
        <v>10.079999999999998</v>
      </c>
      <c r="D59" s="25">
        <v>17.37</v>
      </c>
      <c r="E59" s="595">
        <f>D59*4+C59*9+B59*4</f>
        <v>203.11199999999999</v>
      </c>
      <c r="F59" s="8"/>
      <c r="G59" s="8"/>
      <c r="H59" s="451"/>
    </row>
    <row r="60" spans="1:8" s="6" customFormat="1" ht="18" customHeight="1">
      <c r="A60" s="137" t="s">
        <v>610</v>
      </c>
      <c r="B60" s="208">
        <v>0.2</v>
      </c>
      <c r="C60" s="638">
        <v>0</v>
      </c>
      <c r="D60" s="638">
        <v>18.3</v>
      </c>
      <c r="E60" s="29">
        <f>B60*4+C60*9+D60*4</f>
        <v>74</v>
      </c>
      <c r="F60" s="68">
        <v>19.5</v>
      </c>
      <c r="G60" s="11" t="e">
        <f>#REF!*F60/1000</f>
        <v>#REF!</v>
      </c>
      <c r="H60" s="484"/>
    </row>
    <row r="61" spans="1:8" s="6" customFormat="1" ht="18" customHeight="1">
      <c r="A61" s="259" t="s">
        <v>667</v>
      </c>
      <c r="B61" s="601">
        <v>4.9200000000000008</v>
      </c>
      <c r="C61" s="601">
        <v>0.84</v>
      </c>
      <c r="D61" s="601">
        <v>21.66</v>
      </c>
      <c r="E61" s="596">
        <v>113.88000000000001</v>
      </c>
      <c r="F61" s="8"/>
      <c r="G61" s="8"/>
      <c r="H61" s="484"/>
    </row>
    <row r="62" spans="1:8" s="6" customFormat="1" ht="18" customHeight="1">
      <c r="A62" s="246" t="s">
        <v>466</v>
      </c>
      <c r="B62" s="601">
        <v>0.93999999999999984</v>
      </c>
      <c r="C62" s="601">
        <v>0.2</v>
      </c>
      <c r="D62" s="601">
        <v>8.74</v>
      </c>
      <c r="E62" s="596">
        <v>40.520000000000003</v>
      </c>
      <c r="F62" s="93"/>
      <c r="G62" s="93"/>
      <c r="H62" s="484"/>
    </row>
    <row r="63" spans="1:8" s="6" customFormat="1" ht="27" customHeight="1">
      <c r="A63" s="136" t="s">
        <v>517</v>
      </c>
      <c r="B63" s="25">
        <v>2.5</v>
      </c>
      <c r="C63" s="25">
        <v>5.4</v>
      </c>
      <c r="D63" s="25">
        <v>15</v>
      </c>
      <c r="E63" s="29">
        <f>D63*4+C63*9+B63*4</f>
        <v>118.6</v>
      </c>
      <c r="F63" s="8"/>
      <c r="G63" s="8"/>
      <c r="H63" s="461"/>
    </row>
    <row r="64" spans="1:8" s="6" customFormat="1" ht="27" customHeight="1">
      <c r="A64" s="1001" t="s">
        <v>702</v>
      </c>
      <c r="B64" s="1002"/>
      <c r="C64" s="1002"/>
      <c r="D64" s="1002"/>
      <c r="E64" s="1002"/>
      <c r="F64" s="8"/>
      <c r="G64" s="8"/>
      <c r="H64" s="609"/>
    </row>
    <row r="65" spans="1:8" s="6" customFormat="1" ht="18" customHeight="1">
      <c r="A65" s="1081" t="s">
        <v>179</v>
      </c>
      <c r="B65" s="1081"/>
      <c r="C65" s="1081"/>
      <c r="D65" s="1081"/>
      <c r="E65" s="1081"/>
      <c r="F65" s="8"/>
      <c r="G65" s="8"/>
      <c r="H65" s="484"/>
    </row>
    <row r="66" spans="1:8" s="6" customFormat="1" ht="18" customHeight="1">
      <c r="A66" s="1081"/>
      <c r="B66" s="1081" t="s">
        <v>234</v>
      </c>
      <c r="C66" s="1081" t="s">
        <v>630</v>
      </c>
      <c r="D66" s="1081" t="s">
        <v>631</v>
      </c>
      <c r="E66" s="1081" t="s">
        <v>711</v>
      </c>
      <c r="F66" s="68"/>
      <c r="G66" s="564"/>
      <c r="H66" s="451"/>
    </row>
    <row r="67" spans="1:8" s="6" customFormat="1" ht="18" customHeight="1">
      <c r="A67" s="1081"/>
      <c r="B67" s="1081"/>
      <c r="C67" s="1081"/>
      <c r="D67" s="1081"/>
      <c r="E67" s="1081"/>
      <c r="F67" s="93"/>
      <c r="G67" s="93"/>
      <c r="H67" s="451"/>
    </row>
    <row r="68" spans="1:8" s="6" customFormat="1" ht="18" customHeight="1">
      <c r="A68" s="264" t="s">
        <v>417</v>
      </c>
      <c r="B68" s="621">
        <f>B69+B70+B71+B72+B73+B74</f>
        <v>21.96</v>
      </c>
      <c r="C68" s="621">
        <f>C69+C70+C71+C72+C73+C74</f>
        <v>16.170000000000002</v>
      </c>
      <c r="D68" s="621">
        <f>D69+D70+D71+D72+D73+D74</f>
        <v>95.78</v>
      </c>
      <c r="E68" s="621">
        <f>E69+E70+E71+E72+E73+E74</f>
        <v>616.49</v>
      </c>
      <c r="F68" s="68"/>
      <c r="G68" s="8"/>
      <c r="H68" s="451"/>
    </row>
    <row r="69" spans="1:8" s="6" customFormat="1" ht="18" customHeight="1">
      <c r="A69" s="257" t="s">
        <v>290</v>
      </c>
      <c r="B69" s="639">
        <v>0.88000000000000012</v>
      </c>
      <c r="C69" s="639">
        <v>0</v>
      </c>
      <c r="D69" s="639">
        <v>0.95999999999999985</v>
      </c>
      <c r="E69" s="596">
        <v>7.3599999999999994</v>
      </c>
      <c r="F69" s="93"/>
      <c r="G69" s="93"/>
      <c r="H69" s="451"/>
    </row>
    <row r="70" spans="1:8" s="6" customFormat="1" ht="18" customHeight="1">
      <c r="A70" s="30" t="s">
        <v>476</v>
      </c>
      <c r="B70" s="601">
        <v>11.16</v>
      </c>
      <c r="C70" s="601">
        <v>10.71</v>
      </c>
      <c r="D70" s="601">
        <v>23.04</v>
      </c>
      <c r="E70" s="29">
        <f>B70*4+C70*9+D70*4</f>
        <v>233.19000000000003</v>
      </c>
      <c r="F70" s="39"/>
      <c r="G70" s="11"/>
      <c r="H70" s="445"/>
    </row>
    <row r="71" spans="1:8" s="6" customFormat="1" ht="18.95" customHeight="1">
      <c r="A71" s="28" t="s">
        <v>560</v>
      </c>
      <c r="B71" s="25">
        <v>4</v>
      </c>
      <c r="C71" s="25">
        <v>3.9</v>
      </c>
      <c r="D71" s="25">
        <v>17.600000000000001</v>
      </c>
      <c r="E71" s="29">
        <f>B71*4+C71*9+D71*4</f>
        <v>121.5</v>
      </c>
      <c r="F71" s="93"/>
      <c r="G71" s="93"/>
      <c r="H71" s="460"/>
    </row>
    <row r="72" spans="1:8" s="6" customFormat="1" ht="18.95" customHeight="1">
      <c r="A72" s="259" t="s">
        <v>667</v>
      </c>
      <c r="B72" s="601">
        <v>3.2799999999999994</v>
      </c>
      <c r="C72" s="601">
        <v>0.56000000000000005</v>
      </c>
      <c r="D72" s="601">
        <v>14.44</v>
      </c>
      <c r="E72" s="596">
        <v>75.92</v>
      </c>
      <c r="F72" s="8"/>
      <c r="G72" s="8" t="e">
        <f>SUM(G73:G73)</f>
        <v>#REF!</v>
      </c>
      <c r="H72" s="480"/>
    </row>
    <row r="73" spans="1:8" s="6" customFormat="1" ht="18.95" customHeight="1">
      <c r="A73" s="246" t="s">
        <v>466</v>
      </c>
      <c r="B73" s="601">
        <v>0.93999999999999984</v>
      </c>
      <c r="C73" s="601">
        <v>0.2</v>
      </c>
      <c r="D73" s="601">
        <v>8.74</v>
      </c>
      <c r="E73" s="596">
        <v>40.520000000000003</v>
      </c>
      <c r="F73" s="11">
        <v>37.049999999999997</v>
      </c>
      <c r="G73" s="11" t="e">
        <f>#REF!*F73/1000</f>
        <v>#REF!</v>
      </c>
      <c r="H73" s="445"/>
    </row>
    <row r="74" spans="1:8" s="6" customFormat="1" ht="18.95" customHeight="1">
      <c r="A74" s="262" t="s">
        <v>126</v>
      </c>
      <c r="B74" s="600">
        <v>1.7</v>
      </c>
      <c r="C74" s="600">
        <v>0.8</v>
      </c>
      <c r="D74" s="600">
        <v>31</v>
      </c>
      <c r="E74" s="596">
        <f>D74*4+C74*9+B74*4</f>
        <v>138</v>
      </c>
      <c r="F74" s="11"/>
      <c r="G74" s="11"/>
      <c r="H74" s="635"/>
    </row>
    <row r="75" spans="1:8" s="6" customFormat="1" ht="27" customHeight="1">
      <c r="A75" s="1001" t="s">
        <v>355</v>
      </c>
      <c r="B75" s="1002"/>
      <c r="C75" s="1002"/>
      <c r="D75" s="1002"/>
      <c r="E75" s="1002"/>
      <c r="F75" s="68"/>
      <c r="G75" s="8"/>
      <c r="H75" s="445"/>
    </row>
    <row r="76" spans="1:8" s="6" customFormat="1" ht="18.95" customHeight="1">
      <c r="A76" s="1081" t="s">
        <v>179</v>
      </c>
      <c r="B76" s="1081"/>
      <c r="C76" s="1081"/>
      <c r="D76" s="1081"/>
      <c r="E76" s="1081"/>
      <c r="F76" s="68"/>
      <c r="G76" s="8"/>
      <c r="H76" s="445"/>
    </row>
    <row r="77" spans="1:8" s="6" customFormat="1" ht="18.95" customHeight="1">
      <c r="A77" s="1081"/>
      <c r="B77" s="1081" t="s">
        <v>234</v>
      </c>
      <c r="C77" s="1081" t="s">
        <v>630</v>
      </c>
      <c r="D77" s="1081" t="s">
        <v>631</v>
      </c>
      <c r="E77" s="1081" t="s">
        <v>711</v>
      </c>
      <c r="F77" s="105"/>
      <c r="G77" s="564"/>
      <c r="H77" s="445"/>
    </row>
    <row r="78" spans="1:8" s="6" customFormat="1" ht="18.95" customHeight="1">
      <c r="A78" s="1081"/>
      <c r="B78" s="1081"/>
      <c r="C78" s="1081"/>
      <c r="D78" s="1081"/>
      <c r="E78" s="1081"/>
      <c r="F78" s="93"/>
      <c r="G78" s="93"/>
      <c r="H78" s="445"/>
    </row>
    <row r="79" spans="1:8" s="6" customFormat="1" ht="18.95" customHeight="1">
      <c r="A79" s="264" t="s">
        <v>417</v>
      </c>
      <c r="B79" s="621">
        <f>B80+B81+B82+B85+B86+B87+B88</f>
        <v>15.94875</v>
      </c>
      <c r="C79" s="621">
        <f>C80+C81+C82+C85+C86+C87+C88</f>
        <v>18.83625</v>
      </c>
      <c r="D79" s="621">
        <f>D80+D81+D82+D85+D86+D87+D88</f>
        <v>90.473749999999995</v>
      </c>
      <c r="E79" s="621">
        <f>E80+E81+E82+E85+E86+E87+E88</f>
        <v>595.21624999999995</v>
      </c>
      <c r="F79" s="93"/>
      <c r="G79" s="93"/>
      <c r="H79" s="488"/>
    </row>
    <row r="80" spans="1:8" s="6" customFormat="1" ht="27" customHeight="1">
      <c r="A80" s="101" t="s">
        <v>356</v>
      </c>
      <c r="B80" s="601">
        <v>0.4</v>
      </c>
      <c r="C80" s="601">
        <v>2.7</v>
      </c>
      <c r="D80" s="601">
        <v>4.32</v>
      </c>
      <c r="E80" s="614">
        <f>D80*4+C80*9+B80*4</f>
        <v>43.18</v>
      </c>
      <c r="F80" s="11"/>
      <c r="G80" s="11"/>
      <c r="H80" s="488"/>
    </row>
    <row r="81" spans="1:8" s="6" customFormat="1" ht="27" customHeight="1">
      <c r="A81" s="69" t="s">
        <v>506</v>
      </c>
      <c r="B81" s="600">
        <v>4.0999999999999996</v>
      </c>
      <c r="C81" s="600">
        <v>8.5</v>
      </c>
      <c r="D81" s="600">
        <v>3.5</v>
      </c>
      <c r="E81" s="614">
        <f>D81*4+C81*9+B81*4</f>
        <v>106.9</v>
      </c>
      <c r="F81" s="11"/>
      <c r="G81" s="11"/>
      <c r="H81" s="488"/>
    </row>
    <row r="82" spans="1:8" s="6" customFormat="1" ht="27" customHeight="1">
      <c r="A82" s="130" t="s">
        <v>777</v>
      </c>
      <c r="B82" s="601">
        <v>4.96875</v>
      </c>
      <c r="C82" s="601">
        <v>2.15625</v>
      </c>
      <c r="D82" s="601">
        <v>27.09375</v>
      </c>
      <c r="E82" s="596">
        <v>147.65624999999997</v>
      </c>
      <c r="F82" s="8"/>
      <c r="G82" s="8" t="e">
        <f>SUM(#REF!)</f>
        <v>#REF!</v>
      </c>
      <c r="H82" s="445"/>
    </row>
    <row r="83" spans="1:8" s="6" customFormat="1" ht="27" customHeight="1">
      <c r="A83" s="72" t="s">
        <v>605</v>
      </c>
      <c r="B83" s="15"/>
      <c r="C83" s="15"/>
      <c r="D83" s="15"/>
      <c r="E83" s="15"/>
      <c r="F83" s="8"/>
      <c r="G83" s="8" t="e">
        <f>SUM(G84:G85)</f>
        <v>#REF!</v>
      </c>
      <c r="H83" s="528"/>
    </row>
    <row r="84" spans="1:8" s="6" customFormat="1" ht="18" customHeight="1">
      <c r="A84" s="72" t="s">
        <v>735</v>
      </c>
      <c r="B84" s="15"/>
      <c r="C84" s="15"/>
      <c r="D84" s="15"/>
      <c r="E84" s="15"/>
      <c r="F84" s="7"/>
      <c r="G84" s="7"/>
      <c r="H84" s="446"/>
    </row>
    <row r="85" spans="1:8" s="6" customFormat="1" ht="27" customHeight="1">
      <c r="A85" s="35" t="s">
        <v>310</v>
      </c>
      <c r="B85" s="605">
        <v>0.8</v>
      </c>
      <c r="C85" s="605">
        <v>0</v>
      </c>
      <c r="D85" s="605">
        <v>22.6</v>
      </c>
      <c r="E85" s="595">
        <f>D85*4+C85*9+B85*4</f>
        <v>93.600000000000009</v>
      </c>
      <c r="F85" s="103">
        <v>356.71</v>
      </c>
      <c r="G85" s="11" t="e">
        <f>#REF!*F85/1000</f>
        <v>#REF!</v>
      </c>
      <c r="H85" s="451"/>
    </row>
    <row r="86" spans="1:8" s="6" customFormat="1" ht="18" customHeight="1">
      <c r="A86" s="585" t="s">
        <v>667</v>
      </c>
      <c r="B86" s="601">
        <v>1.64</v>
      </c>
      <c r="C86" s="601">
        <v>0.28000000000000003</v>
      </c>
      <c r="D86" s="601">
        <v>7.22</v>
      </c>
      <c r="E86" s="596">
        <v>37.96</v>
      </c>
      <c r="F86" s="103"/>
      <c r="G86" s="11"/>
      <c r="H86" s="451"/>
    </row>
    <row r="87" spans="1:8" s="6" customFormat="1" ht="18" customHeight="1">
      <c r="A87" s="246" t="s">
        <v>466</v>
      </c>
      <c r="B87" s="601">
        <v>0.93999999999999984</v>
      </c>
      <c r="C87" s="601">
        <v>0.2</v>
      </c>
      <c r="D87" s="601">
        <v>8.74</v>
      </c>
      <c r="E87" s="596">
        <v>40.520000000000003</v>
      </c>
      <c r="F87" s="103"/>
      <c r="G87" s="11"/>
      <c r="H87" s="492"/>
    </row>
    <row r="88" spans="1:8" s="6" customFormat="1" ht="33.75" customHeight="1">
      <c r="A88" s="136" t="s">
        <v>763</v>
      </c>
      <c r="B88" s="25">
        <v>3.1</v>
      </c>
      <c r="C88" s="25">
        <v>5</v>
      </c>
      <c r="D88" s="25">
        <v>17</v>
      </c>
      <c r="E88" s="596">
        <f>D88*4+C88*9+B88*4</f>
        <v>125.4</v>
      </c>
      <c r="F88" s="11"/>
      <c r="G88" s="11"/>
      <c r="H88" s="451"/>
    </row>
    <row r="89" spans="1:8" s="6" customFormat="1" ht="27" customHeight="1">
      <c r="A89" s="1001" t="s">
        <v>434</v>
      </c>
      <c r="B89" s="1002"/>
      <c r="C89" s="1002"/>
      <c r="D89" s="1002"/>
      <c r="E89" s="1002"/>
      <c r="F89" s="68">
        <v>32.5</v>
      </c>
      <c r="G89" s="8" t="e">
        <f>#REF!*F89/1000</f>
        <v>#REF!</v>
      </c>
      <c r="H89" s="451"/>
    </row>
    <row r="90" spans="1:8" s="6" customFormat="1" ht="18" customHeight="1">
      <c r="A90" s="1081" t="s">
        <v>179</v>
      </c>
      <c r="B90" s="1081"/>
      <c r="C90" s="1081"/>
      <c r="D90" s="1081"/>
      <c r="E90" s="1081"/>
      <c r="F90" s="68">
        <v>32.5</v>
      </c>
      <c r="G90" s="8" t="e">
        <f>#REF!*F90/1000</f>
        <v>#REF!</v>
      </c>
      <c r="H90" s="451"/>
    </row>
    <row r="91" spans="1:8" ht="18" customHeight="1">
      <c r="A91" s="1081"/>
      <c r="B91" s="1081" t="s">
        <v>234</v>
      </c>
      <c r="C91" s="1081" t="s">
        <v>630</v>
      </c>
      <c r="D91" s="1081" t="s">
        <v>631</v>
      </c>
      <c r="E91" s="1081" t="s">
        <v>711</v>
      </c>
      <c r="F91" s="92"/>
      <c r="G91" s="640" t="e">
        <f>G90+G89+#REF!+#REF!+#REF!+G82+#REF!</f>
        <v>#REF!</v>
      </c>
      <c r="H91" s="451"/>
    </row>
    <row r="92" spans="1:8" s="6" customFormat="1" ht="18" customHeight="1">
      <c r="A92" s="1081"/>
      <c r="B92" s="1081"/>
      <c r="C92" s="1081"/>
      <c r="D92" s="1081"/>
      <c r="E92" s="1081"/>
      <c r="F92" s="93"/>
      <c r="G92" s="93"/>
      <c r="H92" s="451"/>
    </row>
    <row r="93" spans="1:8" s="6" customFormat="1" ht="18" customHeight="1">
      <c r="A93" s="264" t="s">
        <v>417</v>
      </c>
      <c r="B93" s="264">
        <f>B94+B95+B96+B97+B98+B99</f>
        <v>21.8</v>
      </c>
      <c r="C93" s="264">
        <f>C94+C95+C96+C97+C98+C99</f>
        <v>16.166666666666668</v>
      </c>
      <c r="D93" s="264">
        <f>D94+D95+D96+D97+D98+D99</f>
        <v>84.446666666666658</v>
      </c>
      <c r="E93" s="264">
        <f>E94+E95+E96+E97+E98+E99</f>
        <v>570.48666666666668</v>
      </c>
      <c r="F93" s="68"/>
      <c r="G93" s="68"/>
      <c r="H93" s="451"/>
    </row>
    <row r="94" spans="1:8" s="6" customFormat="1" ht="18" customHeight="1">
      <c r="A94" s="129" t="s">
        <v>745</v>
      </c>
      <c r="B94" s="641">
        <v>6.4</v>
      </c>
      <c r="C94" s="642">
        <v>3.5</v>
      </c>
      <c r="D94" s="641">
        <v>0.54</v>
      </c>
      <c r="E94" s="596">
        <f>B94*4+C94*9+D94*4</f>
        <v>59.260000000000005</v>
      </c>
      <c r="F94" s="118"/>
      <c r="G94" s="68"/>
      <c r="H94" s="451"/>
    </row>
    <row r="95" spans="1:8" s="6" customFormat="1" ht="27" customHeight="1">
      <c r="A95" s="69" t="s">
        <v>725</v>
      </c>
      <c r="B95" s="599">
        <v>7.2</v>
      </c>
      <c r="C95" s="599">
        <v>7.916666666666667</v>
      </c>
      <c r="D95" s="599">
        <v>8.9166666666666661</v>
      </c>
      <c r="E95" s="596">
        <f>B95*4+C95*9+D95*4</f>
        <v>135.71666666666667</v>
      </c>
      <c r="F95" s="104">
        <v>286</v>
      </c>
      <c r="G95" s="9" t="e">
        <f>#REF!*F95/1000</f>
        <v>#REF!</v>
      </c>
      <c r="H95" s="468"/>
    </row>
    <row r="96" spans="1:8" s="6" customFormat="1" ht="18" customHeight="1">
      <c r="A96" s="30" t="s">
        <v>552</v>
      </c>
      <c r="B96" s="605">
        <v>3</v>
      </c>
      <c r="C96" s="605">
        <v>3.75</v>
      </c>
      <c r="D96" s="605">
        <v>20.100000000000001</v>
      </c>
      <c r="E96" s="29">
        <f>D96*4+C96*9+B96*4</f>
        <v>126.15</v>
      </c>
      <c r="F96" s="11">
        <v>37.57</v>
      </c>
      <c r="G96" s="11" t="e">
        <f>#REF!*F96/1000</f>
        <v>#REF!</v>
      </c>
      <c r="H96" s="445"/>
    </row>
    <row r="97" spans="1:8" ht="54.95" customHeight="1">
      <c r="A97" s="35" t="s">
        <v>264</v>
      </c>
      <c r="B97" s="605">
        <v>0.16</v>
      </c>
      <c r="C97" s="482">
        <v>0.1</v>
      </c>
      <c r="D97" s="605">
        <v>28.1</v>
      </c>
      <c r="E97" s="595">
        <f>D97*4+C97*9+B97*4</f>
        <v>113.94000000000001</v>
      </c>
      <c r="F97" s="8"/>
      <c r="G97" s="8"/>
      <c r="H97" s="526"/>
    </row>
    <row r="98" spans="1:8" ht="18" customHeight="1">
      <c r="A98" s="259" t="s">
        <v>667</v>
      </c>
      <c r="B98" s="601">
        <v>4.0999999999999988</v>
      </c>
      <c r="C98" s="601">
        <v>0.7</v>
      </c>
      <c r="D98" s="601">
        <v>18.05</v>
      </c>
      <c r="E98" s="596">
        <v>94.9</v>
      </c>
      <c r="F98" s="8"/>
      <c r="G98" s="8"/>
      <c r="H98" s="446"/>
    </row>
    <row r="99" spans="1:8" ht="18" customHeight="1">
      <c r="A99" s="246" t="s">
        <v>466</v>
      </c>
      <c r="B99" s="601">
        <v>0.93999999999999984</v>
      </c>
      <c r="C99" s="601">
        <v>0.2</v>
      </c>
      <c r="D99" s="601">
        <v>8.74</v>
      </c>
      <c r="E99" s="596">
        <v>40.520000000000003</v>
      </c>
      <c r="F99" s="8"/>
      <c r="G99" s="8"/>
      <c r="H99" s="451"/>
    </row>
    <row r="100" spans="1:8" ht="18" customHeight="1">
      <c r="A100" s="133"/>
      <c r="B100" s="643"/>
      <c r="C100" s="643"/>
      <c r="D100" s="643"/>
      <c r="E100" s="644"/>
      <c r="F100" s="132"/>
      <c r="G100" s="8"/>
      <c r="H100" s="451"/>
    </row>
    <row r="101" spans="1:8" ht="18" customHeight="1">
      <c r="A101" s="133"/>
      <c r="B101" s="643"/>
      <c r="C101" s="643"/>
      <c r="D101" s="643"/>
      <c r="E101" s="644"/>
      <c r="F101" s="132"/>
      <c r="G101" s="8"/>
      <c r="H101" s="451"/>
    </row>
    <row r="102" spans="1:8" ht="18" customHeight="1">
      <c r="A102" s="133"/>
      <c r="B102" s="643"/>
      <c r="C102" s="643"/>
      <c r="D102" s="643"/>
      <c r="E102" s="644"/>
      <c r="F102" s="132"/>
      <c r="G102" s="8"/>
      <c r="H102" s="451"/>
    </row>
    <row r="103" spans="1:8" ht="27" customHeight="1">
      <c r="A103" s="998" t="s">
        <v>406</v>
      </c>
      <c r="B103" s="998"/>
      <c r="C103" s="998"/>
      <c r="D103" s="998"/>
      <c r="E103" s="998"/>
      <c r="F103" s="8"/>
      <c r="G103" s="8"/>
      <c r="H103" s="451"/>
    </row>
    <row r="104" spans="1:8" ht="18" customHeight="1">
      <c r="A104" s="1081" t="s">
        <v>179</v>
      </c>
      <c r="B104" s="1081"/>
      <c r="C104" s="1081"/>
      <c r="D104" s="1081"/>
      <c r="E104" s="1081"/>
      <c r="F104" s="8"/>
      <c r="G104" s="8"/>
      <c r="H104" s="492"/>
    </row>
    <row r="105" spans="1:8" ht="18" customHeight="1">
      <c r="A105" s="1081"/>
      <c r="B105" s="1081" t="s">
        <v>234</v>
      </c>
      <c r="C105" s="1081" t="s">
        <v>630</v>
      </c>
      <c r="D105" s="1081" t="s">
        <v>631</v>
      </c>
      <c r="E105" s="1081" t="s">
        <v>711</v>
      </c>
      <c r="F105" s="105"/>
      <c r="G105" s="564"/>
      <c r="H105" s="493"/>
    </row>
    <row r="106" spans="1:8" ht="18" customHeight="1">
      <c r="A106" s="1081"/>
      <c r="B106" s="1081"/>
      <c r="C106" s="1081"/>
      <c r="D106" s="1081"/>
      <c r="E106" s="1081"/>
      <c r="F106" s="93"/>
      <c r="G106" s="93"/>
      <c r="H106" s="493"/>
    </row>
    <row r="107" spans="1:8" s="2" customFormat="1" ht="18" customHeight="1">
      <c r="A107" s="264" t="s">
        <v>417</v>
      </c>
      <c r="B107" s="645">
        <f>B108+B109+B110+B111+B112+B114+B115</f>
        <v>20.686666666666667</v>
      </c>
      <c r="C107" s="645">
        <f>C108+C109+C110+C111+C112+C114+C115</f>
        <v>24.259999999999998</v>
      </c>
      <c r="D107" s="645">
        <f>D108+D109+D110+D111+D112+D114+D115</f>
        <v>63.68</v>
      </c>
      <c r="E107" s="645">
        <f>E108+E109+E110+E111+E112+E114+E115</f>
        <v>555.80666666666673</v>
      </c>
      <c r="F107" s="997"/>
      <c r="G107" s="997"/>
      <c r="H107" s="635"/>
    </row>
    <row r="108" spans="1:8" s="2" customFormat="1" ht="27" customHeight="1">
      <c r="A108" s="69" t="s">
        <v>11</v>
      </c>
      <c r="B108" s="25">
        <v>0.05</v>
      </c>
      <c r="C108" s="25">
        <v>3.7</v>
      </c>
      <c r="D108" s="25">
        <v>0.05</v>
      </c>
      <c r="E108" s="29">
        <f>D108*4+C108*9+B108*4</f>
        <v>33.70000000000001</v>
      </c>
      <c r="F108" s="997"/>
      <c r="G108" s="997"/>
      <c r="H108" s="493"/>
    </row>
    <row r="109" spans="1:8" s="2" customFormat="1" ht="18" customHeight="1">
      <c r="A109" s="69" t="s">
        <v>380</v>
      </c>
      <c r="B109" s="25">
        <v>3.3</v>
      </c>
      <c r="C109" s="25">
        <v>4.2</v>
      </c>
      <c r="D109" s="25">
        <v>0</v>
      </c>
      <c r="E109" s="29">
        <f>D109*4+C109*9+B109*4</f>
        <v>51</v>
      </c>
      <c r="F109" s="87"/>
      <c r="G109" s="87"/>
      <c r="H109" s="493"/>
    </row>
    <row r="110" spans="1:8" s="41" customFormat="1" ht="18" customHeight="1">
      <c r="A110" s="246" t="s">
        <v>466</v>
      </c>
      <c r="B110" s="601">
        <v>0.94</v>
      </c>
      <c r="C110" s="601">
        <v>0.2</v>
      </c>
      <c r="D110" s="601">
        <v>8.74</v>
      </c>
      <c r="E110" s="596">
        <v>40.520000000000003</v>
      </c>
      <c r="F110" s="68"/>
      <c r="G110" s="8"/>
      <c r="H110" s="493"/>
    </row>
    <row r="111" spans="1:8" s="2" customFormat="1" ht="18" customHeight="1">
      <c r="A111" s="257" t="s">
        <v>726</v>
      </c>
      <c r="B111" s="208">
        <v>9.5</v>
      </c>
      <c r="C111" s="638">
        <v>12.1</v>
      </c>
      <c r="D111" s="25">
        <v>11.4</v>
      </c>
      <c r="E111" s="29">
        <f>D111*4+C111*9+B111*4</f>
        <v>192.5</v>
      </c>
      <c r="F111" s="68"/>
      <c r="G111" s="8"/>
      <c r="H111" s="635"/>
    </row>
    <row r="112" spans="1:8" s="4" customFormat="1" ht="18" customHeight="1">
      <c r="A112" s="258" t="s">
        <v>477</v>
      </c>
      <c r="B112" s="25">
        <v>3.4166666666666665</v>
      </c>
      <c r="C112" s="25">
        <v>3.5</v>
      </c>
      <c r="D112" s="25">
        <v>10.75</v>
      </c>
      <c r="E112" s="596">
        <f>D112*4+C112*9+B112*4</f>
        <v>88.166666666666671</v>
      </c>
      <c r="F112" s="68">
        <v>149.5</v>
      </c>
      <c r="G112" s="11" t="e">
        <f>#REF!*F112/1000</f>
        <v>#REF!</v>
      </c>
      <c r="H112" s="493"/>
    </row>
    <row r="113" spans="1:9" s="2" customFormat="1" ht="18" customHeight="1">
      <c r="A113" s="258" t="s">
        <v>186</v>
      </c>
      <c r="B113" s="601">
        <v>2.5</v>
      </c>
      <c r="C113" s="601">
        <v>5.7</v>
      </c>
      <c r="D113" s="601">
        <v>14</v>
      </c>
      <c r="E113" s="614">
        <f>D113*4+C113*9+B113*4</f>
        <v>117.30000000000001</v>
      </c>
      <c r="F113" s="68">
        <v>23.4</v>
      </c>
      <c r="G113" s="11" t="e">
        <f>#REF!*F113/1000</f>
        <v>#REF!</v>
      </c>
      <c r="H113" s="460"/>
    </row>
    <row r="114" spans="1:9" s="6" customFormat="1" ht="18" customHeight="1">
      <c r="A114" s="137" t="s">
        <v>610</v>
      </c>
      <c r="B114" s="208">
        <v>0.2</v>
      </c>
      <c r="C114" s="638">
        <v>0</v>
      </c>
      <c r="D114" s="638">
        <v>18.3</v>
      </c>
      <c r="E114" s="29">
        <f>B114*4+C114*9+D114*4</f>
        <v>74</v>
      </c>
      <c r="F114" s="68">
        <v>19.5</v>
      </c>
      <c r="G114" s="11" t="e">
        <f>#REF!*F114/1000</f>
        <v>#REF!</v>
      </c>
      <c r="H114" s="445"/>
    </row>
    <row r="115" spans="1:9" s="6" customFormat="1" ht="18" customHeight="1">
      <c r="A115" s="647" t="s">
        <v>667</v>
      </c>
      <c r="B115" s="601">
        <v>3.2800000000000002</v>
      </c>
      <c r="C115" s="601">
        <v>0.56000000000000005</v>
      </c>
      <c r="D115" s="601">
        <v>14.44</v>
      </c>
      <c r="E115" s="596">
        <v>75.92</v>
      </c>
      <c r="F115" s="68">
        <v>55.9</v>
      </c>
      <c r="G115" s="11" t="e">
        <f>#REF!*F115/1000</f>
        <v>#REF!</v>
      </c>
      <c r="H115" s="445"/>
    </row>
    <row r="116" spans="1:9" s="6" customFormat="1" ht="27" customHeight="1">
      <c r="A116" s="1001" t="s">
        <v>749</v>
      </c>
      <c r="B116" s="1002"/>
      <c r="C116" s="1002"/>
      <c r="D116" s="1002"/>
      <c r="E116" s="1002"/>
      <c r="F116" s="11"/>
      <c r="G116" s="11"/>
      <c r="H116" s="445"/>
    </row>
    <row r="117" spans="1:9" s="6" customFormat="1" ht="18" customHeight="1">
      <c r="A117" s="1081" t="s">
        <v>179</v>
      </c>
      <c r="B117" s="1081"/>
      <c r="C117" s="1081"/>
      <c r="D117" s="1081"/>
      <c r="E117" s="1081"/>
      <c r="F117" s="68">
        <v>32.5</v>
      </c>
      <c r="G117" s="8" t="e">
        <f>#REF!*F117/1000</f>
        <v>#REF!</v>
      </c>
      <c r="H117" s="445"/>
    </row>
    <row r="118" spans="1:9" s="6" customFormat="1" ht="18" customHeight="1">
      <c r="A118" s="1081"/>
      <c r="B118" s="1081" t="s">
        <v>234</v>
      </c>
      <c r="C118" s="1081" t="s">
        <v>630</v>
      </c>
      <c r="D118" s="1081" t="s">
        <v>631</v>
      </c>
      <c r="E118" s="1081" t="s">
        <v>711</v>
      </c>
      <c r="F118" s="11"/>
      <c r="G118" s="646" t="e">
        <f>G117+#REF!+#REF!+#REF!+#REF!+#REF!+#REF!</f>
        <v>#REF!</v>
      </c>
      <c r="H118" s="445"/>
    </row>
    <row r="119" spans="1:9" s="6" customFormat="1" ht="18" customHeight="1">
      <c r="A119" s="1081"/>
      <c r="B119" s="1081"/>
      <c r="C119" s="1081"/>
      <c r="D119" s="1081"/>
      <c r="E119" s="1081"/>
      <c r="F119" s="114"/>
      <c r="G119" s="114"/>
      <c r="H119" s="445"/>
    </row>
    <row r="120" spans="1:9" s="6" customFormat="1" ht="18" customHeight="1">
      <c r="A120" s="264" t="s">
        <v>417</v>
      </c>
      <c r="B120" s="264">
        <f>B121+B122+B123+B124+B125+B126</f>
        <v>16.98</v>
      </c>
      <c r="C120" s="264">
        <f>C121+C122+C123+C124+C125+C126</f>
        <v>20.580000000000002</v>
      </c>
      <c r="D120" s="264">
        <f>D121+D122+D123+D124+D125+D126</f>
        <v>88.559999999999988</v>
      </c>
      <c r="E120" s="264">
        <f>E121+E122+E123+E124+E125+E126</f>
        <v>607.38</v>
      </c>
      <c r="F120" s="997"/>
      <c r="G120" s="997"/>
      <c r="H120" s="445"/>
    </row>
    <row r="121" spans="1:9" s="6" customFormat="1" ht="27" customHeight="1">
      <c r="A121" s="136" t="s">
        <v>337</v>
      </c>
      <c r="B121" s="25">
        <v>1.5</v>
      </c>
      <c r="C121" s="25">
        <v>2.8</v>
      </c>
      <c r="D121" s="24">
        <v>18.5</v>
      </c>
      <c r="E121" s="596">
        <f>D121*4+C121*9+B121*4</f>
        <v>105.2</v>
      </c>
      <c r="F121" s="997"/>
      <c r="G121" s="997"/>
      <c r="H121" s="445"/>
    </row>
    <row r="122" spans="1:9" s="6" customFormat="1" ht="18" customHeight="1">
      <c r="A122" s="16" t="s">
        <v>344</v>
      </c>
      <c r="B122" s="601">
        <v>7.8</v>
      </c>
      <c r="C122" s="601">
        <v>8.6999999999999993</v>
      </c>
      <c r="D122" s="601">
        <v>26.4</v>
      </c>
      <c r="E122" s="596">
        <f>D122*4+C122*9+B122*4</f>
        <v>215.09999999999997</v>
      </c>
      <c r="F122" s="93"/>
      <c r="G122" s="93"/>
      <c r="H122" s="445"/>
      <c r="I122" s="490"/>
    </row>
    <row r="123" spans="1:9" s="6" customFormat="1" ht="18" customHeight="1">
      <c r="A123" s="28" t="s">
        <v>82</v>
      </c>
      <c r="B123" s="24">
        <v>0.2</v>
      </c>
      <c r="C123" s="25">
        <v>0</v>
      </c>
      <c r="D123" s="24">
        <v>13.7</v>
      </c>
      <c r="E123" s="29">
        <f>B123*4+C123*9+D123*4</f>
        <v>55.599999999999994</v>
      </c>
      <c r="F123" s="93"/>
      <c r="G123" s="93"/>
      <c r="H123" s="451"/>
      <c r="I123" s="490"/>
    </row>
    <row r="124" spans="1:9" s="6" customFormat="1" ht="27" customHeight="1">
      <c r="A124" s="136" t="s">
        <v>83</v>
      </c>
      <c r="B124" s="25">
        <v>4.9000000000000004</v>
      </c>
      <c r="C124" s="25">
        <v>8.6</v>
      </c>
      <c r="D124" s="25">
        <v>14</v>
      </c>
      <c r="E124" s="29">
        <f>D124*4+C124*9+B124*4</f>
        <v>152.99999999999997</v>
      </c>
      <c r="F124" s="68">
        <v>32.5</v>
      </c>
      <c r="G124" s="8" t="e">
        <f>#REF!*F124/1000</f>
        <v>#REF!</v>
      </c>
      <c r="H124" s="503"/>
      <c r="I124" s="490"/>
    </row>
    <row r="125" spans="1:9" s="6" customFormat="1" ht="18" customHeight="1">
      <c r="A125" s="246" t="s">
        <v>466</v>
      </c>
      <c r="B125" s="601">
        <v>0.93999999999999984</v>
      </c>
      <c r="C125" s="601">
        <v>0.2</v>
      </c>
      <c r="D125" s="601">
        <v>8.74</v>
      </c>
      <c r="E125" s="596">
        <v>40.520000000000003</v>
      </c>
      <c r="F125" s="93"/>
      <c r="G125" s="93"/>
      <c r="H125" s="503"/>
      <c r="I125" s="490"/>
    </row>
    <row r="126" spans="1:9" s="6" customFormat="1" ht="18" customHeight="1">
      <c r="A126" s="259" t="s">
        <v>667</v>
      </c>
      <c r="B126" s="601">
        <v>1.6399999999999997</v>
      </c>
      <c r="C126" s="601">
        <v>0.28000000000000003</v>
      </c>
      <c r="D126" s="601">
        <v>7.22</v>
      </c>
      <c r="E126" s="596">
        <v>37.96</v>
      </c>
      <c r="F126" s="93"/>
      <c r="G126" s="93"/>
      <c r="H126" s="504"/>
      <c r="I126" s="490"/>
    </row>
    <row r="127" spans="1:9" s="6" customFormat="1" ht="18" customHeight="1">
      <c r="A127" s="36"/>
      <c r="B127" s="37"/>
      <c r="C127" s="37"/>
      <c r="D127" s="37"/>
      <c r="E127" s="37"/>
      <c r="F127" s="19"/>
      <c r="G127" s="19"/>
      <c r="H127" s="504"/>
      <c r="I127" s="490"/>
    </row>
    <row r="128" spans="1:9" s="6" customFormat="1" ht="18" customHeight="1">
      <c r="A128" s="36"/>
      <c r="B128" s="37"/>
      <c r="C128" s="37"/>
      <c r="D128" s="37"/>
      <c r="E128" s="37"/>
      <c r="F128" s="19"/>
      <c r="G128" s="19"/>
      <c r="H128" s="504"/>
      <c r="I128" s="490"/>
    </row>
    <row r="129" spans="1:9" s="6" customFormat="1" ht="18" customHeight="1">
      <c r="A129" s="36"/>
      <c r="B129" s="37"/>
      <c r="C129" s="37"/>
      <c r="D129" s="37"/>
      <c r="E129" s="37"/>
      <c r="F129" s="19"/>
      <c r="G129" s="19"/>
      <c r="H129" s="504"/>
      <c r="I129" s="490"/>
    </row>
    <row r="130" spans="1:9" s="1" customFormat="1" ht="18" customHeight="1">
      <c r="A130" s="36"/>
      <c r="B130" s="37"/>
      <c r="C130" s="37"/>
      <c r="D130" s="37"/>
      <c r="E130" s="37"/>
      <c r="F130" s="23"/>
      <c r="G130" s="22"/>
      <c r="H130" s="460"/>
    </row>
    <row r="131" spans="1:9" s="6" customFormat="1" ht="18" customHeight="1">
      <c r="A131" s="36"/>
      <c r="B131" s="37"/>
      <c r="C131" s="37"/>
      <c r="D131" s="37"/>
      <c r="E131" s="37"/>
      <c r="F131" s="23"/>
      <c r="G131" s="22"/>
      <c r="H131" s="445"/>
    </row>
    <row r="132" spans="1:9" s="6" customFormat="1" ht="18" customHeight="1">
      <c r="A132" s="36"/>
      <c r="B132" s="37"/>
      <c r="C132" s="37"/>
      <c r="D132" s="37"/>
      <c r="E132" s="37"/>
      <c r="F132" s="23"/>
      <c r="G132" s="22"/>
      <c r="H132" s="460"/>
    </row>
    <row r="133" spans="1:9" s="2" customFormat="1" ht="18" customHeight="1">
      <c r="A133" s="36"/>
      <c r="B133" s="37"/>
      <c r="C133" s="37"/>
      <c r="D133" s="37"/>
      <c r="E133" s="37"/>
      <c r="F133" s="23"/>
      <c r="G133" s="22"/>
      <c r="H133" s="493"/>
    </row>
    <row r="134" spans="1:9" s="2" customFormat="1" ht="38.1" customHeight="1">
      <c r="A134" s="36"/>
      <c r="B134" s="37"/>
      <c r="C134" s="37"/>
      <c r="D134" s="37"/>
      <c r="E134" s="37"/>
      <c r="F134" s="23"/>
      <c r="G134" s="23"/>
      <c r="H134" s="446"/>
    </row>
    <row r="135" spans="1:9" s="2" customFormat="1" ht="18" customHeight="1">
      <c r="A135" s="36"/>
      <c r="B135" s="37"/>
      <c r="C135" s="37"/>
      <c r="D135" s="37"/>
      <c r="E135" s="596"/>
      <c r="F135" s="23"/>
      <c r="G135" s="22"/>
      <c r="H135" s="451"/>
    </row>
    <row r="136" spans="1:9" s="2" customFormat="1" ht="18" customHeight="1">
      <c r="A136" s="36"/>
      <c r="B136" s="37"/>
      <c r="C136" s="37"/>
      <c r="D136" s="37"/>
      <c r="E136" s="37"/>
      <c r="F136" s="23"/>
      <c r="G136" s="22"/>
      <c r="H136" s="451"/>
    </row>
    <row r="137" spans="1:9" s="2" customFormat="1" ht="18" customHeight="1">
      <c r="A137" s="36"/>
      <c r="B137" s="37"/>
      <c r="C137" s="37"/>
      <c r="D137" s="37"/>
      <c r="E137" s="37"/>
      <c r="F137" s="23"/>
      <c r="G137" s="22"/>
      <c r="H137" s="451"/>
    </row>
    <row r="138" spans="1:9" s="2" customFormat="1" ht="18" customHeight="1">
      <c r="A138" s="36"/>
      <c r="B138" s="37"/>
      <c r="C138" s="37"/>
      <c r="D138" s="37"/>
      <c r="E138" s="37"/>
      <c r="F138" s="23"/>
      <c r="G138" s="22"/>
      <c r="H138" s="619"/>
    </row>
    <row r="139" spans="1:9" s="2" customFormat="1" ht="18" customHeight="1">
      <c r="A139" s="36"/>
      <c r="B139" s="37"/>
      <c r="C139" s="37"/>
      <c r="D139" s="37"/>
      <c r="E139" s="37"/>
      <c r="F139" s="23"/>
      <c r="G139" s="22"/>
      <c r="H139" s="451"/>
    </row>
    <row r="140" spans="1:9" s="2" customFormat="1" ht="18" customHeight="1">
      <c r="A140" s="36"/>
      <c r="B140" s="37"/>
      <c r="C140" s="37"/>
      <c r="D140" s="37"/>
      <c r="E140" s="37"/>
      <c r="F140" s="23"/>
      <c r="G140" s="22"/>
      <c r="H140" s="451"/>
    </row>
    <row r="141" spans="1:9" s="2" customFormat="1" ht="18" customHeight="1">
      <c r="A141" s="36"/>
      <c r="B141" s="37"/>
      <c r="C141" s="37"/>
      <c r="D141" s="37"/>
      <c r="E141" s="37"/>
      <c r="F141" s="37">
        <f>F140*30/100</f>
        <v>0</v>
      </c>
      <c r="G141" s="37">
        <f>G140*30/100</f>
        <v>0</v>
      </c>
      <c r="H141" s="635"/>
    </row>
    <row r="142" spans="1:9" s="2" customFormat="1" ht="18" customHeight="1">
      <c r="A142" s="36"/>
      <c r="B142" s="37"/>
      <c r="C142" s="37"/>
      <c r="D142" s="37"/>
      <c r="E142" s="37"/>
      <c r="F142" s="37">
        <f>F140*40/100</f>
        <v>0</v>
      </c>
      <c r="G142" s="37">
        <f>G140*40/100</f>
        <v>0</v>
      </c>
      <c r="H142" s="451"/>
    </row>
    <row r="143" spans="1:9" s="2" customFormat="1" ht="18" customHeight="1">
      <c r="A143" s="36"/>
      <c r="B143" s="37"/>
      <c r="C143" s="37"/>
      <c r="D143" s="37"/>
      <c r="E143" s="37"/>
      <c r="F143" s="23"/>
      <c r="G143" s="22"/>
      <c r="H143" s="481"/>
    </row>
    <row r="144" spans="1:9" s="4" customFormat="1" ht="18" customHeight="1">
      <c r="A144" s="36"/>
      <c r="B144" s="37"/>
      <c r="C144" s="37"/>
      <c r="D144" s="37"/>
      <c r="E144" s="37"/>
      <c r="F144" s="23"/>
      <c r="G144" s="22"/>
      <c r="H144" s="461"/>
    </row>
    <row r="145" spans="1:8" s="4" customFormat="1" ht="18" customHeight="1">
      <c r="A145" s="36"/>
      <c r="B145" s="37"/>
      <c r="C145" s="37"/>
      <c r="D145" s="37"/>
      <c r="E145" s="37"/>
      <c r="F145" s="23"/>
      <c r="G145" s="22"/>
      <c r="H145" s="461"/>
    </row>
    <row r="146" spans="1:8" s="4" customFormat="1" ht="18" customHeight="1">
      <c r="A146" s="36"/>
      <c r="B146" s="37"/>
      <c r="C146" s="37"/>
      <c r="D146" s="37"/>
      <c r="E146" s="37"/>
      <c r="F146" s="23"/>
      <c r="G146" s="22"/>
      <c r="H146" s="461"/>
    </row>
    <row r="147" spans="1:8" s="4" customFormat="1" ht="18" customHeight="1">
      <c r="A147" s="36"/>
      <c r="B147" s="37"/>
      <c r="C147" s="37"/>
      <c r="D147" s="37"/>
      <c r="E147" s="37"/>
      <c r="F147" s="23"/>
      <c r="G147" s="22"/>
      <c r="H147" s="461"/>
    </row>
    <row r="148" spans="1:8" s="4" customFormat="1" ht="18" customHeight="1">
      <c r="A148" s="36"/>
      <c r="B148" s="37"/>
      <c r="C148" s="37"/>
      <c r="D148" s="37"/>
      <c r="E148" s="37"/>
      <c r="F148" s="23"/>
      <c r="G148" s="22"/>
      <c r="H148" s="461"/>
    </row>
    <row r="149" spans="1:8" s="4" customFormat="1" ht="18" customHeight="1">
      <c r="A149" s="36"/>
      <c r="B149" s="37"/>
      <c r="C149" s="37"/>
      <c r="D149" s="37"/>
      <c r="E149" s="37"/>
      <c r="F149" s="23"/>
      <c r="G149" s="22"/>
      <c r="H149" s="461"/>
    </row>
    <row r="150" spans="1:8" ht="18" customHeight="1">
      <c r="H150" s="461"/>
    </row>
    <row r="151" spans="1:8" s="4" customFormat="1" ht="38.1" customHeight="1">
      <c r="A151" s="36"/>
      <c r="B151" s="37"/>
      <c r="C151" s="37"/>
      <c r="D151" s="37"/>
      <c r="E151" s="37"/>
      <c r="F151" s="23"/>
      <c r="G151" s="22"/>
      <c r="H151" s="461"/>
    </row>
    <row r="152" spans="1:8" s="4" customFormat="1" ht="18" customHeight="1">
      <c r="A152" s="36"/>
      <c r="B152" s="37"/>
      <c r="C152" s="37"/>
      <c r="D152" s="37"/>
      <c r="E152" s="37"/>
      <c r="F152" s="23"/>
      <c r="G152" s="22"/>
      <c r="H152" s="480"/>
    </row>
    <row r="153" spans="1:8" ht="18" customHeight="1">
      <c r="H153" s="484"/>
    </row>
    <row r="154" spans="1:8" ht="18" customHeight="1">
      <c r="H154" s="484"/>
    </row>
    <row r="155" spans="1:8" ht="18" customHeight="1">
      <c r="H155" s="445"/>
    </row>
    <row r="156" spans="1:8" ht="18" customHeight="1">
      <c r="H156" s="445"/>
    </row>
    <row r="157" spans="1:8" ht="18" customHeight="1">
      <c r="H157" s="635"/>
    </row>
    <row r="158" spans="1:8" ht="18" customHeight="1">
      <c r="H158" s="445"/>
    </row>
    <row r="159" spans="1:8" ht="18" customHeight="1">
      <c r="H159" s="445"/>
    </row>
    <row r="160" spans="1:8" ht="18" customHeight="1">
      <c r="H160" s="445"/>
    </row>
    <row r="161" spans="1:8" ht="18" customHeight="1">
      <c r="H161" s="445"/>
    </row>
    <row r="162" spans="1:8" ht="27" customHeight="1">
      <c r="H162" s="445"/>
    </row>
    <row r="163" spans="1:8" ht="27" customHeight="1">
      <c r="H163" s="445"/>
    </row>
    <row r="164" spans="1:8" ht="18" customHeight="1">
      <c r="H164" s="445"/>
    </row>
    <row r="165" spans="1:8" ht="18" customHeight="1">
      <c r="H165" s="445"/>
    </row>
    <row r="166" spans="1:8" ht="18" customHeight="1">
      <c r="H166" s="445"/>
    </row>
    <row r="167" spans="1:8" ht="18" customHeight="1">
      <c r="H167" s="445"/>
    </row>
    <row r="168" spans="1:8" ht="18" customHeight="1">
      <c r="H168" s="445"/>
    </row>
    <row r="169" spans="1:8" ht="18" customHeight="1">
      <c r="H169" s="635"/>
    </row>
    <row r="170" spans="1:8" ht="18" customHeight="1">
      <c r="H170" s="460"/>
    </row>
    <row r="171" spans="1:8" ht="27" customHeight="1">
      <c r="H171" s="445"/>
    </row>
    <row r="172" spans="1:8" ht="18" customHeight="1">
      <c r="H172" s="528"/>
    </row>
    <row r="173" spans="1:8" ht="18" customHeight="1">
      <c r="H173" s="446"/>
    </row>
    <row r="174" spans="1:8" s="58" customFormat="1" ht="18" customHeight="1">
      <c r="A174" s="36"/>
      <c r="B174" s="37"/>
      <c r="C174" s="37"/>
      <c r="D174" s="37"/>
      <c r="E174" s="37"/>
      <c r="F174" s="23"/>
      <c r="G174" s="22"/>
      <c r="H174" s="451"/>
    </row>
    <row r="175" spans="1:8" s="58" customFormat="1" ht="18" customHeight="1">
      <c r="A175" s="36"/>
      <c r="B175" s="37"/>
      <c r="C175" s="37"/>
      <c r="D175" s="37"/>
      <c r="E175" s="37"/>
      <c r="F175" s="23"/>
      <c r="G175" s="22"/>
      <c r="H175" s="451"/>
    </row>
    <row r="176" spans="1:8" ht="18" customHeight="1">
      <c r="H176" s="451"/>
    </row>
    <row r="177" spans="8:8" ht="18" customHeight="1">
      <c r="H177" s="468"/>
    </row>
    <row r="178" spans="8:8" ht="18" customHeight="1">
      <c r="H178" s="456"/>
    </row>
    <row r="179" spans="8:8" ht="18" customHeight="1">
      <c r="H179" s="635"/>
    </row>
    <row r="180" spans="8:8" ht="18" customHeight="1">
      <c r="H180" s="467"/>
    </row>
    <row r="181" spans="8:8" ht="18" customHeight="1">
      <c r="H181" s="467"/>
    </row>
    <row r="182" spans="8:8" ht="18" customHeight="1">
      <c r="H182" s="21"/>
    </row>
    <row r="183" spans="8:8" ht="18" customHeight="1">
      <c r="H183" s="456"/>
    </row>
    <row r="184" spans="8:8" ht="18" customHeight="1">
      <c r="H184" s="456"/>
    </row>
    <row r="185" spans="8:8" ht="18" customHeight="1">
      <c r="H185" s="456"/>
    </row>
    <row r="186" spans="8:8" ht="18" customHeight="1">
      <c r="H186" s="481"/>
    </row>
    <row r="187" spans="8:8" ht="18" customHeight="1">
      <c r="H187" s="445"/>
    </row>
    <row r="188" spans="8:8" ht="18" customHeight="1">
      <c r="H188" s="445"/>
    </row>
    <row r="189" spans="8:8" ht="18" customHeight="1">
      <c r="H189" s="445"/>
    </row>
    <row r="190" spans="8:8" ht="18" customHeight="1">
      <c r="H190" s="445"/>
    </row>
    <row r="191" spans="8:8" ht="18" customHeight="1">
      <c r="H191" s="635"/>
    </row>
    <row r="192" spans="8:8" ht="18" customHeight="1">
      <c r="H192" s="493"/>
    </row>
    <row r="193" spans="1:8" ht="18" customHeight="1">
      <c r="H193" s="446"/>
    </row>
    <row r="194" spans="1:8" ht="18" customHeight="1">
      <c r="H194" s="635"/>
    </row>
    <row r="195" spans="1:8" ht="18" customHeight="1">
      <c r="H195" s="451"/>
    </row>
    <row r="196" spans="1:8" ht="18" customHeight="1">
      <c r="H196" s="451"/>
    </row>
    <row r="197" spans="1:8" ht="18" customHeight="1">
      <c r="H197" s="480"/>
    </row>
    <row r="198" spans="1:8" ht="18" customHeight="1">
      <c r="H198" s="468"/>
    </row>
    <row r="199" spans="1:8" ht="18" customHeight="1">
      <c r="H199" s="451"/>
    </row>
    <row r="200" spans="1:8" ht="18" customHeight="1">
      <c r="H200" s="451"/>
    </row>
    <row r="201" spans="1:8" ht="18" customHeight="1">
      <c r="H201" s="451"/>
    </row>
    <row r="202" spans="1:8" ht="27" customHeight="1">
      <c r="H202" s="451"/>
    </row>
    <row r="203" spans="1:8" s="4" customFormat="1" ht="18" customHeight="1">
      <c r="A203" s="36"/>
      <c r="B203" s="37"/>
      <c r="C203" s="37"/>
      <c r="D203" s="37"/>
      <c r="E203" s="37"/>
      <c r="F203" s="23"/>
      <c r="G203" s="22"/>
      <c r="H203" s="461"/>
    </row>
    <row r="204" spans="1:8" s="4" customFormat="1" ht="18" customHeight="1">
      <c r="A204" s="36"/>
      <c r="B204" s="37"/>
      <c r="C204" s="37"/>
      <c r="D204" s="37"/>
      <c r="E204" s="37"/>
      <c r="F204" s="23"/>
      <c r="G204" s="22"/>
      <c r="H204" s="461"/>
    </row>
    <row r="205" spans="1:8" s="4" customFormat="1" ht="18" customHeight="1">
      <c r="A205" s="36"/>
      <c r="B205" s="37"/>
      <c r="C205" s="37"/>
      <c r="D205" s="37"/>
      <c r="E205" s="37"/>
      <c r="F205" s="23"/>
      <c r="G205" s="22"/>
      <c r="H205" s="461"/>
    </row>
    <row r="206" spans="1:8" s="4" customFormat="1" ht="18" customHeight="1">
      <c r="A206" s="36"/>
      <c r="B206" s="37"/>
      <c r="C206" s="37"/>
      <c r="D206" s="37"/>
      <c r="E206" s="37"/>
      <c r="F206" s="23"/>
      <c r="G206" s="22"/>
      <c r="H206" s="461"/>
    </row>
    <row r="207" spans="1:8" ht="18" customHeight="1">
      <c r="H207" s="635"/>
    </row>
    <row r="208" spans="1:8" ht="18" customHeight="1">
      <c r="H208" s="461"/>
    </row>
    <row r="209" spans="8:8" ht="18" customHeight="1">
      <c r="H209" s="467"/>
    </row>
    <row r="210" spans="8:8" ht="18" customHeight="1">
      <c r="H210" s="467"/>
    </row>
    <row r="211" spans="8:8" ht="18" customHeight="1">
      <c r="H211" s="460"/>
    </row>
    <row r="212" spans="8:8" ht="18" customHeight="1">
      <c r="H212" s="445"/>
    </row>
    <row r="213" spans="8:8" ht="18" customHeight="1">
      <c r="H213" s="445"/>
    </row>
    <row r="214" spans="8:8" ht="18" customHeight="1">
      <c r="H214" s="445"/>
    </row>
    <row r="215" spans="8:8" ht="18" customHeight="1">
      <c r="H215" s="467"/>
    </row>
    <row r="216" spans="8:8" ht="18" customHeight="1">
      <c r="H216" s="467"/>
    </row>
    <row r="217" spans="8:8" ht="18" customHeight="1">
      <c r="H217" s="467"/>
    </row>
    <row r="218" spans="8:8" ht="18" customHeight="1">
      <c r="H218" s="480"/>
    </row>
    <row r="219" spans="8:8" ht="18" customHeight="1">
      <c r="H219" s="460"/>
    </row>
    <row r="220" spans="8:8" ht="18" customHeight="1">
      <c r="H220" s="635"/>
    </row>
    <row r="221" spans="8:8" ht="38.1" customHeight="1">
      <c r="H221" s="528"/>
    </row>
    <row r="222" spans="8:8" ht="18" customHeight="1">
      <c r="H222" s="446"/>
    </row>
    <row r="223" spans="8:8" ht="18" customHeight="1">
      <c r="H223" s="451"/>
    </row>
    <row r="224" spans="8:8" ht="18" customHeight="1">
      <c r="H224" s="451"/>
    </row>
    <row r="225" spans="8:8" ht="18" customHeight="1">
      <c r="H225" s="451"/>
    </row>
    <row r="226" spans="8:8" ht="18" customHeight="1">
      <c r="H226" s="468"/>
    </row>
    <row r="227" spans="8:8" ht="18" customHeight="1">
      <c r="H227" s="456"/>
    </row>
    <row r="228" spans="8:8" ht="18" customHeight="1">
      <c r="H228" s="456"/>
    </row>
    <row r="229" spans="8:8" ht="27" customHeight="1">
      <c r="H229" s="456"/>
    </row>
    <row r="230" spans="8:8" ht="27" customHeight="1">
      <c r="H230" s="456"/>
    </row>
    <row r="231" spans="8:8" ht="18" customHeight="1">
      <c r="H231" s="456"/>
    </row>
    <row r="232" spans="8:8" ht="18" customHeight="1">
      <c r="H232" s="456"/>
    </row>
    <row r="233" spans="8:8" ht="18" customHeight="1">
      <c r="H233" s="635"/>
    </row>
    <row r="234" spans="8:8" ht="18" customHeight="1">
      <c r="H234" s="480"/>
    </row>
    <row r="235" spans="8:8" ht="18" customHeight="1">
      <c r="H235" s="445"/>
    </row>
    <row r="236" spans="8:8" ht="18" customHeight="1">
      <c r="H236" s="460"/>
    </row>
    <row r="237" spans="8:8" ht="18" customHeight="1">
      <c r="H237" s="460"/>
    </row>
    <row r="238" spans="8:8" ht="18" customHeight="1">
      <c r="H238" s="481"/>
    </row>
    <row r="239" spans="8:8" ht="18" customHeight="1">
      <c r="H239" s="480"/>
    </row>
    <row r="240" spans="8:8" ht="18" customHeight="1">
      <c r="H240" s="445"/>
    </row>
    <row r="241" spans="1:8" ht="18" customHeight="1">
      <c r="H241" s="493"/>
    </row>
    <row r="242" spans="1:8" ht="18" customHeight="1">
      <c r="H242" s="635"/>
    </row>
    <row r="243" spans="1:8" ht="18" customHeight="1">
      <c r="H243" s="451"/>
    </row>
    <row r="244" spans="1:8" ht="18" customHeight="1">
      <c r="H244" s="451"/>
    </row>
    <row r="245" spans="1:8" s="4" customFormat="1" ht="18" customHeight="1">
      <c r="A245" s="36"/>
      <c r="B245" s="37"/>
      <c r="C245" s="37"/>
      <c r="D245" s="37"/>
      <c r="E245" s="37"/>
      <c r="F245" s="23"/>
      <c r="G245" s="22"/>
      <c r="H245" s="635"/>
    </row>
    <row r="246" spans="1:8" s="4" customFormat="1" ht="18" customHeight="1">
      <c r="A246" s="36"/>
      <c r="B246" s="37"/>
      <c r="C246" s="37"/>
      <c r="D246" s="37"/>
      <c r="E246" s="37"/>
      <c r="F246" s="23"/>
      <c r="G246" s="22"/>
      <c r="H246" s="619"/>
    </row>
    <row r="247" spans="1:8" s="4" customFormat="1" ht="18" customHeight="1">
      <c r="A247" s="36"/>
      <c r="B247" s="37"/>
      <c r="C247" s="37"/>
      <c r="D247" s="37"/>
      <c r="E247" s="37"/>
      <c r="F247" s="23"/>
      <c r="G247" s="22"/>
      <c r="H247" s="619"/>
    </row>
    <row r="248" spans="1:8" s="4" customFormat="1" ht="18" customHeight="1">
      <c r="A248" s="36"/>
      <c r="B248" s="37"/>
      <c r="C248" s="37"/>
      <c r="D248" s="37"/>
      <c r="E248" s="37"/>
      <c r="F248" s="23"/>
      <c r="G248" s="22"/>
      <c r="H248" s="619"/>
    </row>
    <row r="249" spans="1:8" s="4" customFormat="1" ht="18" customHeight="1">
      <c r="A249" s="36"/>
      <c r="B249" s="37"/>
      <c r="C249" s="37"/>
      <c r="D249" s="37"/>
      <c r="E249" s="37"/>
      <c r="F249" s="23"/>
      <c r="G249" s="22"/>
      <c r="H249" s="619"/>
    </row>
    <row r="250" spans="1:8" s="4" customFormat="1" ht="18" customHeight="1">
      <c r="A250" s="36"/>
      <c r="B250" s="37"/>
      <c r="C250" s="37"/>
      <c r="D250" s="37"/>
      <c r="E250" s="37"/>
      <c r="F250" s="23"/>
      <c r="G250" s="22"/>
      <c r="H250" s="619"/>
    </row>
    <row r="251" spans="1:8" s="4" customFormat="1" ht="18" customHeight="1">
      <c r="A251" s="36"/>
      <c r="B251" s="37"/>
      <c r="C251" s="37"/>
      <c r="D251" s="37"/>
      <c r="E251" s="37"/>
      <c r="F251" s="23"/>
      <c r="G251" s="22"/>
    </row>
    <row r="252" spans="1:8" s="4" customFormat="1" ht="18" customHeight="1">
      <c r="A252" s="36"/>
      <c r="B252" s="37"/>
      <c r="C252" s="37"/>
      <c r="D252" s="37"/>
      <c r="E252" s="37"/>
      <c r="F252" s="23"/>
      <c r="G252" s="22"/>
    </row>
    <row r="253" spans="1:8" s="4" customFormat="1" ht="18" customHeight="1">
      <c r="A253" s="36"/>
      <c r="B253" s="37"/>
      <c r="C253" s="37"/>
      <c r="D253" s="37"/>
      <c r="E253" s="37"/>
      <c r="F253" s="23"/>
      <c r="G253" s="22"/>
      <c r="H253" s="635"/>
    </row>
    <row r="254" spans="1:8" s="4" customFormat="1" ht="18" customHeight="1">
      <c r="A254" s="36"/>
      <c r="B254" s="37"/>
      <c r="C254" s="37"/>
      <c r="D254" s="37"/>
      <c r="E254" s="37"/>
      <c r="F254" s="23"/>
      <c r="G254" s="22"/>
      <c r="H254" s="54"/>
    </row>
    <row r="255" spans="1:8" s="4" customFormat="1" ht="27" customHeight="1">
      <c r="A255" s="36"/>
      <c r="B255" s="37"/>
      <c r="C255" s="37"/>
      <c r="D255" s="37"/>
      <c r="E255" s="37"/>
      <c r="F255" s="23"/>
      <c r="G255" s="22"/>
      <c r="H255" s="635"/>
    </row>
    <row r="256" spans="1:8" s="4" customFormat="1" ht="18" customHeight="1">
      <c r="A256" s="36"/>
      <c r="B256" s="37"/>
      <c r="C256" s="37"/>
      <c r="D256" s="37"/>
      <c r="E256" s="37"/>
      <c r="F256" s="23"/>
      <c r="G256" s="22"/>
      <c r="H256" s="21"/>
    </row>
    <row r="257" spans="1:8" s="4" customFormat="1" ht="18" customHeight="1">
      <c r="A257" s="36"/>
      <c r="B257" s="37"/>
      <c r="C257" s="37"/>
      <c r="D257" s="37"/>
      <c r="E257" s="37"/>
      <c r="F257" s="23"/>
      <c r="G257" s="22"/>
      <c r="H257" s="21"/>
    </row>
    <row r="258" spans="1:8" s="4" customFormat="1" ht="18" customHeight="1">
      <c r="A258" s="36"/>
      <c r="B258" s="37"/>
      <c r="C258" s="37"/>
      <c r="D258" s="37"/>
      <c r="E258" s="37"/>
      <c r="F258" s="23"/>
      <c r="G258" s="22"/>
      <c r="H258" s="21"/>
    </row>
    <row r="259" spans="1:8" s="4" customFormat="1" ht="18" customHeight="1">
      <c r="A259" s="36"/>
      <c r="B259" s="37"/>
      <c r="C259" s="37"/>
      <c r="D259" s="37"/>
      <c r="E259" s="37"/>
      <c r="F259" s="23"/>
      <c r="G259" s="22"/>
      <c r="H259" s="21"/>
    </row>
    <row r="260" spans="1:8" s="4" customFormat="1" ht="27" customHeight="1">
      <c r="A260" s="36"/>
      <c r="B260" s="37"/>
      <c r="C260" s="37"/>
      <c r="D260" s="37"/>
      <c r="E260" s="37"/>
      <c r="F260" s="23"/>
      <c r="G260" s="22"/>
      <c r="H260" s="635"/>
    </row>
    <row r="261" spans="1:8" s="4" customFormat="1" ht="18" customHeight="1">
      <c r="A261" s="36"/>
      <c r="B261" s="37"/>
      <c r="C261" s="37"/>
      <c r="D261" s="37"/>
      <c r="E261" s="37"/>
      <c r="F261" s="23"/>
      <c r="G261" s="22"/>
      <c r="H261" s="21"/>
    </row>
    <row r="262" spans="1:8" s="4" customFormat="1" ht="18" customHeight="1">
      <c r="A262" s="36"/>
      <c r="B262" s="37"/>
      <c r="C262" s="37"/>
      <c r="D262" s="37"/>
      <c r="E262" s="37"/>
      <c r="F262" s="23"/>
      <c r="G262" s="22"/>
      <c r="H262" s="445"/>
    </row>
    <row r="263" spans="1:8" s="4" customFormat="1" ht="27" customHeight="1">
      <c r="A263" s="36"/>
      <c r="B263" s="37"/>
      <c r="C263" s="37"/>
      <c r="D263" s="37"/>
      <c r="E263" s="37"/>
      <c r="F263" s="23"/>
      <c r="G263" s="22"/>
      <c r="H263" s="445"/>
    </row>
    <row r="264" spans="1:8" s="4" customFormat="1" ht="18" customHeight="1">
      <c r="A264" s="36"/>
      <c r="B264" s="37"/>
      <c r="C264" s="37"/>
      <c r="D264" s="37"/>
      <c r="E264" s="37"/>
      <c r="F264" s="23"/>
      <c r="G264" s="22"/>
      <c r="H264" s="445"/>
    </row>
    <row r="265" spans="1:8" s="4" customFormat="1" ht="18" customHeight="1">
      <c r="A265" s="36"/>
      <c r="B265" s="37"/>
      <c r="C265" s="37"/>
      <c r="D265" s="37"/>
      <c r="E265" s="37"/>
      <c r="F265" s="23"/>
      <c r="G265" s="22"/>
      <c r="H265" s="468"/>
    </row>
    <row r="266" spans="1:8" s="4" customFormat="1" ht="18" customHeight="1">
      <c r="A266" s="36"/>
      <c r="B266" s="37"/>
      <c r="C266" s="37"/>
      <c r="D266" s="37"/>
      <c r="E266" s="37"/>
      <c r="F266" s="23"/>
      <c r="G266" s="22"/>
      <c r="H266" s="451"/>
    </row>
    <row r="267" spans="1:8" s="4" customFormat="1" ht="18" customHeight="1">
      <c r="A267" s="36"/>
      <c r="B267" s="37"/>
      <c r="C267" s="37"/>
      <c r="D267" s="37"/>
      <c r="E267" s="37"/>
      <c r="F267" s="23"/>
      <c r="G267" s="22"/>
      <c r="H267" s="451"/>
    </row>
    <row r="268" spans="1:8" s="4" customFormat="1" ht="18" customHeight="1">
      <c r="A268" s="36"/>
      <c r="B268" s="37"/>
      <c r="C268" s="37"/>
      <c r="D268" s="37"/>
      <c r="E268" s="37"/>
      <c r="F268" s="23"/>
      <c r="G268" s="22"/>
      <c r="H268" s="451"/>
    </row>
    <row r="269" spans="1:8" s="4" customFormat="1" ht="18" customHeight="1">
      <c r="A269" s="36"/>
      <c r="B269" s="37"/>
      <c r="C269" s="37"/>
      <c r="D269" s="37"/>
      <c r="E269" s="37"/>
      <c r="F269" s="23"/>
      <c r="G269" s="22"/>
      <c r="H269" s="451"/>
    </row>
    <row r="270" spans="1:8" s="4" customFormat="1" ht="18" customHeight="1">
      <c r="A270" s="36"/>
      <c r="B270" s="37"/>
      <c r="C270" s="37"/>
      <c r="D270" s="37"/>
      <c r="E270" s="37"/>
      <c r="F270" s="23"/>
      <c r="G270" s="22"/>
      <c r="H270" s="451"/>
    </row>
    <row r="271" spans="1:8" s="54" customFormat="1" ht="18" customHeight="1">
      <c r="A271" s="36"/>
      <c r="B271" s="37"/>
      <c r="C271" s="37"/>
      <c r="D271" s="37"/>
      <c r="E271" s="37"/>
      <c r="F271" s="23"/>
      <c r="G271" s="22"/>
      <c r="H271" s="460"/>
    </row>
    <row r="272" spans="1:8" ht="18" customHeight="1">
      <c r="H272" s="445"/>
    </row>
    <row r="273" spans="8:8" ht="18" customHeight="1">
      <c r="H273" s="445"/>
    </row>
    <row r="274" spans="8:8" ht="18" customHeight="1">
      <c r="H274" s="480"/>
    </row>
    <row r="275" spans="8:8" ht="18" customHeight="1">
      <c r="H275" s="635"/>
    </row>
    <row r="276" spans="8:8" ht="18" customHeight="1">
      <c r="H276" s="445"/>
    </row>
    <row r="277" spans="8:8" ht="18" customHeight="1">
      <c r="H277" s="528"/>
    </row>
    <row r="278" spans="8:8" ht="18" customHeight="1">
      <c r="H278" s="635"/>
    </row>
    <row r="279" spans="8:8" ht="18" customHeight="1">
      <c r="H279" s="451"/>
    </row>
    <row r="280" spans="8:8" ht="27" customHeight="1">
      <c r="H280" s="451"/>
    </row>
    <row r="281" spans="8:8" ht="18" customHeight="1">
      <c r="H281" s="635"/>
    </row>
    <row r="282" spans="8:8" ht="27" customHeight="1">
      <c r="H282" s="468"/>
    </row>
    <row r="283" spans="8:8" ht="18" customHeight="1">
      <c r="H283" s="461"/>
    </row>
    <row r="284" spans="8:8" ht="18" customHeight="1">
      <c r="H284" s="461"/>
    </row>
    <row r="285" spans="8:8" ht="27" customHeight="1">
      <c r="H285" s="461"/>
    </row>
    <row r="286" spans="8:8" ht="18" customHeight="1">
      <c r="H286" s="461"/>
    </row>
    <row r="287" spans="8:8" ht="27" customHeight="1">
      <c r="H287" s="461"/>
    </row>
    <row r="288" spans="8:8" ht="18" customHeight="1">
      <c r="H288" s="461"/>
    </row>
    <row r="289" spans="8:8" ht="18" customHeight="1">
      <c r="H289" s="461"/>
    </row>
    <row r="290" spans="8:8" ht="18" customHeight="1">
      <c r="H290" s="461"/>
    </row>
    <row r="291" spans="8:8" ht="27" customHeight="1">
      <c r="H291" s="481"/>
    </row>
    <row r="292" spans="8:8" ht="27" customHeight="1">
      <c r="H292" s="445"/>
    </row>
    <row r="293" spans="8:8" ht="27" customHeight="1">
      <c r="H293" s="445"/>
    </row>
    <row r="294" spans="8:8" ht="18" customHeight="1">
      <c r="H294" s="635"/>
    </row>
    <row r="295" spans="8:8" ht="18" customHeight="1">
      <c r="H295" s="445"/>
    </row>
    <row r="296" spans="8:8" ht="18" customHeight="1">
      <c r="H296" s="445"/>
    </row>
    <row r="297" spans="8:8" ht="18" customHeight="1">
      <c r="H297" s="445"/>
    </row>
    <row r="298" spans="8:8" ht="18" customHeight="1">
      <c r="H298" s="445"/>
    </row>
    <row r="299" spans="8:8" ht="27" customHeight="1">
      <c r="H299" s="445"/>
    </row>
    <row r="300" spans="8:8" ht="18" customHeight="1">
      <c r="H300" s="445"/>
    </row>
    <row r="301" spans="8:8" ht="18" customHeight="1">
      <c r="H301" s="445"/>
    </row>
    <row r="302" spans="8:8" ht="18" customHeight="1">
      <c r="H302" s="480"/>
    </row>
    <row r="303" spans="8:8" ht="18" customHeight="1">
      <c r="H303" s="456"/>
    </row>
    <row r="304" spans="8:8" ht="18" customHeight="1">
      <c r="H304" s="628"/>
    </row>
    <row r="305" spans="8:8" ht="18" customHeight="1">
      <c r="H305" s="446"/>
    </row>
    <row r="306" spans="8:8" ht="18" customHeight="1">
      <c r="H306" s="451"/>
    </row>
    <row r="307" spans="8:8" ht="18" customHeight="1">
      <c r="H307" s="635"/>
    </row>
    <row r="308" spans="8:8" ht="18" customHeight="1">
      <c r="H308" s="451"/>
    </row>
    <row r="309" spans="8:8" ht="18" customHeight="1">
      <c r="H309" s="629"/>
    </row>
    <row r="310" spans="8:8" ht="18" customHeight="1">
      <c r="H310" s="451"/>
    </row>
    <row r="311" spans="8:8" ht="18" customHeight="1">
      <c r="H311" s="635"/>
    </row>
    <row r="312" spans="8:8" ht="18" customHeight="1">
      <c r="H312" s="451"/>
    </row>
    <row r="313" spans="8:8" ht="18" customHeight="1">
      <c r="H313" s="451"/>
    </row>
    <row r="314" spans="8:8" ht="18" customHeight="1">
      <c r="H314" s="451"/>
    </row>
    <row r="315" spans="8:8" ht="18" customHeight="1">
      <c r="H315" s="451"/>
    </row>
    <row r="316" spans="8:8" ht="18" customHeight="1">
      <c r="H316" s="451"/>
    </row>
    <row r="317" spans="8:8" ht="18" customHeight="1">
      <c r="H317" s="451"/>
    </row>
    <row r="318" spans="8:8" ht="18" customHeight="1">
      <c r="H318" s="451"/>
    </row>
    <row r="319" spans="8:8" ht="18" customHeight="1">
      <c r="H319" s="635"/>
    </row>
    <row r="320" spans="8:8" ht="18" customHeight="1">
      <c r="H320" s="451"/>
    </row>
    <row r="321" spans="1:8" ht="18" customHeight="1">
      <c r="H321" s="630"/>
    </row>
    <row r="322" spans="1:8" ht="18" customHeight="1">
      <c r="H322" s="451"/>
    </row>
    <row r="323" spans="1:8" ht="18" customHeight="1">
      <c r="H323" s="451"/>
    </row>
    <row r="324" spans="1:8" ht="18" customHeight="1">
      <c r="H324" s="451"/>
    </row>
    <row r="325" spans="1:8" ht="18" customHeight="1">
      <c r="H325" s="451"/>
    </row>
    <row r="326" spans="1:8" ht="27" customHeight="1">
      <c r="H326" s="451"/>
    </row>
    <row r="327" spans="1:8" ht="18" customHeight="1">
      <c r="H327" s="635"/>
    </row>
    <row r="328" spans="1:8" ht="18" customHeight="1">
      <c r="H328" s="451"/>
    </row>
    <row r="329" spans="1:8" s="4" customFormat="1" ht="18" customHeight="1">
      <c r="A329" s="36"/>
      <c r="B329" s="37"/>
      <c r="C329" s="37"/>
      <c r="D329" s="37"/>
      <c r="E329" s="37"/>
      <c r="F329" s="23"/>
      <c r="G329" s="22"/>
      <c r="H329" s="451"/>
    </row>
    <row r="330" spans="1:8" s="4" customFormat="1" ht="27" customHeight="1">
      <c r="A330" s="36"/>
      <c r="B330" s="37"/>
      <c r="C330" s="37"/>
      <c r="D330" s="37"/>
      <c r="E330" s="37"/>
      <c r="F330" s="23"/>
      <c r="G330" s="22"/>
      <c r="H330" s="451"/>
    </row>
    <row r="331" spans="1:8" s="4" customFormat="1" ht="18" customHeight="1">
      <c r="A331" s="36"/>
      <c r="B331" s="37"/>
      <c r="C331" s="37"/>
      <c r="D331" s="37"/>
      <c r="E331" s="37"/>
      <c r="F331" s="23"/>
      <c r="G331" s="22"/>
      <c r="H331" s="635"/>
    </row>
    <row r="332" spans="1:8" s="4" customFormat="1" ht="18" customHeight="1">
      <c r="A332" s="36"/>
      <c r="B332" s="37"/>
      <c r="C332" s="37"/>
      <c r="D332" s="37"/>
      <c r="E332" s="37"/>
      <c r="F332" s="23"/>
      <c r="G332" s="22"/>
      <c r="H332" s="451"/>
    </row>
    <row r="333" spans="1:8" s="4" customFormat="1" ht="18" customHeight="1">
      <c r="A333" s="36"/>
      <c r="B333" s="37"/>
      <c r="C333" s="37"/>
      <c r="D333" s="37"/>
      <c r="E333" s="37"/>
      <c r="F333" s="23"/>
      <c r="G333" s="22"/>
      <c r="H333" s="451"/>
    </row>
    <row r="334" spans="1:8" s="4" customFormat="1" ht="18" customHeight="1">
      <c r="A334" s="36"/>
      <c r="B334" s="37"/>
      <c r="C334" s="37"/>
      <c r="D334" s="37"/>
      <c r="E334" s="37"/>
      <c r="F334" s="23"/>
      <c r="G334" s="22"/>
      <c r="H334" s="468"/>
    </row>
    <row r="335" spans="1:8" s="4" customFormat="1" ht="18" customHeight="1">
      <c r="A335" s="36"/>
      <c r="B335" s="37"/>
      <c r="C335" s="37"/>
      <c r="D335" s="37"/>
      <c r="E335" s="37"/>
      <c r="F335" s="23"/>
      <c r="G335" s="22"/>
      <c r="H335" s="461"/>
    </row>
    <row r="336" spans="1:8" s="4" customFormat="1" ht="18" customHeight="1">
      <c r="A336" s="36"/>
      <c r="B336" s="37"/>
      <c r="C336" s="37"/>
      <c r="D336" s="37"/>
      <c r="E336" s="37"/>
      <c r="F336" s="23"/>
      <c r="G336" s="22"/>
      <c r="H336" s="461"/>
    </row>
    <row r="337" spans="1:8" s="4" customFormat="1" ht="18" customHeight="1">
      <c r="A337" s="36"/>
      <c r="B337" s="37"/>
      <c r="C337" s="37"/>
      <c r="D337" s="37"/>
      <c r="E337" s="37"/>
      <c r="F337" s="23"/>
      <c r="G337" s="22"/>
      <c r="H337" s="461"/>
    </row>
    <row r="338" spans="1:8" s="4" customFormat="1" ht="18" customHeight="1">
      <c r="A338" s="36"/>
      <c r="B338" s="37"/>
      <c r="C338" s="37"/>
      <c r="D338" s="37"/>
      <c r="E338" s="37"/>
      <c r="F338" s="23"/>
      <c r="G338" s="22"/>
      <c r="H338" s="461"/>
    </row>
    <row r="339" spans="1:8" s="4" customFormat="1" ht="27" customHeight="1">
      <c r="A339" s="36"/>
      <c r="B339" s="37"/>
      <c r="C339" s="37"/>
      <c r="D339" s="37"/>
      <c r="E339" s="37"/>
      <c r="F339" s="23"/>
      <c r="G339" s="22"/>
      <c r="H339" s="461"/>
    </row>
    <row r="340" spans="1:8" s="4" customFormat="1" ht="18" customHeight="1">
      <c r="A340" s="36"/>
      <c r="B340" s="37"/>
      <c r="C340" s="37"/>
      <c r="D340" s="37"/>
      <c r="E340" s="37"/>
      <c r="F340" s="23"/>
      <c r="G340" s="22"/>
      <c r="H340" s="461"/>
    </row>
    <row r="341" spans="1:8" s="4" customFormat="1" ht="18" customHeight="1">
      <c r="A341" s="36"/>
      <c r="B341" s="37"/>
      <c r="C341" s="37"/>
      <c r="D341" s="37"/>
      <c r="E341" s="37"/>
      <c r="F341" s="23"/>
      <c r="G341" s="22"/>
      <c r="H341" s="461"/>
    </row>
    <row r="342" spans="1:8" s="4" customFormat="1" ht="18" customHeight="1">
      <c r="A342" s="36"/>
      <c r="B342" s="37"/>
      <c r="C342" s="37"/>
      <c r="D342" s="37"/>
      <c r="E342" s="37"/>
      <c r="F342" s="23"/>
      <c r="G342" s="22"/>
      <c r="H342" s="461"/>
    </row>
    <row r="343" spans="1:8" s="4" customFormat="1" ht="18" customHeight="1">
      <c r="A343" s="36"/>
      <c r="B343" s="37"/>
      <c r="C343" s="37"/>
      <c r="D343" s="37"/>
      <c r="E343" s="37"/>
      <c r="F343" s="23"/>
      <c r="G343" s="22"/>
      <c r="H343" s="461"/>
    </row>
    <row r="344" spans="1:8" s="4" customFormat="1" ht="18" customHeight="1">
      <c r="A344" s="36"/>
      <c r="B344" s="37"/>
      <c r="C344" s="37"/>
      <c r="D344" s="37"/>
      <c r="E344" s="37"/>
      <c r="F344" s="23"/>
      <c r="G344" s="22"/>
      <c r="H344" s="635"/>
    </row>
    <row r="345" spans="1:8" s="4" customFormat="1" ht="18" customHeight="1">
      <c r="A345" s="36"/>
      <c r="B345" s="37"/>
      <c r="C345" s="37"/>
      <c r="D345" s="37"/>
      <c r="E345" s="37"/>
      <c r="F345" s="23"/>
      <c r="G345" s="22"/>
      <c r="H345" s="445"/>
    </row>
    <row r="346" spans="1:8" s="4" customFormat="1" ht="18" customHeight="1">
      <c r="A346" s="36"/>
      <c r="B346" s="37"/>
      <c r="C346" s="37"/>
      <c r="D346" s="37"/>
      <c r="E346" s="37"/>
      <c r="F346" s="23"/>
      <c r="G346" s="22"/>
      <c r="H346" s="445"/>
    </row>
    <row r="347" spans="1:8" s="4" customFormat="1" ht="18" customHeight="1">
      <c r="A347" s="36"/>
      <c r="B347" s="37"/>
      <c r="C347" s="37"/>
      <c r="D347" s="37"/>
      <c r="E347" s="37"/>
      <c r="F347" s="23"/>
      <c r="G347" s="22"/>
      <c r="H347" s="445"/>
    </row>
    <row r="348" spans="1:8" s="4" customFormat="1" ht="18" customHeight="1">
      <c r="A348" s="36"/>
      <c r="B348" s="37"/>
      <c r="C348" s="37"/>
      <c r="D348" s="37"/>
      <c r="E348" s="37"/>
      <c r="F348" s="23"/>
      <c r="G348" s="22"/>
      <c r="H348" s="445"/>
    </row>
    <row r="349" spans="1:8" s="4" customFormat="1" ht="18" customHeight="1">
      <c r="A349" s="36"/>
      <c r="B349" s="37"/>
      <c r="C349" s="37"/>
      <c r="D349" s="37"/>
      <c r="E349" s="37"/>
      <c r="F349" s="23"/>
      <c r="G349" s="22"/>
      <c r="H349" s="445"/>
    </row>
    <row r="350" spans="1:8" s="4" customFormat="1" ht="18" customHeight="1">
      <c r="A350" s="36"/>
      <c r="B350" s="37"/>
      <c r="C350" s="37"/>
      <c r="D350" s="37"/>
      <c r="E350" s="37"/>
      <c r="F350" s="23"/>
      <c r="G350" s="22"/>
      <c r="H350" s="445"/>
    </row>
    <row r="351" spans="1:8" s="4" customFormat="1" ht="18" customHeight="1">
      <c r="A351" s="36"/>
      <c r="B351" s="37"/>
      <c r="C351" s="37"/>
      <c r="D351" s="37"/>
      <c r="E351" s="37"/>
      <c r="F351" s="23"/>
      <c r="G351" s="22"/>
      <c r="H351" s="635"/>
    </row>
    <row r="352" spans="1:8" s="4" customFormat="1" ht="18" customHeight="1">
      <c r="A352" s="36"/>
      <c r="B352" s="37"/>
      <c r="C352" s="37"/>
      <c r="D352" s="37"/>
      <c r="E352" s="37"/>
      <c r="F352" s="23"/>
      <c r="G352" s="22"/>
      <c r="H352" s="445"/>
    </row>
    <row r="353" spans="1:8" ht="18" customHeight="1">
      <c r="H353" s="460"/>
    </row>
    <row r="354" spans="1:8" s="4" customFormat="1" ht="18" customHeight="1">
      <c r="A354" s="36"/>
      <c r="B354" s="37"/>
      <c r="C354" s="37"/>
      <c r="D354" s="37"/>
      <c r="E354" s="37"/>
      <c r="F354" s="23"/>
      <c r="G354" s="22"/>
      <c r="H354" s="445"/>
    </row>
    <row r="355" spans="1:8" ht="18" customHeight="1">
      <c r="H355" s="445"/>
    </row>
    <row r="356" spans="1:8" ht="18" customHeight="1">
      <c r="H356" s="460"/>
    </row>
    <row r="357" spans="1:8" ht="18" customHeight="1">
      <c r="H357" s="480"/>
    </row>
    <row r="358" spans="1:8" ht="18" customHeight="1">
      <c r="H358" s="460"/>
    </row>
    <row r="359" spans="1:8" ht="38.1" customHeight="1">
      <c r="H359" s="445"/>
    </row>
    <row r="360" spans="1:8" ht="18" customHeight="1">
      <c r="H360" s="631"/>
    </row>
    <row r="361" spans="1:8" s="54" customFormat="1" ht="18" customHeight="1">
      <c r="A361" s="36"/>
      <c r="B361" s="37"/>
      <c r="C361" s="37"/>
      <c r="D361" s="37"/>
      <c r="E361" s="37"/>
      <c r="F361" s="23"/>
      <c r="G361" s="22"/>
      <c r="H361" s="446"/>
    </row>
    <row r="362" spans="1:8" s="54" customFormat="1" ht="18" customHeight="1">
      <c r="A362" s="36"/>
      <c r="B362" s="37"/>
      <c r="C362" s="37"/>
      <c r="D362" s="37"/>
      <c r="E362" s="37"/>
      <c r="F362" s="23"/>
      <c r="G362" s="22"/>
      <c r="H362" s="451"/>
    </row>
    <row r="363" spans="1:8" ht="18" customHeight="1">
      <c r="H363" s="451"/>
    </row>
    <row r="364" spans="1:8" ht="27" customHeight="1">
      <c r="H364" s="451"/>
    </row>
    <row r="365" spans="1:8" ht="18" customHeight="1">
      <c r="H365" s="492"/>
    </row>
    <row r="366" spans="1:8" ht="50.1" customHeight="1">
      <c r="H366" s="635"/>
    </row>
    <row r="367" spans="1:8" ht="18" customHeight="1">
      <c r="H367" s="445"/>
    </row>
    <row r="368" spans="1:8" ht="18" customHeight="1">
      <c r="H368" s="493"/>
    </row>
    <row r="369" spans="8:8" ht="18" customHeight="1">
      <c r="H369" s="445"/>
    </row>
    <row r="370" spans="8:8" ht="27" customHeight="1">
      <c r="H370" s="445"/>
    </row>
    <row r="371" spans="8:8" ht="27" customHeight="1">
      <c r="H371" s="445"/>
    </row>
    <row r="372" spans="8:8" ht="18" customHeight="1">
      <c r="H372" s="445"/>
    </row>
    <row r="373" spans="8:8" ht="18" customHeight="1">
      <c r="H373" s="460"/>
    </row>
    <row r="374" spans="8:8" ht="18" customHeight="1">
      <c r="H374" s="460"/>
    </row>
    <row r="375" spans="8:8" ht="18" customHeight="1">
      <c r="H375" s="460"/>
    </row>
    <row r="376" spans="8:8" ht="18" customHeight="1">
      <c r="H376" s="445"/>
    </row>
    <row r="377" spans="8:8" ht="18" customHeight="1">
      <c r="H377" s="635"/>
    </row>
    <row r="378" spans="8:8" ht="18" customHeight="1">
      <c r="H378" s="460"/>
    </row>
    <row r="379" spans="8:8" ht="18" customHeight="1">
      <c r="H379" s="460"/>
    </row>
    <row r="380" spans="8:8" ht="18" customHeight="1">
      <c r="H380" s="526"/>
    </row>
    <row r="381" spans="8:8" ht="18" customHeight="1">
      <c r="H381" s="446"/>
    </row>
    <row r="382" spans="8:8" ht="18" customHeight="1">
      <c r="H382" s="451"/>
    </row>
    <row r="383" spans="8:8" ht="18" customHeight="1">
      <c r="H383" s="451"/>
    </row>
    <row r="384" spans="8:8" ht="18" customHeight="1">
      <c r="H384" s="451"/>
    </row>
    <row r="385" spans="8:8" ht="18" customHeight="1">
      <c r="H385" s="481"/>
    </row>
    <row r="386" spans="8:8" ht="27" customHeight="1">
      <c r="H386" s="451"/>
    </row>
    <row r="387" spans="8:8" ht="18" customHeight="1">
      <c r="H387" s="451"/>
    </row>
    <row r="388" spans="8:8" ht="18" customHeight="1">
      <c r="H388" s="451"/>
    </row>
    <row r="389" spans="8:8" ht="18" customHeight="1">
      <c r="H389" s="635"/>
    </row>
    <row r="390" spans="8:8" ht="18" customHeight="1">
      <c r="H390" s="451"/>
    </row>
    <row r="391" spans="8:8" ht="18" customHeight="1">
      <c r="H391" s="451"/>
    </row>
    <row r="392" spans="8:8" ht="18" customHeight="1">
      <c r="H392" s="451"/>
    </row>
    <row r="393" spans="8:8" ht="18" customHeight="1">
      <c r="H393" s="451"/>
    </row>
    <row r="394" spans="8:8" ht="18" customHeight="1">
      <c r="H394" s="635"/>
    </row>
    <row r="395" spans="8:8" ht="18" customHeight="1">
      <c r="H395" s="480"/>
    </row>
    <row r="396" spans="8:8" ht="18" customHeight="1">
      <c r="H396" s="635"/>
    </row>
    <row r="397" spans="8:8" ht="27" customHeight="1">
      <c r="H397" s="484"/>
    </row>
    <row r="398" spans="8:8" ht="18" customHeight="1">
      <c r="H398" s="445"/>
    </row>
    <row r="399" spans="8:8" ht="18" customHeight="1">
      <c r="H399" s="445"/>
    </row>
    <row r="400" spans="8:8" ht="27" customHeight="1">
      <c r="H400" s="445"/>
    </row>
    <row r="401" spans="8:8" ht="18" customHeight="1">
      <c r="H401" s="445"/>
    </row>
    <row r="402" spans="8:8" ht="18" customHeight="1">
      <c r="H402" s="480"/>
    </row>
    <row r="403" spans="8:8" ht="18" customHeight="1">
      <c r="H403" s="445"/>
    </row>
    <row r="404" spans="8:8" ht="18" customHeight="1">
      <c r="H404" s="445"/>
    </row>
    <row r="405" spans="8:8" ht="18" customHeight="1">
      <c r="H405" s="635"/>
    </row>
    <row r="406" spans="8:8" ht="27" customHeight="1">
      <c r="H406" s="445"/>
    </row>
    <row r="407" spans="8:8" ht="18" customHeight="1">
      <c r="H407" s="445"/>
    </row>
    <row r="408" spans="8:8" ht="18" customHeight="1">
      <c r="H408" s="445"/>
    </row>
    <row r="409" spans="8:8" ht="18" customHeight="1">
      <c r="H409" s="635"/>
    </row>
    <row r="410" spans="8:8" ht="18" customHeight="1">
      <c r="H410" s="445"/>
    </row>
    <row r="411" spans="8:8" ht="18" customHeight="1">
      <c r="H411" s="445"/>
    </row>
    <row r="412" spans="8:8" ht="18" customHeight="1">
      <c r="H412" s="445"/>
    </row>
    <row r="413" spans="8:8" ht="18" customHeight="1">
      <c r="H413" s="445"/>
    </row>
    <row r="414" spans="8:8" ht="18" customHeight="1">
      <c r="H414" s="445"/>
    </row>
    <row r="415" spans="8:8" ht="18" customHeight="1">
      <c r="H415" s="445"/>
    </row>
    <row r="416" spans="8:8" ht="27" customHeight="1">
      <c r="H416" s="445"/>
    </row>
    <row r="417" spans="8:8" ht="38.1" customHeight="1">
      <c r="H417" s="445"/>
    </row>
    <row r="418" spans="8:8" ht="18" customHeight="1">
      <c r="H418" s="460"/>
    </row>
    <row r="419" spans="8:8" ht="18" customHeight="1">
      <c r="H419" s="635"/>
    </row>
    <row r="420" spans="8:8" ht="18" customHeight="1">
      <c r="H420" s="460"/>
    </row>
    <row r="421" spans="8:8" ht="18" customHeight="1">
      <c r="H421" s="445"/>
    </row>
    <row r="422" spans="8:8" ht="18" customHeight="1">
      <c r="H422" s="528"/>
    </row>
    <row r="423" spans="8:8" ht="18" customHeight="1">
      <c r="H423" s="445"/>
    </row>
    <row r="424" spans="8:8" ht="18" customHeight="1">
      <c r="H424" s="445"/>
    </row>
    <row r="425" spans="8:8" ht="18" customHeight="1">
      <c r="H425" s="445"/>
    </row>
    <row r="426" spans="8:8" ht="18" customHeight="1">
      <c r="H426" s="445"/>
    </row>
    <row r="427" spans="8:8" ht="18" customHeight="1">
      <c r="H427" s="445"/>
    </row>
    <row r="428" spans="8:8" ht="18" customHeight="1">
      <c r="H428" s="445"/>
    </row>
    <row r="429" spans="8:8" ht="18" customHeight="1">
      <c r="H429" s="445"/>
    </row>
    <row r="430" spans="8:8" ht="38.1" customHeight="1">
      <c r="H430" s="445"/>
    </row>
    <row r="431" spans="8:8" ht="18" customHeight="1">
      <c r="H431" s="445"/>
    </row>
    <row r="432" spans="8:8" ht="18" customHeight="1">
      <c r="H432" s="445"/>
    </row>
    <row r="433" spans="8:8" ht="18" customHeight="1">
      <c r="H433" s="445"/>
    </row>
    <row r="434" spans="8:8" ht="18" customHeight="1">
      <c r="H434" s="445"/>
    </row>
    <row r="435" spans="8:8" ht="18" customHeight="1">
      <c r="H435" s="445"/>
    </row>
    <row r="436" spans="8:8" ht="18" customHeight="1">
      <c r="H436" s="21"/>
    </row>
    <row r="437" spans="8:8" ht="18" customHeight="1">
      <c r="H437" s="21"/>
    </row>
    <row r="438" spans="8:8" ht="18" customHeight="1">
      <c r="H438" s="635"/>
    </row>
    <row r="439" spans="8:8" ht="18" customHeight="1">
      <c r="H439" s="21"/>
    </row>
    <row r="440" spans="8:8" ht="18" customHeight="1">
      <c r="H440" s="21"/>
    </row>
    <row r="441" spans="8:8" ht="18" customHeight="1">
      <c r="H441" s="21"/>
    </row>
    <row r="442" spans="8:8" ht="18" customHeight="1">
      <c r="H442" s="21"/>
    </row>
    <row r="443" spans="8:8" ht="18" customHeight="1">
      <c r="H443" s="21"/>
    </row>
    <row r="444" spans="8:8" ht="18" customHeight="1">
      <c r="H444" s="21"/>
    </row>
    <row r="445" spans="8:8" ht="18" customHeight="1">
      <c r="H445" s="21"/>
    </row>
    <row r="446" spans="8:8" ht="38.1" customHeight="1">
      <c r="H446" s="21"/>
    </row>
    <row r="447" spans="8:8" ht="18" customHeight="1">
      <c r="H447" s="21"/>
    </row>
    <row r="448" spans="8:8" ht="18" customHeight="1">
      <c r="H448" s="21"/>
    </row>
    <row r="449" spans="8:8" ht="18" customHeight="1">
      <c r="H449" s="21"/>
    </row>
    <row r="450" spans="8:8" ht="18" customHeight="1">
      <c r="H450" s="21"/>
    </row>
    <row r="451" spans="8:8" ht="18" customHeight="1">
      <c r="H451" s="635"/>
    </row>
    <row r="452" spans="8:8" ht="18" customHeight="1">
      <c r="H452" s="21"/>
    </row>
    <row r="453" spans="8:8" ht="18" customHeight="1">
      <c r="H453" s="21"/>
    </row>
    <row r="454" spans="8:8" ht="18" customHeight="1">
      <c r="H454" s="21"/>
    </row>
    <row r="455" spans="8:8" ht="18" customHeight="1">
      <c r="H455" s="21"/>
    </row>
    <row r="456" spans="8:8" ht="27" customHeight="1">
      <c r="H456" s="21"/>
    </row>
    <row r="457" spans="8:8" ht="18" customHeight="1">
      <c r="H457" s="21"/>
    </row>
    <row r="458" spans="8:8" ht="18" customHeight="1">
      <c r="H458" s="635"/>
    </row>
    <row r="459" spans="8:8" ht="18" customHeight="1">
      <c r="H459" s="21"/>
    </row>
    <row r="460" spans="8:8" ht="27" customHeight="1">
      <c r="H460" s="21"/>
    </row>
    <row r="461" spans="8:8" ht="27" customHeight="1">
      <c r="H461" s="21"/>
    </row>
    <row r="462" spans="8:8" ht="18" customHeight="1">
      <c r="H462" s="635"/>
    </row>
    <row r="463" spans="8:8" ht="18" customHeight="1">
      <c r="H463" s="21"/>
    </row>
    <row r="464" spans="8:8" ht="18" customHeight="1">
      <c r="H464" s="21"/>
    </row>
    <row r="465" spans="8:8" ht="18" customHeight="1">
      <c r="H465" s="21"/>
    </row>
    <row r="466" spans="8:8" ht="18" customHeight="1">
      <c r="H466" s="21"/>
    </row>
    <row r="467" spans="8:8" ht="18" customHeight="1">
      <c r="H467" s="21"/>
    </row>
    <row r="468" spans="8:8" ht="18" customHeight="1">
      <c r="H468" s="21"/>
    </row>
    <row r="469" spans="8:8" ht="38.1" customHeight="1">
      <c r="H469" s="21"/>
    </row>
    <row r="470" spans="8:8" ht="18" customHeight="1">
      <c r="H470" s="21"/>
    </row>
    <row r="471" spans="8:8" ht="18" customHeight="1">
      <c r="H471" s="21"/>
    </row>
    <row r="472" spans="8:8" ht="18" customHeight="1">
      <c r="H472" s="21"/>
    </row>
    <row r="473" spans="8:8" ht="18" customHeight="1">
      <c r="H473" s="21"/>
    </row>
    <row r="474" spans="8:8" ht="18" customHeight="1">
      <c r="H474" s="21"/>
    </row>
    <row r="475" spans="8:8" ht="18" customHeight="1">
      <c r="H475" s="635"/>
    </row>
    <row r="476" spans="8:8" ht="18" customHeight="1">
      <c r="H476" s="21"/>
    </row>
    <row r="477" spans="8:8" ht="18" customHeight="1">
      <c r="H477" s="21"/>
    </row>
    <row r="478" spans="8:8" ht="18" customHeight="1">
      <c r="H478" s="21"/>
    </row>
    <row r="479" spans="8:8" ht="18" customHeight="1">
      <c r="H479" s="21"/>
    </row>
    <row r="480" spans="8:8" ht="18" customHeight="1">
      <c r="H480" s="21"/>
    </row>
    <row r="481" spans="8:8" ht="18" customHeight="1">
      <c r="H481" s="21"/>
    </row>
    <row r="482" spans="8:8" ht="18" customHeight="1">
      <c r="H482" s="21"/>
    </row>
    <row r="483" spans="8:8" ht="18" customHeight="1">
      <c r="H483" s="21"/>
    </row>
    <row r="484" spans="8:8" ht="18" customHeight="1">
      <c r="H484" s="21"/>
    </row>
    <row r="485" spans="8:8" ht="18" customHeight="1">
      <c r="H485" s="21"/>
    </row>
    <row r="486" spans="8:8" ht="18" customHeight="1">
      <c r="H486" s="21"/>
    </row>
    <row r="487" spans="8:8" ht="18" customHeight="1">
      <c r="H487" s="21"/>
    </row>
    <row r="488" spans="8:8" ht="18" customHeight="1">
      <c r="H488" s="21"/>
    </row>
    <row r="489" spans="8:8" ht="27" customHeight="1">
      <c r="H489" s="21"/>
    </row>
    <row r="490" spans="8:8" ht="18" customHeight="1">
      <c r="H490" s="21"/>
    </row>
    <row r="491" spans="8:8" ht="18" customHeight="1">
      <c r="H491" s="635"/>
    </row>
    <row r="492" spans="8:8" ht="18" customHeight="1">
      <c r="H492" s="21"/>
    </row>
    <row r="493" spans="8:8" ht="18" customHeight="1">
      <c r="H493" s="21"/>
    </row>
    <row r="494" spans="8:8" ht="18" customHeight="1">
      <c r="H494" s="21"/>
    </row>
    <row r="495" spans="8:8" ht="18" customHeight="1">
      <c r="H495" s="21"/>
    </row>
    <row r="496" spans="8:8" ht="18" customHeight="1">
      <c r="H496" s="21"/>
    </row>
    <row r="497" spans="8:8" ht="18" customHeight="1">
      <c r="H497" s="21"/>
    </row>
    <row r="498" spans="8:8" ht="18" customHeight="1">
      <c r="H498" s="21"/>
    </row>
    <row r="499" spans="8:8" ht="18" customHeight="1">
      <c r="H499" s="21"/>
    </row>
    <row r="500" spans="8:8" ht="18" customHeight="1">
      <c r="H500" s="21"/>
    </row>
    <row r="501" spans="8:8" ht="18" customHeight="1">
      <c r="H501" s="21"/>
    </row>
    <row r="502" spans="8:8" ht="38.1" customHeight="1">
      <c r="H502" s="21"/>
    </row>
    <row r="503" spans="8:8" ht="18" customHeight="1">
      <c r="H503" s="21"/>
    </row>
    <row r="504" spans="8:8" ht="18" customHeight="1">
      <c r="H504" s="21"/>
    </row>
    <row r="505" spans="8:8" ht="18" customHeight="1">
      <c r="H505" s="21"/>
    </row>
    <row r="506" spans="8:8" ht="18" customHeight="1">
      <c r="H506" s="635"/>
    </row>
    <row r="507" spans="8:8" ht="18" customHeight="1">
      <c r="H507" s="21"/>
    </row>
    <row r="508" spans="8:8" ht="27" customHeight="1">
      <c r="H508" s="21"/>
    </row>
    <row r="509" spans="8:8" ht="27" customHeight="1">
      <c r="H509" s="21"/>
    </row>
    <row r="510" spans="8:8" ht="18" customHeight="1">
      <c r="H510" s="21"/>
    </row>
    <row r="511" spans="8:8" ht="18" customHeight="1">
      <c r="H511" s="21"/>
    </row>
    <row r="512" spans="8:8" ht="18" customHeight="1">
      <c r="H512" s="21"/>
    </row>
    <row r="513" spans="8:8" ht="18" customHeight="1">
      <c r="H513" s="21"/>
    </row>
    <row r="514" spans="8:8" ht="18" customHeight="1">
      <c r="H514" s="21"/>
    </row>
    <row r="515" spans="8:8" ht="27" customHeight="1">
      <c r="H515" s="21"/>
    </row>
    <row r="516" spans="8:8" ht="18" customHeight="1">
      <c r="H516" s="635"/>
    </row>
    <row r="517" spans="8:8" ht="18" customHeight="1">
      <c r="H517" s="21"/>
    </row>
    <row r="518" spans="8:8" ht="18" customHeight="1">
      <c r="H518" s="21"/>
    </row>
    <row r="519" spans="8:8" ht="18" customHeight="1">
      <c r="H519" s="21"/>
    </row>
    <row r="520" spans="8:8" ht="18" customHeight="1">
      <c r="H520" s="21"/>
    </row>
    <row r="521" spans="8:8" ht="18" customHeight="1">
      <c r="H521" s="21"/>
    </row>
    <row r="522" spans="8:8" ht="18" customHeight="1">
      <c r="H522" s="21"/>
    </row>
    <row r="523" spans="8:8" ht="27" customHeight="1">
      <c r="H523" s="21"/>
    </row>
    <row r="524" spans="8:8" ht="27" customHeight="1">
      <c r="H524" s="21"/>
    </row>
    <row r="525" spans="8:8" ht="18" customHeight="1">
      <c r="H525" s="21"/>
    </row>
    <row r="526" spans="8:8" ht="18" customHeight="1">
      <c r="H526" s="21"/>
    </row>
    <row r="527" spans="8:8" ht="18" customHeight="1">
      <c r="H527" s="21"/>
    </row>
    <row r="528" spans="8:8" ht="38.1" customHeight="1">
      <c r="H528" s="21"/>
    </row>
    <row r="529" spans="8:8" ht="18" customHeight="1">
      <c r="H529" s="21"/>
    </row>
    <row r="530" spans="8:8" ht="18" customHeight="1">
      <c r="H530" s="21"/>
    </row>
    <row r="531" spans="8:8" ht="18" customHeight="1">
      <c r="H531" s="21"/>
    </row>
    <row r="532" spans="8:8" ht="18" customHeight="1">
      <c r="H532" s="21"/>
    </row>
    <row r="533" spans="8:8" ht="18" customHeight="1">
      <c r="H533" s="21"/>
    </row>
    <row r="534" spans="8:8" ht="18" customHeight="1">
      <c r="H534" s="21"/>
    </row>
    <row r="535" spans="8:8" ht="18" customHeight="1">
      <c r="H535" s="21"/>
    </row>
    <row r="536" spans="8:8" ht="18" customHeight="1">
      <c r="H536" s="21"/>
    </row>
    <row r="537" spans="8:8" ht="18" customHeight="1">
      <c r="H537" s="21"/>
    </row>
    <row r="538" spans="8:8" ht="18" customHeight="1">
      <c r="H538" s="21"/>
    </row>
    <row r="539" spans="8:8" ht="18" customHeight="1">
      <c r="H539" s="21"/>
    </row>
    <row r="540" spans="8:8" ht="27" customHeight="1">
      <c r="H540" s="21"/>
    </row>
    <row r="541" spans="8:8" ht="18" customHeight="1">
      <c r="H541" s="21"/>
    </row>
    <row r="542" spans="8:8" ht="18" customHeight="1">
      <c r="H542" s="21"/>
    </row>
    <row r="543" spans="8:8" ht="50.1" customHeight="1">
      <c r="H543" s="21"/>
    </row>
    <row r="544" spans="8:8" ht="18" customHeight="1">
      <c r="H544" s="21"/>
    </row>
    <row r="545" spans="8:8" ht="18" customHeight="1">
      <c r="H545" s="21"/>
    </row>
    <row r="546" spans="8:8" ht="18" customHeight="1">
      <c r="H546" s="21"/>
    </row>
    <row r="547" spans="8:8" ht="18" customHeight="1"/>
    <row r="548" spans="8:8" ht="18" customHeight="1"/>
    <row r="549" spans="8:8" ht="27" customHeight="1"/>
    <row r="550" spans="8:8" ht="27" customHeight="1"/>
    <row r="551" spans="8:8" ht="35.1" customHeight="1"/>
    <row r="552" spans="8:8" ht="27" customHeight="1"/>
    <row r="553" spans="8:8" ht="27" customHeight="1"/>
    <row r="554" spans="8:8" ht="18" customHeight="1"/>
    <row r="555" spans="8:8" ht="18" customHeight="1"/>
    <row r="556" spans="8:8" ht="21.75" customHeight="1"/>
    <row r="557" spans="8:8" ht="34.5" customHeight="1"/>
    <row r="558" spans="8:8" ht="28.5" customHeight="1"/>
    <row r="559" spans="8:8" ht="17.100000000000001" customHeight="1"/>
    <row r="560" spans="8:8" ht="23.25" customHeight="1"/>
    <row r="561" ht="17.100000000000001" customHeight="1"/>
    <row r="562" ht="17.100000000000001" customHeight="1"/>
    <row r="563" ht="17.100000000000001" customHeight="1"/>
    <row r="564" ht="17.25" customHeight="1"/>
    <row r="565" ht="22.5" customHeight="1"/>
    <row r="566" ht="17.25" customHeight="1"/>
    <row r="567" ht="22.5" customHeight="1"/>
    <row r="568" ht="27" customHeight="1"/>
    <row r="569" ht="25.5" customHeight="1"/>
    <row r="570" ht="44.25" customHeight="1"/>
    <row r="571" ht="24.75" customHeight="1"/>
    <row r="572" ht="20.25" customHeight="1"/>
    <row r="573" ht="27.75" customHeight="1"/>
    <row r="574" ht="20.25" customHeight="1"/>
    <row r="575" ht="27.75" customHeight="1"/>
    <row r="576" ht="21" customHeight="1"/>
    <row r="577" ht="15.95" customHeight="1"/>
    <row r="578" ht="15.95" customHeight="1"/>
    <row r="579" ht="26.25" customHeight="1"/>
    <row r="580" ht="18.75" customHeight="1"/>
    <row r="581" ht="23.25" customHeight="1"/>
    <row r="582" ht="27" customHeight="1"/>
    <row r="583" ht="25.5" customHeight="1"/>
    <row r="584" ht="21" customHeight="1"/>
    <row r="585" ht="20.25" customHeight="1"/>
    <row r="586" ht="18.75" customHeight="1"/>
    <row r="587" ht="23.25" customHeight="1"/>
    <row r="588" ht="15.95" customHeight="1"/>
    <row r="589" ht="24" customHeight="1"/>
    <row r="590" ht="23.25" customHeight="1"/>
    <row r="591" ht="25.5" customHeight="1"/>
    <row r="592" ht="22.5" customHeight="1"/>
    <row r="593" ht="15.95" customHeight="1"/>
    <row r="594" ht="15.95" customHeight="1"/>
    <row r="595" ht="15.95" customHeight="1"/>
    <row r="596" ht="15.95" customHeight="1"/>
    <row r="597" ht="21.75" customHeight="1"/>
    <row r="598" ht="18.75" customHeight="1"/>
    <row r="599" ht="22.5" customHeight="1"/>
    <row r="600" ht="32.25" customHeight="1"/>
    <row r="601" ht="18.75" customHeight="1"/>
    <row r="602" ht="16.5" customHeight="1"/>
    <row r="603" ht="16.5" customHeight="1"/>
    <row r="604" ht="21.75" customHeight="1"/>
    <row r="605" ht="31.5" customHeight="1"/>
    <row r="606" ht="22.5" customHeight="1"/>
    <row r="607" ht="23.25" customHeight="1"/>
  </sheetData>
  <mergeCells count="83">
    <mergeCell ref="D6:D7"/>
    <mergeCell ref="E6:E7"/>
    <mergeCell ref="C6:C7"/>
    <mergeCell ref="A1:G1"/>
    <mergeCell ref="A2:E2"/>
    <mergeCell ref="A3:G3"/>
    <mergeCell ref="A4:G4"/>
    <mergeCell ref="A5:A7"/>
    <mergeCell ref="B5:E5"/>
    <mergeCell ref="F5:F7"/>
    <mergeCell ref="G5:G7"/>
    <mergeCell ref="B6:B7"/>
    <mergeCell ref="A20:A22"/>
    <mergeCell ref="B20:E20"/>
    <mergeCell ref="A19:G19"/>
    <mergeCell ref="F20:F22"/>
    <mergeCell ref="G20:G22"/>
    <mergeCell ref="B21:B22"/>
    <mergeCell ref="C21:C22"/>
    <mergeCell ref="D21:D22"/>
    <mergeCell ref="E21:E22"/>
    <mergeCell ref="F31:F33"/>
    <mergeCell ref="G31:G33"/>
    <mergeCell ref="A30:E30"/>
    <mergeCell ref="B41:E41"/>
    <mergeCell ref="D32:D33"/>
    <mergeCell ref="E32:E33"/>
    <mergeCell ref="A31:A33"/>
    <mergeCell ref="B31:E31"/>
    <mergeCell ref="A40:E40"/>
    <mergeCell ref="A41:A43"/>
    <mergeCell ref="B32:B33"/>
    <mergeCell ref="C32:C33"/>
    <mergeCell ref="B42:B43"/>
    <mergeCell ref="C42:C43"/>
    <mergeCell ref="D42:D43"/>
    <mergeCell ref="E42:E43"/>
    <mergeCell ref="A53:E53"/>
    <mergeCell ref="A54:A56"/>
    <mergeCell ref="B54:E54"/>
    <mergeCell ref="B55:B56"/>
    <mergeCell ref="A64:E64"/>
    <mergeCell ref="C55:C56"/>
    <mergeCell ref="D55:D56"/>
    <mergeCell ref="E55:E56"/>
    <mergeCell ref="A65:A67"/>
    <mergeCell ref="B65:E65"/>
    <mergeCell ref="B66:B67"/>
    <mergeCell ref="C66:C67"/>
    <mergeCell ref="D66:D67"/>
    <mergeCell ref="E66:E67"/>
    <mergeCell ref="A104:A106"/>
    <mergeCell ref="B104:E104"/>
    <mergeCell ref="A103:E103"/>
    <mergeCell ref="A75:E75"/>
    <mergeCell ref="A76:A78"/>
    <mergeCell ref="B76:E76"/>
    <mergeCell ref="B77:B78"/>
    <mergeCell ref="C77:C78"/>
    <mergeCell ref="D77:D78"/>
    <mergeCell ref="E77:E78"/>
    <mergeCell ref="A89:E89"/>
    <mergeCell ref="A90:A92"/>
    <mergeCell ref="B90:E90"/>
    <mergeCell ref="B91:B92"/>
    <mergeCell ref="C91:C92"/>
    <mergeCell ref="D91:D92"/>
    <mergeCell ref="E91:E92"/>
    <mergeCell ref="G107:G108"/>
    <mergeCell ref="B105:B106"/>
    <mergeCell ref="C105:C106"/>
    <mergeCell ref="D105:D106"/>
    <mergeCell ref="E105:E106"/>
    <mergeCell ref="F107:F108"/>
    <mergeCell ref="A116:E116"/>
    <mergeCell ref="F120:F121"/>
    <mergeCell ref="G120:G121"/>
    <mergeCell ref="B118:B119"/>
    <mergeCell ref="C118:C119"/>
    <mergeCell ref="D118:D119"/>
    <mergeCell ref="E118:E119"/>
    <mergeCell ref="A117:A119"/>
    <mergeCell ref="B117:E11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4</vt:i4>
      </vt:variant>
    </vt:vector>
  </HeadingPairs>
  <TitlesOfParts>
    <vt:vector size="17" baseType="lpstr">
      <vt:lpstr>Накопительная</vt:lpstr>
      <vt:lpstr>пищ ценность</vt:lpstr>
      <vt:lpstr>Лист1</vt:lpstr>
      <vt:lpstr>Лист2</vt:lpstr>
      <vt:lpstr>школа</vt:lpstr>
      <vt:lpstr>ОВЗ</vt:lpstr>
      <vt:lpstr>Лист5</vt:lpstr>
      <vt:lpstr>стена</vt:lpstr>
      <vt:lpstr>1-4</vt:lpstr>
      <vt:lpstr>5-11</vt:lpstr>
      <vt:lpstr>Лист4</vt:lpstr>
      <vt:lpstr>ср.шк стена 2015</vt:lpstr>
      <vt:lpstr>треб 2015</vt:lpstr>
      <vt:lpstr>Лист4!Область_печати</vt:lpstr>
      <vt:lpstr>'ср.шк стена 2015'!Область_печати</vt:lpstr>
      <vt:lpstr>стена!Область_печати</vt:lpstr>
      <vt:lpstr>школа!Область_печати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2021-10-13T05:11:11Z</cp:lastPrinted>
  <dcterms:created xsi:type="dcterms:W3CDTF">1996-10-08T23:32:33Z</dcterms:created>
  <dcterms:modified xsi:type="dcterms:W3CDTF">2021-11-22T05:09:21Z</dcterms:modified>
</cp:coreProperties>
</file>